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ПР2ПП1!$A$1:$U$68</definedName>
    <definedName name="_xlnm.Print_Area" localSheetId="14">ПР2ПП2!$A$1:$V$61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N24" i="2" l="1"/>
  <c r="M24" i="2"/>
  <c r="M17" i="2"/>
  <c r="L17" i="2"/>
  <c r="L24" i="2"/>
  <c r="U57" i="10"/>
  <c r="Q14" i="9"/>
  <c r="Q19" i="9"/>
  <c r="Q11" i="9"/>
  <c r="Q17" i="9"/>
  <c r="Q18" i="9"/>
  <c r="Q21" i="9"/>
  <c r="R30" i="10"/>
  <c r="R32" i="10"/>
  <c r="T65" i="9"/>
  <c r="T64" i="9"/>
  <c r="Q23" i="9"/>
  <c r="M25" i="2"/>
  <c r="Q22" i="9"/>
  <c r="K24" i="2"/>
  <c r="K19" i="2"/>
  <c r="K17" i="2"/>
  <c r="T11" i="10"/>
  <c r="S11" i="10"/>
  <c r="R11" i="10"/>
  <c r="R9" i="10" s="1"/>
  <c r="Q11" i="10"/>
  <c r="P66" i="9"/>
  <c r="U12" i="10" l="1"/>
  <c r="U56" i="10" l="1"/>
  <c r="S21" i="8"/>
  <c r="S22" i="8" s="1"/>
  <c r="R14" i="12"/>
  <c r="R13" i="12" s="1"/>
  <c r="S9" i="10"/>
  <c r="S16" i="1"/>
  <c r="M40" i="2"/>
  <c r="M35" i="2" s="1"/>
  <c r="S21" i="1" s="1"/>
  <c r="M38" i="2"/>
  <c r="M28" i="2"/>
  <c r="M19" i="2"/>
  <c r="M18" i="2"/>
  <c r="S8" i="10" l="1"/>
  <c r="M26" i="2" s="1"/>
  <c r="M21" i="2" s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U9" i="8" s="1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I9" i="12" s="1"/>
  <c r="T10" i="12"/>
  <c r="P58" i="10"/>
  <c r="O58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P13" i="12" l="1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8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6" i="9"/>
  <c r="N66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6" i="9" s="1"/>
  <c r="W9" i="10"/>
  <c r="L13" i="12"/>
  <c r="K13" i="12" s="1"/>
  <c r="T28" i="9"/>
  <c r="T8" i="12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M11" i="9"/>
  <c r="M9" i="9" s="1"/>
  <c r="S9" i="9"/>
  <c r="Q9" i="9"/>
  <c r="V10" i="9" s="1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J35" i="2" s="1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L26" i="2" s="1"/>
  <c r="K25" i="2"/>
  <c r="K21" i="2" s="1"/>
  <c r="J25" i="2"/>
  <c r="I25" i="2"/>
  <c r="G25" i="2"/>
  <c r="J24" i="2"/>
  <c r="I24" i="2"/>
  <c r="H24" i="2"/>
  <c r="G24" i="2"/>
  <c r="F24" i="2"/>
  <c r="O23" i="2"/>
  <c r="O22" i="2"/>
  <c r="N9" i="9" l="1"/>
  <c r="I35" i="2"/>
  <c r="U9" i="10"/>
  <c r="T13" i="12"/>
  <c r="L21" i="2"/>
  <c r="T52" i="9"/>
  <c r="H35" i="2"/>
  <c r="T11" i="9"/>
  <c r="M12" i="2"/>
  <c r="M7" i="2" s="1"/>
  <c r="S15" i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N8" i="9" l="1"/>
  <c r="M8" i="9" s="1"/>
  <c r="G14" i="2"/>
  <c r="I12" i="2"/>
  <c r="Y50" i="9"/>
  <c r="Y54" i="9" s="1"/>
  <c r="I14" i="2"/>
  <c r="H14" i="2"/>
  <c r="W54" i="9"/>
  <c r="T9" i="9"/>
  <c r="K12" i="2"/>
  <c r="J10" i="2"/>
  <c r="O10" i="2" s="1"/>
  <c r="O17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R21" i="1"/>
  <c r="N18" i="2"/>
  <c r="N11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U22" i="8"/>
  <c r="J11" i="2"/>
  <c r="J7" i="2" s="1"/>
  <c r="P7" i="1"/>
  <c r="P9" i="1" s="1"/>
  <c r="O18" i="2"/>
  <c r="U21" i="1"/>
  <c r="Y6" i="1"/>
  <c r="X6" i="1" s="1"/>
  <c r="W6" i="1" s="1"/>
  <c r="N14" i="2"/>
  <c r="T12" i="1" s="1"/>
  <c r="T10" i="1" s="1"/>
  <c r="R19" i="1"/>
  <c r="U19" i="1" s="1"/>
  <c r="Q10" i="1"/>
  <c r="O11" i="2" l="1"/>
  <c r="Q7" i="1"/>
  <c r="Q9" i="1" l="1"/>
  <c r="P8" i="9"/>
  <c r="S8" i="9"/>
  <c r="Q8" i="9"/>
  <c r="L19" i="2" s="1"/>
  <c r="Q8" i="10"/>
  <c r="T8" i="10"/>
  <c r="N26" i="2" s="1"/>
  <c r="R8" i="10"/>
  <c r="N12" i="2" l="1"/>
  <c r="O26" i="2"/>
  <c r="N21" i="2"/>
  <c r="L12" i="2"/>
  <c r="L7" i="2" s="1"/>
  <c r="O19" i="2"/>
  <c r="L14" i="2"/>
  <c r="T8" i="9"/>
  <c r="U8" i="10"/>
  <c r="O14" i="2" l="1"/>
  <c r="R12" i="1"/>
  <c r="T15" i="1"/>
  <c r="O21" i="2"/>
  <c r="O12" i="2"/>
  <c r="N7" i="2"/>
  <c r="O7" i="2" s="1"/>
  <c r="U12" i="1" l="1"/>
  <c r="R10" i="1"/>
  <c r="T13" i="1"/>
  <c r="U15" i="1"/>
  <c r="U13" i="1" l="1"/>
  <c r="T7" i="1"/>
  <c r="T9" i="1" s="1"/>
  <c r="R7" i="1"/>
  <c r="U10" i="1"/>
  <c r="U7" i="1" l="1"/>
  <c r="R9" i="1"/>
  <c r="U9" i="1" s="1"/>
</calcChain>
</file>

<file path=xl/sharedStrings.xml><?xml version="1.0" encoding="utf-8"?>
<sst xmlns="http://schemas.openxmlformats.org/spreadsheetml/2006/main" count="2048" uniqueCount="566">
  <si>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</si>
  <si>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</si>
  <si>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</si>
  <si>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</si>
  <si>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</si>
  <si>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</si>
  <si>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</si>
  <si>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</si>
  <si>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</si>
  <si>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</si>
  <si>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</si>
  <si>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</si>
  <si>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</si>
  <si>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</si>
  <si>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</si>
  <si>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</si>
  <si>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</si>
  <si>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</si>
  <si>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</si>
  <si>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</si>
  <si>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</si>
  <si>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</si>
  <si>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</si>
  <si>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</si>
  <si>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</si>
  <si>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</si>
  <si>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</si>
  <si>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</si>
  <si>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</si>
  <si>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</si>
  <si>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</si>
  <si>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</si>
  <si>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</si>
  <si>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</si>
  <si>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</si>
  <si>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</si>
  <si>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</si>
  <si>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</si>
  <si>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</si>
  <si>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</si>
  <si>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</si>
  <si>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</si>
  <si>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</si>
  <si>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</si>
  <si>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</si>
  <si>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</si>
  <si>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</si>
  <si>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</si>
  <si>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</si>
  <si>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</si>
  <si>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</si>
  <si>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</si>
  <si>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</si>
  <si>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</si>
  <si>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</si>
  <si>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</si>
  <si>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</si>
  <si>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</si>
  <si>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</si>
  <si>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</si>
  <si>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</si>
  <si>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</si>
  <si>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</si>
  <si>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</si>
  <si>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</si>
  <si>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</si>
  <si>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</si>
  <si>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</si>
  <si>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</si>
  <si>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</si>
  <si>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</si>
  <si>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</si>
  <si>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</si>
  <si>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</si>
  <si>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</si>
  <si>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</si>
  <si>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</si>
  <si>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</si>
  <si>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</si>
  <si>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</si>
  <si>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</si>
  <si>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</si>
  <si>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</si>
  <si>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</si>
  <si>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</si>
  <si>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</si>
  <si>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</si>
  <si>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</si>
  <si>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</si>
  <si>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</si>
  <si>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</si>
  <si>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</si>
  <si>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</si>
  <si>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</si>
  <si>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</si>
  <si>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</si>
  <si>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</si>
  <si>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</si>
  <si>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</si>
  <si>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</si>
  <si>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</si>
  <si>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</si>
  <si>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</si>
  <si>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</si>
  <si>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</si>
  <si>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</si>
  <si>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</si>
  <si>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</si>
  <si>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</si>
  <si>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</si>
  <si>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</si>
  <si>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</si>
  <si>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</si>
  <si>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</si>
  <si>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</si>
  <si>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</si>
  <si>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</si>
  <si>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</si>
  <si>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</si>
  <si>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</si>
  <si>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</si>
  <si>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</si>
  <si>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</si>
  <si>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</si>
  <si>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</si>
  <si>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</si>
  <si>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</si>
  <si>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</si>
  <si>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</si>
  <si>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</si>
  <si>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</si>
  <si>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</si>
  <si>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</si>
  <si>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</si>
  <si>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</si>
  <si>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</si>
  <si>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</si>
  <si>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</si>
  <si>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</si>
  <si>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</si>
  <si>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</si>
  <si>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</si>
  <si>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</si>
  <si>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</si>
  <si>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</si>
  <si>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</si>
  <si>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</si>
  <si>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</si>
  <si>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</si>
  <si>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</si>
  <si>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</si>
  <si>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</si>
  <si>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</si>
  <si>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</si>
  <si>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</si>
  <si>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</si>
  <si>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</si>
  <si>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</si>
  <si>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</si>
  <si>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</si>
  <si>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</si>
  <si>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</si>
  <si>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</si>
  <si>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</si>
  <si>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</si>
  <si>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</si>
  <si>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</si>
  <si>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</si>
  <si>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</si>
  <si>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</si>
  <si>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</si>
  <si>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</si>
  <si>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</si>
  <si>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</si>
  <si>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</si>
  <si>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</si>
  <si>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</si>
  <si>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</si>
  <si>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</si>
  <si>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</si>
  <si>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</si>
  <si>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</si>
  <si>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</si>
  <si>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</si>
  <si>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</si>
  <si>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</si>
  <si>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</si>
  <si>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</si>
  <si>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</si>
  <si>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</si>
  <si>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</si>
  <si>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</si>
  <si>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</si>
  <si>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</si>
  <si>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</si>
  <si>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</si>
  <si>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</si>
  <si>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</si>
  <si>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</si>
  <si>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</si>
  <si>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</si>
  <si>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</si>
  <si>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</si>
  <si>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</si>
  <si>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</si>
  <si>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</si>
  <si>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</si>
  <si>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</si>
  <si>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</si>
  <si>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</si>
  <si>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</si>
  <si>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</si>
  <si>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</si>
  <si>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</si>
  <si>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</si>
  <si>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</si>
  <si>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</si>
  <si>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</si>
  <si>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</si>
  <si>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</si>
  <si>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</si>
  <si>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</si>
  <si>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</si>
  <si>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</si>
  <si>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</si>
  <si>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</si>
  <si>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</si>
  <si>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</si>
  <si>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</si>
  <si>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</si>
  <si>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</si>
  <si>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</si>
  <si>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</si>
  <si>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</si>
  <si>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</si>
  <si>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</si>
  <si>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</si>
  <si>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</si>
  <si>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</si>
  <si>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</si>
  <si>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</si>
  <si>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</si>
  <si>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</si>
  <si>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</si>
  <si>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</si>
  <si>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</si>
  <si>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</si>
  <si>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</si>
  <si>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</si>
  <si>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</si>
  <si>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</si>
  <si>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</si>
  <si>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</si>
  <si>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</si>
  <si>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</si>
  <si>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</si>
  <si>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</si>
  <si>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</si>
  <si>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</si>
  <si>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</si>
  <si>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</si>
  <si>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</si>
  <si>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</si>
  <si>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</si>
  <si>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</si>
  <si>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</si>
  <si>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</si>
  <si>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</si>
  <si>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</si>
  <si>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</si>
  <si>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</si>
  <si>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</si>
  <si>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</si>
  <si>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</si>
  <si>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</si>
  <si>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</si>
  <si>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</si>
  <si>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</si>
  <si>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</si>
  <si>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</si>
  <si>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</si>
  <si>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</si>
  <si>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</si>
  <si>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</si>
  <si>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</si>
  <si>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</si>
  <si>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</si>
  <si>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</si>
  <si>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</si>
  <si>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</si>
  <si>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</si>
  <si>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</si>
  <si>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</si>
  <si>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</si>
  <si>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</si>
  <si>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</si>
  <si>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</si>
  <si>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</si>
  <si>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</si>
  <si>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</si>
  <si>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</si>
  <si>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</si>
  <si>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</si>
  <si>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</si>
  <si>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</si>
  <si>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</si>
  <si>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</si>
  <si>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</si>
  <si>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</si>
  <si>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</si>
  <si>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</si>
  <si>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</si>
  <si>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</si>
  <si>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</si>
  <si>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</si>
  <si>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</si>
  <si>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</si>
  <si>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</si>
  <si>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</si>
  <si>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</si>
  <si>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</si>
  <si>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</si>
  <si>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</si>
  <si>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</si>
  <si>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</si>
  <si>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</si>
  <si>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</si>
  <si>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</si>
  <si>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</si>
  <si>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</si>
  <si>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</si>
  <si>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</si>
  <si>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</si>
  <si>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</si>
  <si>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</si>
  <si>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</si>
  <si>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</si>
  <si>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</si>
  <si>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</si>
  <si>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</si>
  <si>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</si>
  <si>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</si>
  <si>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</si>
  <si>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</si>
  <si>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</si>
  <si>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</si>
  <si>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</si>
  <si>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</si>
  <si>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</si>
  <si>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</si>
  <si>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</si>
  <si>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</si>
  <si>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</si>
  <si>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</si>
  <si>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</si>
  <si>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</si>
  <si>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</si>
  <si>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</si>
  <si>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</si>
  <si>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</si>
  <si>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</si>
  <si>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</si>
  <si>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</si>
  <si>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</si>
  <si>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</si>
  <si>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</si>
  <si>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</si>
  <si>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</si>
  <si>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</si>
  <si>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</si>
  <si>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</si>
  <si>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</si>
  <si>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</si>
  <si>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</si>
  <si>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</si>
  <si>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</si>
  <si>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</si>
  <si>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</si>
  <si>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</si>
  <si>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</si>
  <si>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</si>
  <si>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</si>
  <si>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</si>
  <si>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</si>
  <si>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</si>
  <si>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</si>
  <si>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</si>
  <si>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</si>
  <si>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</si>
  <si>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</si>
  <si>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</si>
  <si>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</si>
  <si>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</si>
  <si>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</si>
  <si>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</si>
  <si>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</si>
  <si>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</si>
  <si>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</si>
  <si>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</si>
  <si>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</si>
  <si>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</si>
  <si>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</si>
  <si>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</si>
  <si>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</si>
  <si>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</si>
  <si>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</si>
  <si>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</si>
  <si>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</si>
  <si>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</si>
  <si>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</si>
  <si>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</si>
  <si>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</si>
  <si>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</si>
  <si>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</si>
  <si>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</si>
  <si>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</si>
  <si>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</si>
  <si>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</si>
  <si>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</si>
  <si>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</si>
  <si>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</si>
  <si>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</si>
  <si>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</si>
  <si>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</si>
  <si>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</si>
  <si>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</si>
  <si>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</si>
  <si>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</si>
  <si>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</si>
  <si>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</si>
  <si>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</si>
  <si>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</si>
  <si>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</si>
  <si>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</si>
  <si>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</si>
  <si>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</si>
  <si>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</si>
  <si>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</si>
  <si>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</si>
  <si>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</si>
  <si>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</si>
  <si>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</si>
  <si>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</si>
  <si>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</si>
  <si>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</si>
  <si>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</si>
  <si>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</si>
  <si>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</si>
  <si>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</si>
  <si>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</si>
  <si>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</si>
  <si>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</si>
  <si>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</si>
  <si>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</si>
  <si>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</si>
  <si>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</si>
  <si>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</si>
  <si>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</si>
  <si>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</si>
  <si>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</si>
  <si>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</si>
  <si>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</si>
  <si>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</si>
  <si>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</si>
  <si>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</si>
  <si>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</si>
  <si>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</si>
  <si>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</si>
  <si>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</si>
  <si>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</si>
  <si>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</si>
  <si>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</si>
  <si>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</si>
  <si>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</si>
  <si>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</si>
  <si>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</si>
  <si>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</si>
  <si>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</si>
  <si>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</si>
  <si>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</si>
  <si>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</si>
  <si>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</si>
  <si>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</si>
  <si>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</si>
  <si>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</si>
  <si>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</si>
  <si>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</si>
  <si>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</si>
  <si>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</si>
  <si>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</si>
  <si>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</si>
  <si>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</si>
  <si>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</si>
  <si>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</si>
  <si>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</si>
  <si>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</si>
  <si>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</si>
  <si>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</si>
  <si>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</si>
  <si>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</si>
  <si>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</si>
  <si>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</si>
  <si>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</si>
  <si>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</si>
  <si>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</si>
  <si>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</si>
  <si>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</si>
  <si>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</si>
  <si>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</si>
  <si>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</si>
  <si>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</si>
  <si>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</si>
  <si>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</si>
  <si>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</si>
  <si>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</si>
  <si>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</si>
  <si>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</si>
  <si>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</si>
  <si>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</si>
  <si>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</si>
  <si>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</si>
  <si>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</si>
  <si>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</si>
  <si>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</si>
  <si>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</si>
  <si>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</si>
  <si>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</si>
  <si>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</si>
  <si>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</si>
  <si>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</si>
  <si>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</si>
  <si>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</si>
  <si>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</si>
  <si>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</si>
  <si>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</si>
  <si>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</si>
  <si>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</si>
  <si>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</si>
  <si>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</si>
  <si>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</si>
  <si>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</si>
  <si>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</si>
  <si>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</si>
  <si>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</si>
  <si>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</si>
  <si>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</si>
  <si>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</si>
  <si>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</si>
  <si>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</si>
  <si>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</si>
  <si>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</si>
  <si>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№3
к постановлению администрации г. Дивногорска
от ___.___.2022 №____п
</t>
  </si>
  <si>
    <t xml:space="preserve">Приложение №5
к постановлению администрации г. Дивногорска
от ___.___.2022 №____п
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</si>
  <si>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</si>
  <si>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</si>
  <si>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</si>
  <si>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</si>
  <si>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</si>
  <si>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0078450</t>
  </si>
  <si>
    <t>00S8450</t>
  </si>
  <si>
    <t>Расходы на поддержку добровольчества (волонтерства) .</t>
  </si>
  <si>
    <t>30</t>
  </si>
  <si>
    <t xml:space="preserve">Приложение №1
к постановлению администрации г. Дивногорска
от 13.05.2022 №72п
</t>
  </si>
  <si>
    <t xml:space="preserve">Приложение №2
к постановлению администрации г. Дивногорска
от 13.05.2022 №72п
</t>
  </si>
  <si>
    <t xml:space="preserve">Приложение №3
к постановлению администрации г. Дивногорска
от 13.05.2022 №72п
</t>
  </si>
  <si>
    <t xml:space="preserve">Приложение №4
к постановлению администрации г. Дивногорска
от 13.05.2022 №72п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</si>
</sst>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02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166" fontId="7" fillId="4" borderId="2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2" fontId="48" fillId="3" borderId="0" xfId="0" applyNumberFormat="1" applyFont="1" applyFill="1" applyAlignment="1">
      <alignment horizontal="center" vertical="center"/>
    </xf>
    <xf numFmtId="1" fontId="7" fillId="3" borderId="2" xfId="3" applyNumberFormat="1" applyFont="1" applyFill="1" applyBorder="1" applyAlignment="1">
      <alignment horizontal="center" vertical="top" wrapText="1"/>
    </xf>
    <xf numFmtId="166" fontId="48" fillId="3" borderId="2" xfId="0" applyNumberFormat="1" applyFont="1" applyFill="1" applyBorder="1" applyAlignment="1">
      <alignment horizontal="center" vertical="center"/>
    </xf>
    <xf numFmtId="165" fontId="7" fillId="3" borderId="2" xfId="0" applyNumberFormat="1" applyFont="1" applyFill="1" applyBorder="1" applyAlignment="1">
      <alignment horizontal="center" vertical="center" wrapText="1"/>
    </xf>
    <xf numFmtId="2" fontId="7" fillId="3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7" fillId="3" borderId="8" xfId="3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top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0" fillId="3" borderId="20" xfId="0" applyFill="1" applyBorder="1" applyAlignment="1">
      <alignment vertical="center"/>
    </xf>
    <xf numFmtId="166" fontId="48" fillId="3" borderId="6" xfId="0" applyNumberFormat="1" applyFont="1" applyFill="1" applyBorder="1" applyAlignment="1">
      <alignment horizontal="center" vertical="center"/>
    </xf>
    <xf numFmtId="166" fontId="48" fillId="3" borderId="11" xfId="0" applyNumberFormat="1" applyFont="1" applyFill="1" applyBorder="1" applyAlignment="1">
      <alignment horizontal="center" vertical="center"/>
    </xf>
    <xf numFmtId="166" fontId="48" fillId="3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30" fillId="3" borderId="2" xfId="3" applyFont="1" applyFill="1" applyBorder="1" applyAlignment="1">
      <alignment horizontal="left" vertical="top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168" fontId="11" fillId="4" borderId="6" xfId="0" applyNumberFormat="1" applyFont="1" applyFill="1" applyBorder="1" applyAlignment="1">
      <alignment horizontal="left" vertical="center" wrapText="1"/>
    </xf>
    <xf numFmtId="168" fontId="11" fillId="4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0" fillId="0" borderId="11" xfId="0" applyBorder="1"/>
    <xf numFmtId="0" fontId="5" fillId="3" borderId="11" xfId="5" applyFont="1" applyFill="1" applyBorder="1" applyAlignment="1">
      <alignment horizontal="center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8" xfId="5" applyFont="1" applyFill="1" applyBorder="1" applyAlignment="1">
      <alignment horizontal="center" vertical="center" wrapText="1"/>
    </xf>
    <xf numFmtId="0" fontId="11" fillId="3" borderId="26" xfId="5" applyFont="1" applyFill="1" applyBorder="1" applyAlignment="1">
      <alignment horizontal="center" vertical="center" wrapText="1"/>
    </xf>
    <xf numFmtId="0" fontId="11" fillId="3" borderId="2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0" fontId="11" fillId="3" borderId="27" xfId="5" applyFont="1" applyFill="1" applyBorder="1" applyAlignment="1">
      <alignment horizontal="center" vertical="center" wrapText="1"/>
    </xf>
    <xf numFmtId="0" fontId="11" fillId="3" borderId="30" xfId="5" applyFont="1" applyFill="1" applyBorder="1" applyAlignment="1">
      <alignment horizontal="center" vertical="center" wrapText="1"/>
    </xf>
    <xf numFmtId="0" fontId="11" fillId="3" borderId="21" xfId="5" applyFont="1" applyFill="1" applyBorder="1" applyAlignment="1">
      <alignment horizontal="center" vertical="center" wrapText="1"/>
    </xf>
    <xf numFmtId="0" fontId="11" fillId="3" borderId="7" xfId="5" applyFont="1" applyFill="1" applyBorder="1" applyAlignment="1">
      <alignment horizontal="center" vertical="center" wrapText="1"/>
    </xf>
    <xf numFmtId="0" fontId="11" fillId="3" borderId="28" xfId="5" applyFont="1" applyFill="1" applyBorder="1" applyAlignment="1">
      <alignment horizontal="center" vertical="center" wrapText="1"/>
    </xf>
    <xf numFmtId="0" fontId="11" fillId="3" borderId="29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5" fillId="3" borderId="0" xfId="0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 wrapText="1"/>
    </xf>
    <xf numFmtId="0" fontId="35" fillId="3" borderId="0" xfId="0" applyFont="1" applyFill="1" applyAlignment="1">
      <alignment horizontal="center" vertical="top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K6" sqref="K6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1" t="s">
        <v>564</v>
      </c>
      <c r="J1" s="661"/>
      <c r="K1" s="661"/>
      <c r="L1" s="661"/>
      <c r="M1" s="661"/>
      <c r="N1" s="661"/>
      <c r="O1" s="661"/>
      <c r="P1" s="661"/>
      <c r="Q1" s="661"/>
      <c r="R1" s="661"/>
      <c r="S1" s="661"/>
      <c r="T1" s="661"/>
      <c r="U1" s="661"/>
    </row>
    <row r="2" spans="1:28" ht="56.25" customHeight="1" x14ac:dyDescent="0.3">
      <c r="I2" s="659" t="s">
        <v>545</v>
      </c>
      <c r="J2" s="659"/>
      <c r="K2" s="659"/>
      <c r="L2" s="659"/>
      <c r="M2" s="659"/>
      <c r="N2" s="659"/>
      <c r="O2" s="659"/>
      <c r="P2" s="659"/>
      <c r="Q2" s="659"/>
      <c r="R2" s="659"/>
      <c r="S2" s="659"/>
      <c r="T2" s="659"/>
      <c r="U2" s="659"/>
    </row>
    <row r="3" spans="1:28" ht="59.25" customHeight="1" x14ac:dyDescent="0.3">
      <c r="A3" s="660" t="s">
        <v>451</v>
      </c>
      <c r="B3" s="6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  <c r="P3" s="660"/>
      <c r="Q3" s="660"/>
      <c r="R3" s="660"/>
      <c r="S3" s="660"/>
      <c r="T3" s="660"/>
      <c r="U3" s="660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57" t="s">
        <v>53</v>
      </c>
      <c r="B5" s="657" t="s">
        <v>49</v>
      </c>
      <c r="C5" s="657" t="s">
        <v>167</v>
      </c>
      <c r="D5" s="657" t="s">
        <v>54</v>
      </c>
      <c r="E5" s="657"/>
      <c r="F5" s="657"/>
      <c r="G5" s="657"/>
      <c r="H5" s="657"/>
      <c r="I5" s="657"/>
      <c r="J5" s="657" t="s">
        <v>47</v>
      </c>
      <c r="K5" s="657"/>
      <c r="L5" s="657"/>
      <c r="M5" s="657"/>
      <c r="N5" s="657"/>
      <c r="O5" s="657"/>
      <c r="P5" s="657"/>
      <c r="Q5" s="657"/>
      <c r="R5" s="657"/>
      <c r="S5" s="657"/>
      <c r="T5" s="657"/>
      <c r="U5" s="657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57"/>
      <c r="B6" s="657"/>
      <c r="C6" s="657"/>
      <c r="D6" s="460" t="s">
        <v>165</v>
      </c>
      <c r="E6" s="460" t="s">
        <v>45</v>
      </c>
      <c r="F6" s="645" t="s">
        <v>44</v>
      </c>
      <c r="G6" s="646"/>
      <c r="H6" s="647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460" t="s">
        <v>114</v>
      </c>
      <c r="S6" s="555" t="s">
        <v>113</v>
      </c>
      <c r="T6" s="555" t="s">
        <v>112</v>
      </c>
      <c r="U6" s="555" t="s">
        <v>515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58" t="s">
        <v>55</v>
      </c>
      <c r="B7" s="658" t="s">
        <v>143</v>
      </c>
      <c r="C7" s="461" t="s">
        <v>56</v>
      </c>
      <c r="D7" s="460" t="s">
        <v>57</v>
      </c>
      <c r="E7" s="460" t="s">
        <v>57</v>
      </c>
      <c r="F7" s="645" t="s">
        <v>57</v>
      </c>
      <c r="G7" s="646"/>
      <c r="H7" s="647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67743.099999999991</v>
      </c>
      <c r="S7" s="74">
        <f>S10+S13+S16+S19</f>
        <v>61111.199999999997</v>
      </c>
      <c r="T7" s="74">
        <f>T10+T13+T16+T19</f>
        <v>61111.199999999997</v>
      </c>
      <c r="U7" s="74">
        <f>SUM(J7:T7)</f>
        <v>585947.49999999988</v>
      </c>
      <c r="V7" s="297"/>
      <c r="AA7" s="296"/>
      <c r="AB7" s="296"/>
    </row>
    <row r="8" spans="1:28" x14ac:dyDescent="0.3">
      <c r="A8" s="658"/>
      <c r="B8" s="658"/>
      <c r="C8" s="461" t="s">
        <v>168</v>
      </c>
      <c r="D8" s="460"/>
      <c r="E8" s="460"/>
      <c r="F8" s="645"/>
      <c r="G8" s="646"/>
      <c r="H8" s="647"/>
      <c r="I8" s="46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58"/>
      <c r="B9" s="658"/>
      <c r="C9" s="461" t="s">
        <v>154</v>
      </c>
      <c r="D9" s="298" t="s">
        <v>123</v>
      </c>
      <c r="E9" s="460" t="s">
        <v>57</v>
      </c>
      <c r="F9" s="645" t="s">
        <v>57</v>
      </c>
      <c r="G9" s="646"/>
      <c r="H9" s="647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67743.099999999991</v>
      </c>
      <c r="S9" s="75">
        <f>S7</f>
        <v>61111.199999999997</v>
      </c>
      <c r="T9" s="75">
        <f>T7</f>
        <v>61111.199999999997</v>
      </c>
      <c r="U9" s="74">
        <f t="shared" si="1"/>
        <v>585947.49999999988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58" t="s">
        <v>58</v>
      </c>
      <c r="B10" s="662" t="s">
        <v>180</v>
      </c>
      <c r="C10" s="461" t="s">
        <v>59</v>
      </c>
      <c r="D10" s="298"/>
      <c r="E10" s="460" t="s">
        <v>57</v>
      </c>
      <c r="F10" s="645" t="s">
        <v>57</v>
      </c>
      <c r="G10" s="646"/>
      <c r="H10" s="647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44874.6</v>
      </c>
      <c r="S10" s="74">
        <f>S12</f>
        <v>35234.699999999997</v>
      </c>
      <c r="T10" s="74">
        <f>T12</f>
        <v>35234.699999999997</v>
      </c>
      <c r="U10" s="74">
        <f t="shared" si="1"/>
        <v>290690.2</v>
      </c>
      <c r="V10" s="297"/>
    </row>
    <row r="11" spans="1:28" ht="31.5" customHeight="1" x14ac:dyDescent="0.3">
      <c r="A11" s="658"/>
      <c r="B11" s="662"/>
      <c r="C11" s="461" t="s">
        <v>168</v>
      </c>
      <c r="D11" s="298"/>
      <c r="E11" s="460"/>
      <c r="F11" s="645"/>
      <c r="G11" s="646"/>
      <c r="H11" s="647"/>
      <c r="I11" s="46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58"/>
      <c r="B12" s="662"/>
      <c r="C12" s="461" t="s">
        <v>154</v>
      </c>
      <c r="D12" s="298" t="s">
        <v>123</v>
      </c>
      <c r="E12" s="460" t="s">
        <v>57</v>
      </c>
      <c r="F12" s="645" t="s">
        <v>57</v>
      </c>
      <c r="G12" s="646"/>
      <c r="H12" s="647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44874.6</v>
      </c>
      <c r="S12" s="75">
        <f>'Информация МЗ+ИЦ+ПД'!M14</f>
        <v>35234.699999999997</v>
      </c>
      <c r="T12" s="75">
        <f>'Информация МЗ+ИЦ+ПД'!N14</f>
        <v>35234.699999999997</v>
      </c>
      <c r="U12" s="74">
        <f t="shared" si="1"/>
        <v>290690.2</v>
      </c>
      <c r="V12" s="297"/>
    </row>
    <row r="13" spans="1:28" ht="54" customHeight="1" x14ac:dyDescent="0.3">
      <c r="A13" s="654" t="s">
        <v>60</v>
      </c>
      <c r="B13" s="651" t="s">
        <v>61</v>
      </c>
      <c r="C13" s="461" t="s">
        <v>434</v>
      </c>
      <c r="D13" s="298"/>
      <c r="E13" s="460" t="s">
        <v>57</v>
      </c>
      <c r="F13" s="645" t="s">
        <v>57</v>
      </c>
      <c r="G13" s="646"/>
      <c r="H13" s="647"/>
      <c r="I13" s="46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19703.099999999999</v>
      </c>
      <c r="S13" s="74">
        <f>S15</f>
        <v>22711.1</v>
      </c>
      <c r="T13" s="74">
        <f>T15</f>
        <v>22711.1</v>
      </c>
      <c r="U13" s="74">
        <f t="shared" si="1"/>
        <v>214037.00000000003</v>
      </c>
      <c r="V13" s="297"/>
    </row>
    <row r="14" spans="1:28" ht="15.75" customHeight="1" x14ac:dyDescent="0.3">
      <c r="A14" s="655"/>
      <c r="B14" s="652"/>
      <c r="C14" s="461" t="s">
        <v>168</v>
      </c>
      <c r="D14" s="298"/>
      <c r="E14" s="460"/>
      <c r="F14" s="645"/>
      <c r="G14" s="646"/>
      <c r="H14" s="647"/>
      <c r="I14" s="46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55"/>
      <c r="B15" s="652"/>
      <c r="C15" s="463" t="s">
        <v>154</v>
      </c>
      <c r="D15" s="299" t="s">
        <v>123</v>
      </c>
      <c r="E15" s="460" t="s">
        <v>57</v>
      </c>
      <c r="F15" s="645" t="s">
        <v>57</v>
      </c>
      <c r="G15" s="646"/>
      <c r="H15" s="647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19703.099999999999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214037.00000000003</v>
      </c>
      <c r="V15" s="297"/>
      <c r="AB15" s="296"/>
    </row>
    <row r="16" spans="1:28" ht="54" customHeight="1" x14ac:dyDescent="0.3">
      <c r="A16" s="654" t="s">
        <v>62</v>
      </c>
      <c r="B16" s="651" t="s">
        <v>142</v>
      </c>
      <c r="C16" s="461" t="s">
        <v>59</v>
      </c>
      <c r="D16" s="298"/>
      <c r="E16" s="460" t="s">
        <v>57</v>
      </c>
      <c r="F16" s="645" t="s">
        <v>57</v>
      </c>
      <c r="G16" s="646"/>
      <c r="H16" s="647"/>
      <c r="I16" s="46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55"/>
      <c r="B17" s="652"/>
      <c r="C17" s="461" t="s">
        <v>168</v>
      </c>
      <c r="D17" s="298"/>
      <c r="E17" s="460"/>
      <c r="F17" s="645"/>
      <c r="G17" s="646"/>
      <c r="H17" s="647"/>
      <c r="I17" s="46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56"/>
      <c r="B18" s="653"/>
      <c r="C18" s="463" t="s">
        <v>154</v>
      </c>
      <c r="D18" s="298" t="s">
        <v>123</v>
      </c>
      <c r="E18" s="460" t="s">
        <v>57</v>
      </c>
      <c r="F18" s="645" t="s">
        <v>57</v>
      </c>
      <c r="G18" s="646"/>
      <c r="H18" s="647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54" t="s">
        <v>136</v>
      </c>
      <c r="B19" s="651" t="s">
        <v>63</v>
      </c>
      <c r="C19" s="461" t="s">
        <v>59</v>
      </c>
      <c r="D19" s="298"/>
      <c r="E19" s="460" t="s">
        <v>57</v>
      </c>
      <c r="F19" s="645" t="s">
        <v>57</v>
      </c>
      <c r="G19" s="646"/>
      <c r="H19" s="647"/>
      <c r="I19" s="46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3165.4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25313.200000000001</v>
      </c>
      <c r="V19" s="297"/>
    </row>
    <row r="20" spans="1:28" ht="31.5" customHeight="1" x14ac:dyDescent="0.3">
      <c r="A20" s="655"/>
      <c r="B20" s="652"/>
      <c r="C20" s="461" t="s">
        <v>168</v>
      </c>
      <c r="D20" s="298"/>
      <c r="E20" s="460"/>
      <c r="F20" s="645"/>
      <c r="G20" s="646"/>
      <c r="H20" s="647"/>
      <c r="I20" s="4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56"/>
      <c r="B21" s="653"/>
      <c r="C21" s="461" t="s">
        <v>154</v>
      </c>
      <c r="D21" s="298" t="s">
        <v>123</v>
      </c>
      <c r="E21" s="460" t="s">
        <v>57</v>
      </c>
      <c r="F21" s="645" t="s">
        <v>57</v>
      </c>
      <c r="G21" s="646"/>
      <c r="H21" s="647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3165.4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25313.200000000001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50" t="s">
        <v>64</v>
      </c>
      <c r="B25" s="650"/>
      <c r="C25" s="650"/>
      <c r="D25" s="650"/>
      <c r="E25" s="268"/>
      <c r="F25" s="268"/>
      <c r="G25" s="268"/>
      <c r="H25" s="268"/>
      <c r="I25" s="268"/>
      <c r="J25" s="282"/>
      <c r="K25" s="268"/>
      <c r="L25" s="642" t="s">
        <v>193</v>
      </c>
      <c r="M25" s="643"/>
      <c r="N25" s="643"/>
      <c r="O25" s="643"/>
      <c r="P25" s="643"/>
      <c r="Q25" s="643"/>
      <c r="R25" s="643"/>
      <c r="S25" s="643"/>
      <c r="T25" s="643"/>
      <c r="U25" s="643"/>
      <c r="V25" s="462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50"/>
      <c r="B28" s="650"/>
      <c r="C28" s="650"/>
      <c r="D28" s="650"/>
      <c r="L28" s="644"/>
      <c r="M28" s="644"/>
      <c r="N28" s="644"/>
      <c r="O28" s="644"/>
      <c r="P28" s="644"/>
      <c r="Q28" s="644"/>
      <c r="R28" s="644"/>
      <c r="S28" s="644"/>
      <c r="T28" s="644"/>
      <c r="U28" s="644"/>
    </row>
    <row r="29" spans="1:28" s="307" customFormat="1" ht="31.2" hidden="1" x14ac:dyDescent="0.3">
      <c r="A29" s="648" t="s">
        <v>65</v>
      </c>
      <c r="B29" s="648"/>
      <c r="C29" s="648"/>
      <c r="D29" s="648"/>
      <c r="E29" s="649"/>
      <c r="F29" s="649"/>
      <c r="G29" s="649"/>
      <c r="H29" s="649"/>
      <c r="I29" s="649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U25"/>
    <mergeCell ref="L28:U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47" t="s">
        <v>488</v>
      </c>
      <c r="F1" s="748"/>
      <c r="G1" s="748"/>
      <c r="H1" s="748"/>
      <c r="I1" s="748"/>
      <c r="J1" s="748"/>
      <c r="K1" s="748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53" t="s">
        <v>170</v>
      </c>
      <c r="B3" s="753"/>
      <c r="C3" s="753"/>
      <c r="D3" s="753"/>
      <c r="E3" s="753"/>
      <c r="F3" s="753"/>
      <c r="G3" s="753"/>
      <c r="H3" s="753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54" t="s">
        <v>27</v>
      </c>
      <c r="B5" s="739" t="s">
        <v>26</v>
      </c>
      <c r="C5" s="739" t="s">
        <v>15</v>
      </c>
      <c r="D5" s="739" t="s">
        <v>14</v>
      </c>
      <c r="E5" s="739">
        <v>2014</v>
      </c>
      <c r="F5" s="739">
        <v>2015</v>
      </c>
      <c r="G5" s="739">
        <v>2016</v>
      </c>
      <c r="H5" s="739">
        <v>2017</v>
      </c>
      <c r="I5" s="809">
        <v>2018</v>
      </c>
      <c r="J5" s="809">
        <v>2019</v>
      </c>
      <c r="K5" s="739">
        <v>2020</v>
      </c>
      <c r="L5" s="739">
        <v>2021</v>
      </c>
      <c r="M5" s="739">
        <v>2022</v>
      </c>
      <c r="N5" s="739">
        <v>2023</v>
      </c>
    </row>
    <row r="6" spans="1:14" s="32" customFormat="1" ht="93.75" customHeight="1" x14ac:dyDescent="0.3">
      <c r="A6" s="754"/>
      <c r="B6" s="739"/>
      <c r="C6" s="739"/>
      <c r="D6" s="739"/>
      <c r="E6" s="739"/>
      <c r="F6" s="739"/>
      <c r="G6" s="739"/>
      <c r="H6" s="739"/>
      <c r="I6" s="810"/>
      <c r="J6" s="809"/>
      <c r="K6" s="739"/>
      <c r="L6" s="739"/>
      <c r="M6" s="739"/>
      <c r="N6" s="739"/>
    </row>
    <row r="7" spans="1:14" s="32" customFormat="1" ht="60" customHeight="1" x14ac:dyDescent="0.3">
      <c r="A7" s="35"/>
      <c r="B7" s="520" t="s">
        <v>24</v>
      </c>
      <c r="C7" s="754" t="s">
        <v>153</v>
      </c>
      <c r="D7" s="754"/>
      <c r="E7" s="754"/>
      <c r="F7" s="754"/>
      <c r="G7" s="754"/>
      <c r="H7" s="754"/>
      <c r="I7" s="754"/>
      <c r="J7" s="754"/>
      <c r="K7" s="754"/>
      <c r="L7" s="754"/>
      <c r="M7" s="754"/>
      <c r="N7" s="754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37" t="s">
        <v>64</v>
      </c>
      <c r="B17" s="737"/>
      <c r="C17" s="67"/>
      <c r="D17" s="67"/>
      <c r="F17" s="738" t="s">
        <v>193</v>
      </c>
      <c r="G17" s="738"/>
    </row>
  </sheetData>
  <mergeCells count="19"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  <mergeCell ref="E1:K1"/>
    <mergeCell ref="A3:H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60" t="s">
        <v>489</v>
      </c>
      <c r="G1" s="760"/>
      <c r="H1" s="760"/>
    </row>
    <row r="2" spans="1:14" s="171" customFormat="1" ht="3.75" customHeight="1" x14ac:dyDescent="0.3">
      <c r="A2" s="761"/>
      <c r="B2" s="761"/>
      <c r="C2" s="761"/>
      <c r="D2" s="761"/>
      <c r="E2" s="761"/>
      <c r="F2" s="761"/>
      <c r="G2" s="761"/>
      <c r="H2" s="761"/>
    </row>
    <row r="3" spans="1:14" s="171" customFormat="1" ht="40.5" customHeight="1" x14ac:dyDescent="0.25">
      <c r="A3" s="755" t="s">
        <v>138</v>
      </c>
      <c r="B3" s="755"/>
      <c r="C3" s="755"/>
      <c r="D3" s="755"/>
      <c r="E3" s="755"/>
      <c r="F3" s="755"/>
      <c r="G3" s="755"/>
      <c r="H3" s="755"/>
      <c r="I3" s="755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36" t="s">
        <v>17</v>
      </c>
      <c r="B5" s="736" t="s">
        <v>16</v>
      </c>
      <c r="C5" s="767" t="s">
        <v>15</v>
      </c>
      <c r="D5" s="767" t="s">
        <v>14</v>
      </c>
      <c r="E5" s="767" t="s">
        <v>13</v>
      </c>
      <c r="F5" s="767" t="s">
        <v>12</v>
      </c>
      <c r="G5" s="767" t="s">
        <v>11</v>
      </c>
      <c r="H5" s="767" t="s">
        <v>169</v>
      </c>
      <c r="I5" s="762" t="s">
        <v>247</v>
      </c>
      <c r="J5" s="769" t="s">
        <v>117</v>
      </c>
      <c r="K5" s="758" t="s">
        <v>116</v>
      </c>
      <c r="L5" s="758" t="s">
        <v>115</v>
      </c>
      <c r="M5" s="758" t="s">
        <v>114</v>
      </c>
      <c r="N5" s="758" t="s">
        <v>113</v>
      </c>
    </row>
    <row r="6" spans="1:14" s="16" customFormat="1" ht="31.5" customHeight="1" x14ac:dyDescent="0.3">
      <c r="A6" s="736"/>
      <c r="B6" s="736"/>
      <c r="C6" s="767"/>
      <c r="D6" s="767"/>
      <c r="E6" s="767" t="s">
        <v>10</v>
      </c>
      <c r="F6" s="767" t="s">
        <v>10</v>
      </c>
      <c r="G6" s="767" t="s">
        <v>10</v>
      </c>
      <c r="H6" s="767" t="s">
        <v>10</v>
      </c>
      <c r="I6" s="762" t="s">
        <v>10</v>
      </c>
      <c r="J6" s="770"/>
      <c r="K6" s="759"/>
      <c r="L6" s="759"/>
      <c r="M6" s="759"/>
      <c r="N6" s="759"/>
    </row>
    <row r="7" spans="1:14" s="16" customFormat="1" ht="25.5" customHeight="1" x14ac:dyDescent="0.3">
      <c r="A7" s="515"/>
      <c r="B7" s="515" t="s">
        <v>9</v>
      </c>
      <c r="C7" s="767" t="s">
        <v>139</v>
      </c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67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68"/>
      <c r="C14" s="768"/>
      <c r="D14" s="4"/>
      <c r="E14" s="4"/>
      <c r="F14" s="3"/>
      <c r="G14" s="3"/>
      <c r="H14" s="2"/>
    </row>
    <row r="15" spans="1:14" s="1" customFormat="1" ht="29.25" customHeight="1" x14ac:dyDescent="0.25">
      <c r="A15" s="766" t="s">
        <v>64</v>
      </c>
      <c r="B15" s="766"/>
      <c r="C15" s="766"/>
      <c r="D15" s="65"/>
      <c r="E15" s="765" t="s">
        <v>193</v>
      </c>
      <c r="F15" s="765"/>
      <c r="G15" s="765"/>
      <c r="H15" s="765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76" t="s">
        <v>490</v>
      </c>
      <c r="F1" s="776"/>
      <c r="G1" s="776"/>
      <c r="H1" s="776"/>
      <c r="I1" s="776"/>
      <c r="J1" s="522"/>
    </row>
    <row r="2" spans="1:14" s="39" customFormat="1" ht="33.75" customHeight="1" x14ac:dyDescent="0.3"/>
    <row r="3" spans="1:14" s="39" customFormat="1" ht="39.75" customHeight="1" x14ac:dyDescent="0.3">
      <c r="A3" s="773" t="s">
        <v>37</v>
      </c>
      <c r="B3" s="773"/>
      <c r="C3" s="773"/>
      <c r="D3" s="773"/>
      <c r="E3" s="773"/>
      <c r="F3" s="773"/>
      <c r="G3" s="773"/>
      <c r="H3" s="773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11" t="s">
        <v>38</v>
      </c>
      <c r="C6" s="811"/>
      <c r="D6" s="811"/>
      <c r="E6" s="811"/>
      <c r="F6" s="811"/>
      <c r="G6" s="811"/>
      <c r="H6" s="811"/>
      <c r="I6" s="811"/>
      <c r="J6" s="811"/>
      <c r="K6" s="811"/>
      <c r="L6" s="811"/>
      <c r="M6" s="811"/>
      <c r="N6" s="811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75" t="s">
        <v>64</v>
      </c>
      <c r="B11" s="775"/>
      <c r="C11" s="775"/>
      <c r="D11" s="68"/>
      <c r="E11" s="40"/>
      <c r="F11" s="774" t="s">
        <v>193</v>
      </c>
      <c r="G11" s="774"/>
      <c r="H11" s="774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Z156"/>
  <sheetViews>
    <sheetView zoomScale="70" zoomScaleNormal="70" workbookViewId="0">
      <pane ySplit="8" topLeftCell="A9" activePane="bottomLeft" state="frozen"/>
      <selection activeCell="A8" sqref="A8"/>
      <selection pane="bottomLeft" activeCell="B10" sqref="B10:X10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2" width="10.6640625" style="605" customWidth="1"/>
    <col min="23" max="23" width="10.6640625" style="634" customWidth="1"/>
    <col min="24" max="24" width="11.5546875" style="634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57" t="s">
        <v>552</v>
      </c>
      <c r="O1" s="857"/>
      <c r="P1" s="858"/>
      <c r="Q1" s="858"/>
      <c r="R1" s="858"/>
      <c r="S1" s="858"/>
      <c r="T1" s="609"/>
      <c r="U1" s="615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59" t="s">
        <v>543</v>
      </c>
      <c r="O2" s="859"/>
      <c r="P2" s="860"/>
      <c r="Q2" s="860"/>
      <c r="R2" s="860"/>
      <c r="S2" s="860"/>
      <c r="T2" s="609"/>
      <c r="U2" s="615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602"/>
      <c r="U3" s="602"/>
    </row>
    <row r="4" spans="1:24" ht="12" customHeight="1" x14ac:dyDescent="0.3">
      <c r="A4" s="861" t="s">
        <v>182</v>
      </c>
      <c r="B4" s="861"/>
      <c r="C4" s="861"/>
      <c r="D4" s="861"/>
      <c r="E4" s="861"/>
      <c r="F4" s="861"/>
      <c r="G4" s="861"/>
      <c r="H4" s="861"/>
      <c r="I4" s="861"/>
      <c r="J4" s="861"/>
      <c r="K4" s="861"/>
      <c r="L4" s="861"/>
      <c r="M4" s="861"/>
      <c r="N4" s="861"/>
      <c r="O4" s="861"/>
      <c r="P4" s="861"/>
      <c r="Q4" s="861"/>
      <c r="R4" s="861"/>
      <c r="S4" s="861"/>
      <c r="T4" s="610"/>
      <c r="U4" s="616"/>
    </row>
    <row r="5" spans="1:24" ht="21.6" customHeight="1" x14ac:dyDescent="0.3">
      <c r="A5" s="862" t="s">
        <v>173</v>
      </c>
      <c r="B5" s="862"/>
      <c r="C5" s="862"/>
      <c r="D5" s="862"/>
      <c r="E5" s="862"/>
      <c r="F5" s="862"/>
      <c r="G5" s="862"/>
      <c r="H5" s="862"/>
      <c r="I5" s="862"/>
      <c r="J5" s="862"/>
      <c r="K5" s="862"/>
      <c r="L5" s="862"/>
      <c r="M5" s="862"/>
      <c r="N5" s="862"/>
      <c r="O5" s="862"/>
      <c r="P5" s="862"/>
      <c r="Q5" s="862"/>
      <c r="R5" s="862"/>
      <c r="S5" s="862"/>
      <c r="T5" s="611"/>
      <c r="U5" s="617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602"/>
      <c r="U6" s="602"/>
    </row>
    <row r="7" spans="1:24" ht="18.600000000000001" customHeight="1" x14ac:dyDescent="0.3">
      <c r="A7" s="863" t="s">
        <v>94</v>
      </c>
      <c r="B7" s="865" t="s">
        <v>95</v>
      </c>
      <c r="C7" s="866"/>
      <c r="D7" s="866"/>
      <c r="E7" s="866"/>
      <c r="F7" s="866"/>
      <c r="G7" s="866"/>
      <c r="H7" s="866"/>
      <c r="I7" s="866"/>
      <c r="J7" s="866"/>
      <c r="K7" s="866"/>
      <c r="L7" s="640"/>
      <c r="M7" s="640"/>
      <c r="N7" s="865" t="s">
        <v>96</v>
      </c>
      <c r="O7" s="866"/>
      <c r="P7" s="866"/>
      <c r="Q7" s="866"/>
      <c r="R7" s="866"/>
      <c r="S7" s="866"/>
      <c r="T7" s="866"/>
      <c r="U7" s="866"/>
      <c r="V7" s="866"/>
      <c r="W7" s="866"/>
      <c r="X7" s="850"/>
    </row>
    <row r="8" spans="1:24" ht="24.6" customHeight="1" x14ac:dyDescent="0.3">
      <c r="A8" s="864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41">
        <v>2022</v>
      </c>
      <c r="L8" s="641">
        <v>2023</v>
      </c>
      <c r="M8" s="641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21">
        <v>2021</v>
      </c>
      <c r="V8" s="612">
        <v>2022</v>
      </c>
      <c r="W8" s="635">
        <v>2023</v>
      </c>
      <c r="X8" s="635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3">
        <v>22</v>
      </c>
      <c r="W9" s="363">
        <v>23</v>
      </c>
      <c r="X9" s="363">
        <v>24</v>
      </c>
    </row>
    <row r="10" spans="1:24" ht="30" customHeight="1" x14ac:dyDescent="0.3">
      <c r="A10" s="354" t="s">
        <v>97</v>
      </c>
      <c r="B10" s="814" t="s">
        <v>323</v>
      </c>
      <c r="C10" s="815"/>
      <c r="D10" s="815"/>
      <c r="E10" s="815"/>
      <c r="F10" s="815"/>
      <c r="G10" s="815"/>
      <c r="H10" s="815"/>
      <c r="I10" s="815"/>
      <c r="J10" s="815"/>
      <c r="K10" s="815"/>
      <c r="L10" s="815"/>
      <c r="M10" s="815"/>
      <c r="N10" s="815"/>
      <c r="O10" s="815"/>
      <c r="P10" s="815"/>
      <c r="Q10" s="815"/>
      <c r="R10" s="815"/>
      <c r="S10" s="815"/>
      <c r="T10" s="815"/>
      <c r="U10" s="815"/>
      <c r="V10" s="815"/>
      <c r="W10" s="815"/>
      <c r="X10" s="850"/>
    </row>
    <row r="11" spans="1:24" ht="36" customHeight="1" x14ac:dyDescent="0.3">
      <c r="A11" s="355" t="s">
        <v>98</v>
      </c>
      <c r="B11" s="831" t="s">
        <v>557</v>
      </c>
      <c r="C11" s="832"/>
      <c r="D11" s="832"/>
      <c r="E11" s="832"/>
      <c r="F11" s="832"/>
      <c r="G11" s="832"/>
      <c r="H11" s="832"/>
      <c r="I11" s="832"/>
      <c r="J11" s="832"/>
      <c r="K11" s="832"/>
      <c r="L11" s="832"/>
      <c r="M11" s="832"/>
      <c r="N11" s="832"/>
      <c r="O11" s="832"/>
      <c r="P11" s="832"/>
      <c r="Q11" s="832"/>
      <c r="R11" s="832"/>
      <c r="S11" s="832"/>
      <c r="T11" s="832"/>
      <c r="U11" s="832"/>
      <c r="V11" s="832"/>
      <c r="W11" s="832"/>
      <c r="X11" s="833"/>
    </row>
    <row r="12" spans="1:24" ht="19.5" customHeight="1" x14ac:dyDescent="0.3">
      <c r="A12" s="349" t="s">
        <v>58</v>
      </c>
      <c r="B12" s="848" t="s">
        <v>181</v>
      </c>
      <c r="C12" s="849"/>
      <c r="D12" s="849"/>
      <c r="E12" s="849"/>
      <c r="F12" s="849"/>
      <c r="G12" s="849"/>
      <c r="H12" s="849"/>
      <c r="I12" s="849"/>
      <c r="J12" s="849"/>
      <c r="K12" s="849"/>
      <c r="L12" s="849"/>
      <c r="M12" s="849"/>
      <c r="N12" s="849"/>
      <c r="O12" s="849"/>
      <c r="P12" s="849"/>
      <c r="Q12" s="849"/>
      <c r="R12" s="849"/>
      <c r="S12" s="849"/>
      <c r="T12" s="849"/>
      <c r="U12" s="849"/>
      <c r="V12" s="849"/>
      <c r="W12" s="849"/>
      <c r="X12" s="850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152</v>
      </c>
      <c r="L13" s="364">
        <v>115</v>
      </c>
      <c r="M13" s="364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06">
        <v>242</v>
      </c>
      <c r="W13" s="636">
        <v>228.5</v>
      </c>
      <c r="X13" s="636">
        <v>228.5</v>
      </c>
    </row>
    <row r="14" spans="1:24" ht="60" customHeight="1" x14ac:dyDescent="0.3">
      <c r="A14" s="628" t="s">
        <v>97</v>
      </c>
      <c r="B14" s="814" t="s">
        <v>411</v>
      </c>
      <c r="C14" s="815"/>
      <c r="D14" s="815"/>
      <c r="E14" s="815"/>
      <c r="F14" s="815"/>
      <c r="G14" s="815"/>
      <c r="H14" s="815"/>
      <c r="I14" s="815"/>
      <c r="J14" s="815"/>
      <c r="K14" s="815"/>
      <c r="L14" s="815"/>
      <c r="M14" s="815"/>
      <c r="N14" s="815"/>
      <c r="O14" s="815"/>
      <c r="P14" s="815"/>
      <c r="Q14" s="815"/>
      <c r="R14" s="815"/>
      <c r="S14" s="815"/>
      <c r="T14" s="815"/>
      <c r="U14" s="815"/>
      <c r="V14" s="815"/>
      <c r="W14" s="815"/>
      <c r="X14" s="816"/>
    </row>
    <row r="15" spans="1:24" ht="27.75" customHeight="1" x14ac:dyDescent="0.3">
      <c r="A15" s="350" t="s">
        <v>98</v>
      </c>
      <c r="B15" s="828" t="s">
        <v>100</v>
      </c>
      <c r="C15" s="829"/>
      <c r="D15" s="829"/>
      <c r="E15" s="829"/>
      <c r="F15" s="829"/>
      <c r="G15" s="829"/>
      <c r="H15" s="829"/>
      <c r="I15" s="829"/>
      <c r="J15" s="829"/>
      <c r="K15" s="829"/>
      <c r="L15" s="829"/>
      <c r="M15" s="829"/>
      <c r="N15" s="829"/>
      <c r="O15" s="829"/>
      <c r="P15" s="829"/>
      <c r="Q15" s="829"/>
      <c r="R15" s="829"/>
      <c r="S15" s="829"/>
      <c r="T15" s="829"/>
      <c r="U15" s="829"/>
      <c r="V15" s="829"/>
      <c r="W15" s="829"/>
      <c r="X15" s="830"/>
    </row>
    <row r="16" spans="1:24" ht="17.25" customHeight="1" x14ac:dyDescent="0.3">
      <c r="A16" s="820" t="s">
        <v>58</v>
      </c>
      <c r="B16" s="822" t="s">
        <v>181</v>
      </c>
      <c r="C16" s="823"/>
      <c r="D16" s="823"/>
      <c r="E16" s="823"/>
      <c r="F16" s="823"/>
      <c r="G16" s="823"/>
      <c r="H16" s="823"/>
      <c r="I16" s="823"/>
      <c r="J16" s="823"/>
      <c r="K16" s="823"/>
      <c r="L16" s="823"/>
      <c r="M16" s="823"/>
      <c r="N16" s="823"/>
      <c r="O16" s="823"/>
      <c r="P16" s="823"/>
      <c r="Q16" s="823"/>
      <c r="R16" s="823"/>
      <c r="S16" s="823"/>
      <c r="T16" s="823"/>
      <c r="U16" s="823"/>
      <c r="V16" s="823"/>
      <c r="W16" s="823"/>
      <c r="X16" s="824"/>
    </row>
    <row r="17" spans="1:24" ht="6.75" customHeight="1" x14ac:dyDescent="0.3">
      <c r="A17" s="821" t="s">
        <v>60</v>
      </c>
      <c r="B17" s="825"/>
      <c r="C17" s="826"/>
      <c r="D17" s="826"/>
      <c r="E17" s="826"/>
      <c r="F17" s="826"/>
      <c r="G17" s="826"/>
      <c r="H17" s="826"/>
      <c r="I17" s="826"/>
      <c r="J17" s="826"/>
      <c r="K17" s="826"/>
      <c r="L17" s="826"/>
      <c r="M17" s="826"/>
      <c r="N17" s="826"/>
      <c r="O17" s="826"/>
      <c r="P17" s="826"/>
      <c r="Q17" s="826"/>
      <c r="R17" s="826"/>
      <c r="S17" s="826"/>
      <c r="T17" s="826"/>
      <c r="U17" s="826"/>
      <c r="V17" s="826"/>
      <c r="W17" s="826"/>
      <c r="X17" s="827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06">
        <v>496.6</v>
      </c>
      <c r="W18" s="636">
        <v>489.4</v>
      </c>
      <c r="X18" s="636">
        <v>489.4</v>
      </c>
    </row>
    <row r="19" spans="1:24" ht="42" customHeight="1" x14ac:dyDescent="0.3">
      <c r="A19" s="628" t="s">
        <v>97</v>
      </c>
      <c r="B19" s="834" t="s">
        <v>197</v>
      </c>
      <c r="C19" s="835"/>
      <c r="D19" s="835"/>
      <c r="E19" s="835"/>
      <c r="F19" s="835"/>
      <c r="G19" s="835"/>
      <c r="H19" s="835"/>
      <c r="I19" s="835"/>
      <c r="J19" s="835"/>
      <c r="K19" s="835"/>
      <c r="L19" s="835"/>
      <c r="M19" s="835"/>
      <c r="N19" s="835"/>
      <c r="O19" s="835"/>
      <c r="P19" s="835"/>
      <c r="Q19" s="835"/>
      <c r="R19" s="835"/>
      <c r="S19" s="835"/>
      <c r="T19" s="835"/>
      <c r="U19" s="835"/>
      <c r="V19" s="835"/>
      <c r="W19" s="835"/>
      <c r="X19" s="836"/>
    </row>
    <row r="20" spans="1:24" ht="29.25" customHeight="1" x14ac:dyDescent="0.3">
      <c r="A20" s="350" t="s">
        <v>98</v>
      </c>
      <c r="B20" s="828" t="s">
        <v>100</v>
      </c>
      <c r="C20" s="829"/>
      <c r="D20" s="829"/>
      <c r="E20" s="829"/>
      <c r="F20" s="829"/>
      <c r="G20" s="829"/>
      <c r="H20" s="829"/>
      <c r="I20" s="829"/>
      <c r="J20" s="829"/>
      <c r="K20" s="829"/>
      <c r="L20" s="829"/>
      <c r="M20" s="829"/>
      <c r="N20" s="829"/>
      <c r="O20" s="829"/>
      <c r="P20" s="829"/>
      <c r="Q20" s="829"/>
      <c r="R20" s="829"/>
      <c r="S20" s="829"/>
      <c r="T20" s="829"/>
      <c r="U20" s="829"/>
      <c r="V20" s="829"/>
      <c r="W20" s="829"/>
      <c r="X20" s="830"/>
    </row>
    <row r="21" spans="1:24" ht="21" customHeight="1" x14ac:dyDescent="0.3">
      <c r="A21" s="349" t="s">
        <v>58</v>
      </c>
      <c r="B21" s="871" t="s">
        <v>181</v>
      </c>
      <c r="C21" s="871"/>
      <c r="D21" s="871"/>
      <c r="E21" s="871"/>
      <c r="F21" s="871"/>
      <c r="G21" s="871"/>
      <c r="H21" s="871"/>
      <c r="I21" s="871"/>
      <c r="J21" s="871"/>
      <c r="K21" s="871"/>
      <c r="L21" s="871"/>
      <c r="M21" s="871"/>
      <c r="N21" s="871"/>
      <c r="O21" s="871"/>
      <c r="P21" s="871"/>
      <c r="Q21" s="871"/>
      <c r="R21" s="871"/>
      <c r="S21" s="871"/>
      <c r="T21" s="871"/>
      <c r="U21" s="871"/>
      <c r="V21" s="871"/>
      <c r="W21" s="871"/>
      <c r="X21" s="872"/>
    </row>
    <row r="22" spans="1:24" ht="15" customHeight="1" x14ac:dyDescent="0.3">
      <c r="A22" s="845" t="s">
        <v>88</v>
      </c>
      <c r="B22" s="837">
        <v>6050</v>
      </c>
      <c r="C22" s="837">
        <v>6720</v>
      </c>
      <c r="D22" s="840">
        <v>29</v>
      </c>
      <c r="E22" s="840">
        <v>29</v>
      </c>
      <c r="F22" s="840">
        <v>29</v>
      </c>
      <c r="G22" s="840">
        <v>26</v>
      </c>
      <c r="H22" s="840">
        <v>16</v>
      </c>
      <c r="I22" s="840">
        <v>17</v>
      </c>
      <c r="J22" s="840">
        <v>15</v>
      </c>
      <c r="K22" s="840">
        <v>19</v>
      </c>
      <c r="L22" s="840">
        <v>19</v>
      </c>
      <c r="M22" s="840">
        <v>19</v>
      </c>
      <c r="N22" s="851">
        <v>357.6</v>
      </c>
      <c r="O22" s="851">
        <v>255.5</v>
      </c>
      <c r="P22" s="851">
        <f>171.9+50+59.5</f>
        <v>281.39999999999998</v>
      </c>
      <c r="Q22" s="851">
        <v>1003.2</v>
      </c>
      <c r="R22" s="851">
        <v>521</v>
      </c>
      <c r="S22" s="851">
        <v>1596.3</v>
      </c>
      <c r="T22" s="854">
        <v>1040.7</v>
      </c>
      <c r="U22" s="851">
        <v>1406.2</v>
      </c>
      <c r="V22" s="873">
        <v>1209.5999999999999</v>
      </c>
      <c r="W22" s="868">
        <v>1207.9000000000001</v>
      </c>
      <c r="X22" s="868">
        <v>1207.9000000000001</v>
      </c>
    </row>
    <row r="23" spans="1:24" x14ac:dyDescent="0.3">
      <c r="A23" s="846"/>
      <c r="B23" s="838"/>
      <c r="C23" s="838"/>
      <c r="D23" s="841"/>
      <c r="E23" s="841"/>
      <c r="F23" s="841"/>
      <c r="G23" s="841"/>
      <c r="H23" s="841"/>
      <c r="I23" s="841"/>
      <c r="J23" s="841"/>
      <c r="K23" s="841"/>
      <c r="L23" s="841"/>
      <c r="M23" s="841"/>
      <c r="N23" s="852"/>
      <c r="O23" s="852"/>
      <c r="P23" s="852"/>
      <c r="Q23" s="852"/>
      <c r="R23" s="852"/>
      <c r="S23" s="852"/>
      <c r="T23" s="855"/>
      <c r="U23" s="852"/>
      <c r="V23" s="874"/>
      <c r="W23" s="869"/>
      <c r="X23" s="869"/>
    </row>
    <row r="24" spans="1:24" ht="20.25" customHeight="1" x14ac:dyDescent="0.3">
      <c r="A24" s="847"/>
      <c r="B24" s="839"/>
      <c r="C24" s="839"/>
      <c r="D24" s="842"/>
      <c r="E24" s="842"/>
      <c r="F24" s="842"/>
      <c r="G24" s="842"/>
      <c r="H24" s="842"/>
      <c r="I24" s="842"/>
      <c r="J24" s="842"/>
      <c r="K24" s="842"/>
      <c r="L24" s="842"/>
      <c r="M24" s="842"/>
      <c r="N24" s="853"/>
      <c r="O24" s="853"/>
      <c r="P24" s="853"/>
      <c r="Q24" s="853"/>
      <c r="R24" s="853"/>
      <c r="S24" s="853"/>
      <c r="T24" s="856"/>
      <c r="U24" s="853"/>
      <c r="V24" s="875"/>
      <c r="W24" s="870"/>
      <c r="X24" s="870"/>
    </row>
    <row r="25" spans="1:24" ht="38.25" customHeight="1" x14ac:dyDescent="0.3">
      <c r="A25" s="628" t="s">
        <v>97</v>
      </c>
      <c r="B25" s="834" t="s">
        <v>329</v>
      </c>
      <c r="C25" s="835"/>
      <c r="D25" s="835"/>
      <c r="E25" s="835"/>
      <c r="F25" s="835"/>
      <c r="G25" s="835"/>
      <c r="H25" s="835"/>
      <c r="I25" s="835"/>
      <c r="J25" s="835"/>
      <c r="K25" s="835"/>
      <c r="L25" s="835"/>
      <c r="M25" s="835"/>
      <c r="N25" s="835"/>
      <c r="O25" s="835"/>
      <c r="P25" s="835"/>
      <c r="Q25" s="835"/>
      <c r="R25" s="835"/>
      <c r="S25" s="835"/>
      <c r="T25" s="835"/>
      <c r="U25" s="835"/>
      <c r="V25" s="835"/>
      <c r="W25" s="835"/>
      <c r="X25" s="867"/>
    </row>
    <row r="26" spans="1:24" ht="30" customHeight="1" x14ac:dyDescent="0.3">
      <c r="A26" s="348" t="s">
        <v>98</v>
      </c>
      <c r="B26" s="828" t="s">
        <v>412</v>
      </c>
      <c r="C26" s="829"/>
      <c r="D26" s="829"/>
      <c r="E26" s="829"/>
      <c r="F26" s="829"/>
      <c r="G26" s="829"/>
      <c r="H26" s="829"/>
      <c r="I26" s="829"/>
      <c r="J26" s="829"/>
      <c r="K26" s="829"/>
      <c r="L26" s="829"/>
      <c r="M26" s="829"/>
      <c r="N26" s="829"/>
      <c r="O26" s="829"/>
      <c r="P26" s="829"/>
      <c r="Q26" s="829"/>
      <c r="R26" s="829"/>
      <c r="S26" s="829"/>
      <c r="T26" s="829"/>
      <c r="U26" s="829"/>
      <c r="V26" s="829"/>
      <c r="W26" s="829"/>
      <c r="X26" s="867"/>
    </row>
    <row r="27" spans="1:24" ht="15" customHeight="1" x14ac:dyDescent="0.3">
      <c r="A27" s="349" t="s">
        <v>58</v>
      </c>
      <c r="B27" s="848" t="s">
        <v>181</v>
      </c>
      <c r="C27" s="849"/>
      <c r="D27" s="849"/>
      <c r="E27" s="849"/>
      <c r="F27" s="849"/>
      <c r="G27" s="849"/>
      <c r="H27" s="849"/>
      <c r="I27" s="849"/>
      <c r="J27" s="849"/>
      <c r="K27" s="849"/>
      <c r="L27" s="849"/>
      <c r="M27" s="849"/>
      <c r="N27" s="849"/>
      <c r="O27" s="849"/>
      <c r="P27" s="849"/>
      <c r="Q27" s="849"/>
      <c r="R27" s="849"/>
      <c r="S27" s="849"/>
      <c r="T27" s="849"/>
      <c r="U27" s="849"/>
      <c r="V27" s="849"/>
      <c r="W27" s="849"/>
      <c r="X27" s="850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06">
        <v>610.4</v>
      </c>
      <c r="W28" s="636">
        <v>554.9</v>
      </c>
      <c r="X28" s="636">
        <v>554.9</v>
      </c>
    </row>
    <row r="29" spans="1:24" ht="28.8" x14ac:dyDescent="0.3">
      <c r="A29" s="628" t="s">
        <v>97</v>
      </c>
      <c r="B29" s="834" t="s">
        <v>413</v>
      </c>
      <c r="C29" s="835"/>
      <c r="D29" s="835"/>
      <c r="E29" s="835"/>
      <c r="F29" s="835"/>
      <c r="G29" s="835"/>
      <c r="H29" s="835"/>
      <c r="I29" s="835"/>
      <c r="J29" s="835"/>
      <c r="K29" s="835"/>
      <c r="L29" s="835"/>
      <c r="M29" s="835"/>
      <c r="N29" s="835"/>
      <c r="O29" s="835"/>
      <c r="P29" s="835"/>
      <c r="Q29" s="835"/>
      <c r="R29" s="835"/>
      <c r="S29" s="835"/>
      <c r="T29" s="835"/>
      <c r="U29" s="835"/>
      <c r="V29" s="835"/>
      <c r="W29" s="835"/>
      <c r="X29" s="867"/>
    </row>
    <row r="30" spans="1:24" ht="30.75" customHeight="1" x14ac:dyDescent="0.3">
      <c r="A30" s="348" t="s">
        <v>98</v>
      </c>
      <c r="B30" s="828" t="s">
        <v>412</v>
      </c>
      <c r="C30" s="829"/>
      <c r="D30" s="829"/>
      <c r="E30" s="829"/>
      <c r="F30" s="829"/>
      <c r="G30" s="829"/>
      <c r="H30" s="829"/>
      <c r="I30" s="829"/>
      <c r="J30" s="829"/>
      <c r="K30" s="829"/>
      <c r="L30" s="829"/>
      <c r="M30" s="829"/>
      <c r="N30" s="829"/>
      <c r="O30" s="829"/>
      <c r="P30" s="829"/>
      <c r="Q30" s="829"/>
      <c r="R30" s="829"/>
      <c r="S30" s="829"/>
      <c r="T30" s="829"/>
      <c r="U30" s="829"/>
      <c r="V30" s="829"/>
      <c r="W30" s="829"/>
      <c r="X30" s="867"/>
    </row>
    <row r="31" spans="1:24" ht="15" customHeight="1" x14ac:dyDescent="0.3">
      <c r="A31" s="349" t="s">
        <v>58</v>
      </c>
      <c r="B31" s="848" t="s">
        <v>181</v>
      </c>
      <c r="C31" s="849"/>
      <c r="D31" s="849"/>
      <c r="E31" s="849"/>
      <c r="F31" s="849"/>
      <c r="G31" s="849"/>
      <c r="H31" s="849"/>
      <c r="I31" s="849"/>
      <c r="J31" s="849"/>
      <c r="K31" s="849"/>
      <c r="L31" s="849"/>
      <c r="M31" s="849"/>
      <c r="N31" s="849"/>
      <c r="O31" s="849"/>
      <c r="P31" s="849"/>
      <c r="Q31" s="849"/>
      <c r="R31" s="849"/>
      <c r="S31" s="849"/>
      <c r="T31" s="849"/>
      <c r="U31" s="849"/>
      <c r="V31" s="849"/>
      <c r="W31" s="849"/>
      <c r="X31" s="850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22">
        <v>825.6</v>
      </c>
      <c r="V32" s="606">
        <v>856.7</v>
      </c>
      <c r="W32" s="636">
        <v>856.2</v>
      </c>
      <c r="X32" s="636">
        <v>856.2</v>
      </c>
    </row>
    <row r="33" spans="1:24" ht="57" customHeight="1" x14ac:dyDescent="0.3">
      <c r="A33" s="628" t="s">
        <v>97</v>
      </c>
      <c r="B33" s="814" t="s">
        <v>410</v>
      </c>
      <c r="C33" s="815"/>
      <c r="D33" s="815"/>
      <c r="E33" s="815"/>
      <c r="F33" s="815"/>
      <c r="G33" s="815"/>
      <c r="H33" s="815"/>
      <c r="I33" s="815"/>
      <c r="J33" s="815"/>
      <c r="K33" s="815"/>
      <c r="L33" s="815"/>
      <c r="M33" s="815"/>
      <c r="N33" s="815"/>
      <c r="O33" s="815"/>
      <c r="P33" s="815"/>
      <c r="Q33" s="815"/>
      <c r="R33" s="815"/>
      <c r="S33" s="815"/>
      <c r="T33" s="815"/>
      <c r="U33" s="815"/>
      <c r="V33" s="815"/>
      <c r="W33" s="815"/>
      <c r="X33" s="816"/>
    </row>
    <row r="34" spans="1:24" ht="33" customHeight="1" x14ac:dyDescent="0.3">
      <c r="A34" s="350" t="s">
        <v>98</v>
      </c>
      <c r="B34" s="828" t="s">
        <v>100</v>
      </c>
      <c r="C34" s="829"/>
      <c r="D34" s="829"/>
      <c r="E34" s="829"/>
      <c r="F34" s="829"/>
      <c r="G34" s="829"/>
      <c r="H34" s="829"/>
      <c r="I34" s="829"/>
      <c r="J34" s="829"/>
      <c r="K34" s="829"/>
      <c r="L34" s="829"/>
      <c r="M34" s="829"/>
      <c r="N34" s="829"/>
      <c r="O34" s="829"/>
      <c r="P34" s="829"/>
      <c r="Q34" s="829"/>
      <c r="R34" s="829"/>
      <c r="S34" s="829"/>
      <c r="T34" s="829"/>
      <c r="U34" s="829"/>
      <c r="V34" s="829"/>
      <c r="W34" s="829"/>
      <c r="X34" s="830"/>
    </row>
    <row r="35" spans="1:24" ht="12" customHeight="1" x14ac:dyDescent="0.3">
      <c r="A35" s="820" t="s">
        <v>58</v>
      </c>
      <c r="B35" s="822" t="s">
        <v>181</v>
      </c>
      <c r="C35" s="823"/>
      <c r="D35" s="823"/>
      <c r="E35" s="823"/>
      <c r="F35" s="823"/>
      <c r="G35" s="823"/>
      <c r="H35" s="823"/>
      <c r="I35" s="823"/>
      <c r="J35" s="823"/>
      <c r="K35" s="823"/>
      <c r="L35" s="823"/>
      <c r="M35" s="823"/>
      <c r="N35" s="823"/>
      <c r="O35" s="823"/>
      <c r="P35" s="823"/>
      <c r="Q35" s="823"/>
      <c r="R35" s="823"/>
      <c r="S35" s="823"/>
      <c r="T35" s="823"/>
      <c r="U35" s="823"/>
      <c r="V35" s="823"/>
      <c r="W35" s="823"/>
      <c r="X35" s="824"/>
    </row>
    <row r="36" spans="1:24" ht="9.75" customHeight="1" x14ac:dyDescent="0.3">
      <c r="A36" s="821" t="s">
        <v>60</v>
      </c>
      <c r="B36" s="825"/>
      <c r="C36" s="826"/>
      <c r="D36" s="826"/>
      <c r="E36" s="826"/>
      <c r="F36" s="826"/>
      <c r="G36" s="826"/>
      <c r="H36" s="826"/>
      <c r="I36" s="826"/>
      <c r="J36" s="826"/>
      <c r="K36" s="826"/>
      <c r="L36" s="826"/>
      <c r="M36" s="826"/>
      <c r="N36" s="826"/>
      <c r="O36" s="826"/>
      <c r="P36" s="826"/>
      <c r="Q36" s="826"/>
      <c r="R36" s="826"/>
      <c r="S36" s="826"/>
      <c r="T36" s="826"/>
      <c r="U36" s="826"/>
      <c r="V36" s="826"/>
      <c r="W36" s="826"/>
      <c r="X36" s="827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06">
        <v>490</v>
      </c>
      <c r="W37" s="636">
        <v>489.4</v>
      </c>
      <c r="X37" s="636">
        <v>489.4</v>
      </c>
    </row>
    <row r="38" spans="1:24" ht="38.25" customHeight="1" x14ac:dyDescent="0.3">
      <c r="A38" s="628" t="s">
        <v>97</v>
      </c>
      <c r="B38" s="814" t="s">
        <v>414</v>
      </c>
      <c r="C38" s="815"/>
      <c r="D38" s="815"/>
      <c r="E38" s="815"/>
      <c r="F38" s="815"/>
      <c r="G38" s="815"/>
      <c r="H38" s="815"/>
      <c r="I38" s="815"/>
      <c r="J38" s="815"/>
      <c r="K38" s="815"/>
      <c r="L38" s="815"/>
      <c r="M38" s="815"/>
      <c r="N38" s="815"/>
      <c r="O38" s="815"/>
      <c r="P38" s="815"/>
      <c r="Q38" s="815"/>
      <c r="R38" s="815"/>
      <c r="S38" s="815"/>
      <c r="T38" s="815"/>
      <c r="U38" s="815"/>
      <c r="V38" s="815"/>
      <c r="W38" s="815"/>
      <c r="X38" s="816"/>
    </row>
    <row r="39" spans="1:24" ht="29.25" customHeight="1" x14ac:dyDescent="0.3">
      <c r="A39" s="350" t="s">
        <v>98</v>
      </c>
      <c r="B39" s="828" t="s">
        <v>100</v>
      </c>
      <c r="C39" s="829"/>
      <c r="D39" s="829"/>
      <c r="E39" s="829"/>
      <c r="F39" s="829"/>
      <c r="G39" s="829"/>
      <c r="H39" s="829"/>
      <c r="I39" s="829"/>
      <c r="J39" s="829"/>
      <c r="K39" s="829"/>
      <c r="L39" s="829"/>
      <c r="M39" s="829"/>
      <c r="N39" s="829"/>
      <c r="O39" s="829"/>
      <c r="P39" s="829"/>
      <c r="Q39" s="829"/>
      <c r="R39" s="829"/>
      <c r="S39" s="829"/>
      <c r="T39" s="829"/>
      <c r="U39" s="829"/>
      <c r="V39" s="829"/>
      <c r="W39" s="829"/>
      <c r="X39" s="830"/>
    </row>
    <row r="40" spans="1:24" ht="10.5" customHeight="1" x14ac:dyDescent="0.3">
      <c r="A40" s="629" t="s">
        <v>58</v>
      </c>
      <c r="B40" s="822" t="s">
        <v>181</v>
      </c>
      <c r="C40" s="823"/>
      <c r="D40" s="823"/>
      <c r="E40" s="823"/>
      <c r="F40" s="823"/>
      <c r="G40" s="823"/>
      <c r="H40" s="823"/>
      <c r="I40" s="823"/>
      <c r="J40" s="823"/>
      <c r="K40" s="823"/>
      <c r="L40" s="823"/>
      <c r="M40" s="823"/>
      <c r="N40" s="823"/>
      <c r="O40" s="823"/>
      <c r="P40" s="823"/>
      <c r="Q40" s="823"/>
      <c r="R40" s="823"/>
      <c r="S40" s="823"/>
      <c r="T40" s="823"/>
      <c r="U40" s="823"/>
      <c r="V40" s="823"/>
      <c r="W40" s="823"/>
      <c r="X40" s="824"/>
    </row>
    <row r="41" spans="1:24" ht="10.5" customHeight="1" x14ac:dyDescent="0.3">
      <c r="A41" s="630"/>
      <c r="B41" s="825"/>
      <c r="C41" s="826"/>
      <c r="D41" s="826"/>
      <c r="E41" s="826"/>
      <c r="F41" s="826"/>
      <c r="G41" s="826"/>
      <c r="H41" s="826"/>
      <c r="I41" s="826"/>
      <c r="J41" s="826"/>
      <c r="K41" s="826"/>
      <c r="L41" s="826"/>
      <c r="M41" s="826"/>
      <c r="N41" s="826"/>
      <c r="O41" s="826"/>
      <c r="P41" s="826"/>
      <c r="Q41" s="826"/>
      <c r="R41" s="826"/>
      <c r="S41" s="826"/>
      <c r="T41" s="826"/>
      <c r="U41" s="826"/>
      <c r="V41" s="826"/>
      <c r="W41" s="826"/>
      <c r="X41" s="827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20</v>
      </c>
      <c r="L42" s="351">
        <v>20</v>
      </c>
      <c r="M42" s="351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24">
        <v>1012.8</v>
      </c>
      <c r="W42" s="633">
        <v>1011</v>
      </c>
      <c r="X42" s="633">
        <v>1011</v>
      </c>
    </row>
    <row r="43" spans="1:24" ht="40.5" customHeight="1" x14ac:dyDescent="0.3">
      <c r="A43" s="628" t="s">
        <v>97</v>
      </c>
      <c r="B43" s="814" t="s">
        <v>330</v>
      </c>
      <c r="C43" s="815"/>
      <c r="D43" s="815"/>
      <c r="E43" s="815"/>
      <c r="F43" s="815"/>
      <c r="G43" s="815"/>
      <c r="H43" s="815"/>
      <c r="I43" s="815"/>
      <c r="J43" s="815"/>
      <c r="K43" s="815"/>
      <c r="L43" s="815"/>
      <c r="M43" s="815"/>
      <c r="N43" s="815"/>
      <c r="O43" s="815"/>
      <c r="P43" s="815"/>
      <c r="Q43" s="815"/>
      <c r="R43" s="815"/>
      <c r="S43" s="815"/>
      <c r="T43" s="815"/>
      <c r="U43" s="815"/>
      <c r="V43" s="815"/>
      <c r="W43" s="815"/>
      <c r="X43" s="867"/>
    </row>
    <row r="44" spans="1:24" ht="30.75" customHeight="1" x14ac:dyDescent="0.3">
      <c r="A44" s="350" t="s">
        <v>98</v>
      </c>
      <c r="B44" s="828" t="s">
        <v>205</v>
      </c>
      <c r="C44" s="829"/>
      <c r="D44" s="829"/>
      <c r="E44" s="829"/>
      <c r="F44" s="829"/>
      <c r="G44" s="829"/>
      <c r="H44" s="829"/>
      <c r="I44" s="829"/>
      <c r="J44" s="829"/>
      <c r="K44" s="829"/>
      <c r="L44" s="829"/>
      <c r="M44" s="829"/>
      <c r="N44" s="829"/>
      <c r="O44" s="829"/>
      <c r="P44" s="829"/>
      <c r="Q44" s="829"/>
      <c r="R44" s="829"/>
      <c r="S44" s="829"/>
      <c r="T44" s="829"/>
      <c r="U44" s="829"/>
      <c r="V44" s="829"/>
      <c r="W44" s="829"/>
      <c r="X44" s="867"/>
    </row>
    <row r="45" spans="1:24" ht="12" customHeight="1" x14ac:dyDescent="0.3">
      <c r="A45" s="820" t="s">
        <v>58</v>
      </c>
      <c r="B45" s="822" t="s">
        <v>181</v>
      </c>
      <c r="C45" s="823"/>
      <c r="D45" s="823"/>
      <c r="E45" s="823"/>
      <c r="F45" s="823"/>
      <c r="G45" s="823"/>
      <c r="H45" s="823"/>
      <c r="I45" s="823"/>
      <c r="J45" s="823"/>
      <c r="K45" s="823"/>
      <c r="L45" s="823"/>
      <c r="M45" s="823"/>
      <c r="N45" s="823"/>
      <c r="O45" s="823"/>
      <c r="P45" s="823"/>
      <c r="Q45" s="823"/>
      <c r="R45" s="823"/>
      <c r="S45" s="823"/>
      <c r="T45" s="823"/>
      <c r="U45" s="823"/>
      <c r="V45" s="823"/>
      <c r="W45" s="823"/>
      <c r="X45" s="843"/>
    </row>
    <row r="46" spans="1:24" ht="12" customHeight="1" x14ac:dyDescent="0.3">
      <c r="A46" s="821" t="s">
        <v>60</v>
      </c>
      <c r="B46" s="825"/>
      <c r="C46" s="826"/>
      <c r="D46" s="826"/>
      <c r="E46" s="826"/>
      <c r="F46" s="826"/>
      <c r="G46" s="826"/>
      <c r="H46" s="826"/>
      <c r="I46" s="826"/>
      <c r="J46" s="826"/>
      <c r="K46" s="826"/>
      <c r="L46" s="826"/>
      <c r="M46" s="826"/>
      <c r="N46" s="826"/>
      <c r="O46" s="826"/>
      <c r="P46" s="826"/>
      <c r="Q46" s="826"/>
      <c r="R46" s="826"/>
      <c r="S46" s="826"/>
      <c r="T46" s="826"/>
      <c r="U46" s="826"/>
      <c r="V46" s="826"/>
      <c r="W46" s="826"/>
      <c r="X46" s="844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06">
        <v>3899.4</v>
      </c>
      <c r="W47" s="636">
        <v>3646.4</v>
      </c>
      <c r="X47" s="636">
        <v>3646.4</v>
      </c>
    </row>
    <row r="48" spans="1:24" ht="42" customHeight="1" x14ac:dyDescent="0.3">
      <c r="A48" s="629" t="s">
        <v>97</v>
      </c>
      <c r="B48" s="813" t="s">
        <v>556</v>
      </c>
      <c r="C48" s="813"/>
      <c r="D48" s="813"/>
      <c r="E48" s="813"/>
      <c r="F48" s="813"/>
      <c r="G48" s="813"/>
      <c r="H48" s="813"/>
      <c r="I48" s="813"/>
      <c r="J48" s="813"/>
      <c r="K48" s="813"/>
      <c r="L48" s="813"/>
      <c r="M48" s="813"/>
      <c r="N48" s="813"/>
      <c r="O48" s="813"/>
      <c r="P48" s="813"/>
      <c r="Q48" s="813"/>
      <c r="R48" s="813"/>
      <c r="S48" s="813"/>
      <c r="T48" s="813"/>
      <c r="U48" s="813"/>
      <c r="V48" s="813"/>
      <c r="W48" s="813"/>
      <c r="X48" s="813"/>
    </row>
    <row r="49" spans="1:24" ht="30" customHeight="1" x14ac:dyDescent="0.3">
      <c r="A49" s="625" t="s">
        <v>98</v>
      </c>
      <c r="B49" s="812" t="s">
        <v>419</v>
      </c>
      <c r="C49" s="812"/>
      <c r="D49" s="812"/>
      <c r="E49" s="812"/>
      <c r="F49" s="812"/>
      <c r="G49" s="812"/>
      <c r="H49" s="812"/>
      <c r="I49" s="812"/>
      <c r="J49" s="812"/>
      <c r="K49" s="812"/>
      <c r="L49" s="812"/>
      <c r="M49" s="812"/>
      <c r="N49" s="812"/>
      <c r="O49" s="812"/>
      <c r="P49" s="812"/>
      <c r="Q49" s="812"/>
      <c r="R49" s="812"/>
      <c r="S49" s="812"/>
      <c r="T49" s="812"/>
      <c r="U49" s="812"/>
      <c r="V49" s="812"/>
      <c r="W49" s="812"/>
      <c r="X49" s="812"/>
    </row>
    <row r="50" spans="1:24" ht="18" customHeight="1" x14ac:dyDescent="0.3">
      <c r="A50" s="369" t="s">
        <v>322</v>
      </c>
      <c r="B50" s="814" t="s">
        <v>181</v>
      </c>
      <c r="C50" s="815"/>
      <c r="D50" s="815"/>
      <c r="E50" s="815"/>
      <c r="F50" s="815"/>
      <c r="G50" s="815"/>
      <c r="H50" s="815"/>
      <c r="I50" s="815"/>
      <c r="J50" s="815"/>
      <c r="K50" s="815"/>
      <c r="L50" s="815"/>
      <c r="M50" s="815"/>
      <c r="N50" s="815"/>
      <c r="O50" s="815"/>
      <c r="P50" s="815"/>
      <c r="Q50" s="815"/>
      <c r="R50" s="815"/>
      <c r="S50" s="815"/>
      <c r="T50" s="815"/>
      <c r="U50" s="815"/>
      <c r="V50" s="815"/>
      <c r="W50" s="815"/>
      <c r="X50" s="816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564">
        <v>745.9</v>
      </c>
      <c r="W51" s="375">
        <v>727.6</v>
      </c>
      <c r="X51" s="375">
        <v>727.6</v>
      </c>
    </row>
    <row r="52" spans="1:24" ht="38.25" customHeight="1" x14ac:dyDescent="0.3">
      <c r="A52" s="629" t="s">
        <v>97</v>
      </c>
      <c r="B52" s="813" t="s">
        <v>435</v>
      </c>
      <c r="C52" s="813"/>
      <c r="D52" s="813"/>
      <c r="E52" s="813"/>
      <c r="F52" s="813"/>
      <c r="G52" s="813"/>
      <c r="H52" s="813"/>
      <c r="I52" s="813"/>
      <c r="J52" s="813"/>
      <c r="K52" s="813"/>
      <c r="L52" s="813"/>
      <c r="M52" s="813"/>
      <c r="N52" s="813"/>
      <c r="O52" s="813"/>
      <c r="P52" s="813"/>
      <c r="Q52" s="813"/>
      <c r="R52" s="813"/>
      <c r="S52" s="813"/>
      <c r="T52" s="813"/>
      <c r="U52" s="813"/>
      <c r="V52" s="813"/>
      <c r="W52" s="813"/>
      <c r="X52" s="813"/>
    </row>
    <row r="53" spans="1:24" ht="36.75" customHeight="1" x14ac:dyDescent="0.3">
      <c r="A53" s="625" t="s">
        <v>98</v>
      </c>
      <c r="B53" s="812" t="s">
        <v>419</v>
      </c>
      <c r="C53" s="812"/>
      <c r="D53" s="812"/>
      <c r="E53" s="812"/>
      <c r="F53" s="812"/>
      <c r="G53" s="812"/>
      <c r="H53" s="812"/>
      <c r="I53" s="812"/>
      <c r="J53" s="812"/>
      <c r="K53" s="812"/>
      <c r="L53" s="812"/>
      <c r="M53" s="812"/>
      <c r="N53" s="812"/>
      <c r="O53" s="812"/>
      <c r="P53" s="812"/>
      <c r="Q53" s="812"/>
      <c r="R53" s="812"/>
      <c r="S53" s="812"/>
      <c r="T53" s="812"/>
      <c r="U53" s="812"/>
      <c r="V53" s="812"/>
      <c r="W53" s="812"/>
      <c r="X53" s="812"/>
    </row>
    <row r="54" spans="1:24" ht="19.5" customHeight="1" x14ac:dyDescent="0.3">
      <c r="A54" s="369" t="s">
        <v>322</v>
      </c>
      <c r="B54" s="813" t="s">
        <v>181</v>
      </c>
      <c r="C54" s="813"/>
      <c r="D54" s="813"/>
      <c r="E54" s="813"/>
      <c r="F54" s="813"/>
      <c r="G54" s="813"/>
      <c r="H54" s="813"/>
      <c r="I54" s="813"/>
      <c r="J54" s="813"/>
      <c r="K54" s="813"/>
      <c r="L54" s="813"/>
      <c r="M54" s="813"/>
      <c r="N54" s="813"/>
      <c r="O54" s="813"/>
      <c r="P54" s="813"/>
      <c r="Q54" s="813"/>
      <c r="R54" s="813"/>
      <c r="S54" s="813"/>
      <c r="T54" s="813"/>
      <c r="U54" s="813"/>
      <c r="V54" s="813"/>
      <c r="W54" s="813"/>
      <c r="X54" s="813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122</v>
      </c>
      <c r="L55" s="372">
        <v>122</v>
      </c>
      <c r="M55" s="372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564">
        <v>1728.8</v>
      </c>
      <c r="W55" s="375">
        <v>1556.9</v>
      </c>
      <c r="X55" s="375">
        <v>1556.9</v>
      </c>
    </row>
    <row r="56" spans="1:24" ht="39" customHeight="1" x14ac:dyDescent="0.3">
      <c r="A56" s="629" t="s">
        <v>97</v>
      </c>
      <c r="B56" s="813" t="s">
        <v>415</v>
      </c>
      <c r="C56" s="813"/>
      <c r="D56" s="813"/>
      <c r="E56" s="813"/>
      <c r="F56" s="813"/>
      <c r="G56" s="813"/>
      <c r="H56" s="813"/>
      <c r="I56" s="813"/>
      <c r="J56" s="813"/>
      <c r="K56" s="813"/>
      <c r="L56" s="813"/>
      <c r="M56" s="813"/>
      <c r="N56" s="813"/>
      <c r="O56" s="813"/>
      <c r="P56" s="813"/>
      <c r="Q56" s="813"/>
      <c r="R56" s="813"/>
      <c r="S56" s="813"/>
      <c r="T56" s="813"/>
      <c r="U56" s="813"/>
      <c r="V56" s="813"/>
      <c r="W56" s="813"/>
      <c r="X56" s="813"/>
    </row>
    <row r="57" spans="1:24" ht="32.25" customHeight="1" x14ac:dyDescent="0.3">
      <c r="A57" s="625" t="s">
        <v>98</v>
      </c>
      <c r="B57" s="831" t="s">
        <v>419</v>
      </c>
      <c r="C57" s="832"/>
      <c r="D57" s="832"/>
      <c r="E57" s="832"/>
      <c r="F57" s="832"/>
      <c r="G57" s="832"/>
      <c r="H57" s="832"/>
      <c r="I57" s="832"/>
      <c r="J57" s="832"/>
      <c r="K57" s="832"/>
      <c r="L57" s="832"/>
      <c r="M57" s="832"/>
      <c r="N57" s="832"/>
      <c r="O57" s="832"/>
      <c r="P57" s="832"/>
      <c r="Q57" s="832"/>
      <c r="R57" s="832"/>
      <c r="S57" s="832"/>
      <c r="T57" s="832"/>
      <c r="U57" s="832"/>
      <c r="V57" s="832"/>
      <c r="W57" s="832"/>
      <c r="X57" s="833"/>
    </row>
    <row r="58" spans="1:24" ht="20.25" customHeight="1" x14ac:dyDescent="0.3">
      <c r="A58" s="369" t="s">
        <v>322</v>
      </c>
      <c r="B58" s="813" t="s">
        <v>181</v>
      </c>
      <c r="C58" s="813"/>
      <c r="D58" s="813"/>
      <c r="E58" s="813"/>
      <c r="F58" s="813"/>
      <c r="G58" s="813"/>
      <c r="H58" s="813"/>
      <c r="I58" s="813"/>
      <c r="J58" s="813"/>
      <c r="K58" s="813"/>
      <c r="L58" s="813"/>
      <c r="M58" s="813"/>
      <c r="N58" s="813"/>
      <c r="O58" s="813"/>
      <c r="P58" s="813"/>
      <c r="Q58" s="813"/>
      <c r="R58" s="813"/>
      <c r="S58" s="813"/>
      <c r="T58" s="813"/>
      <c r="U58" s="813"/>
      <c r="V58" s="813"/>
      <c r="W58" s="813"/>
      <c r="X58" s="813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66</v>
      </c>
      <c r="L59" s="372">
        <v>66</v>
      </c>
      <c r="M59" s="372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564">
        <v>1890.5</v>
      </c>
      <c r="W59" s="375">
        <v>1797.5</v>
      </c>
      <c r="X59" s="375">
        <v>1797.5</v>
      </c>
    </row>
    <row r="60" spans="1:24" ht="49.5" hidden="1" customHeight="1" x14ac:dyDescent="0.3">
      <c r="A60" s="629" t="s">
        <v>97</v>
      </c>
      <c r="B60" s="368"/>
      <c r="C60" s="818" t="s">
        <v>416</v>
      </c>
      <c r="D60" s="818"/>
      <c r="E60" s="818"/>
      <c r="F60" s="818"/>
      <c r="G60" s="818"/>
      <c r="H60" s="818"/>
      <c r="I60" s="818"/>
      <c r="J60" s="818"/>
      <c r="K60" s="818"/>
      <c r="L60" s="818"/>
      <c r="M60" s="818"/>
      <c r="N60" s="818"/>
      <c r="O60" s="818"/>
      <c r="P60" s="818"/>
      <c r="Q60" s="818"/>
      <c r="R60" s="818"/>
      <c r="S60" s="818"/>
      <c r="T60" s="818"/>
      <c r="U60" s="818"/>
      <c r="V60" s="818"/>
      <c r="W60" s="818"/>
      <c r="X60" s="819"/>
    </row>
    <row r="61" spans="1:24" ht="32.25" hidden="1" customHeight="1" x14ac:dyDescent="0.3">
      <c r="A61" s="625" t="s">
        <v>98</v>
      </c>
      <c r="B61" s="368"/>
      <c r="C61" s="812" t="s">
        <v>419</v>
      </c>
      <c r="D61" s="812"/>
      <c r="E61" s="812"/>
      <c r="F61" s="812"/>
      <c r="G61" s="812"/>
      <c r="H61" s="812"/>
      <c r="I61" s="812"/>
      <c r="J61" s="812"/>
      <c r="K61" s="812"/>
      <c r="L61" s="812"/>
      <c r="M61" s="812"/>
      <c r="N61" s="812"/>
      <c r="O61" s="812"/>
      <c r="P61" s="812"/>
      <c r="Q61" s="812"/>
      <c r="R61" s="812"/>
      <c r="S61" s="812"/>
      <c r="T61" s="812"/>
      <c r="U61" s="812"/>
      <c r="V61" s="812"/>
      <c r="W61" s="812"/>
      <c r="X61" s="812"/>
    </row>
    <row r="62" spans="1:24" ht="19.5" hidden="1" customHeight="1" x14ac:dyDescent="0.3">
      <c r="A62" s="369" t="s">
        <v>322</v>
      </c>
      <c r="B62" s="365"/>
      <c r="C62" s="814" t="s">
        <v>181</v>
      </c>
      <c r="D62" s="815"/>
      <c r="E62" s="815"/>
      <c r="F62" s="815"/>
      <c r="G62" s="815"/>
      <c r="H62" s="815"/>
      <c r="I62" s="815"/>
      <c r="J62" s="815"/>
      <c r="K62" s="815"/>
      <c r="L62" s="815"/>
      <c r="M62" s="815"/>
      <c r="N62" s="815"/>
      <c r="O62" s="815"/>
      <c r="P62" s="815"/>
      <c r="Q62" s="815"/>
      <c r="R62" s="815"/>
      <c r="S62" s="815"/>
      <c r="T62" s="815"/>
      <c r="U62" s="815"/>
      <c r="V62" s="815"/>
      <c r="W62" s="815"/>
      <c r="X62" s="816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489"/>
      <c r="U63" s="375"/>
      <c r="V63" s="564"/>
      <c r="W63" s="375"/>
      <c r="X63" s="375"/>
    </row>
    <row r="64" spans="1:24" ht="40.5" customHeight="1" x14ac:dyDescent="0.3">
      <c r="A64" s="629" t="s">
        <v>97</v>
      </c>
      <c r="B64" s="813" t="s">
        <v>436</v>
      </c>
      <c r="C64" s="813"/>
      <c r="D64" s="813"/>
      <c r="E64" s="813"/>
      <c r="F64" s="813"/>
      <c r="G64" s="813"/>
      <c r="H64" s="813"/>
      <c r="I64" s="813"/>
      <c r="J64" s="813"/>
      <c r="K64" s="813"/>
      <c r="L64" s="813"/>
      <c r="M64" s="813"/>
      <c r="N64" s="813"/>
      <c r="O64" s="813"/>
      <c r="P64" s="813"/>
      <c r="Q64" s="813"/>
      <c r="R64" s="813"/>
      <c r="S64" s="813"/>
      <c r="T64" s="813"/>
      <c r="U64" s="813"/>
      <c r="V64" s="813"/>
      <c r="W64" s="813"/>
      <c r="X64" s="813"/>
    </row>
    <row r="65" spans="1:24" ht="30" customHeight="1" x14ac:dyDescent="0.3">
      <c r="A65" s="625" t="s">
        <v>98</v>
      </c>
      <c r="B65" s="812" t="s">
        <v>419</v>
      </c>
      <c r="C65" s="812"/>
      <c r="D65" s="812"/>
      <c r="E65" s="812"/>
      <c r="F65" s="812"/>
      <c r="G65" s="812"/>
      <c r="H65" s="812"/>
      <c r="I65" s="812"/>
      <c r="J65" s="812"/>
      <c r="K65" s="812"/>
      <c r="L65" s="812"/>
      <c r="M65" s="812"/>
      <c r="N65" s="812"/>
      <c r="O65" s="812"/>
      <c r="P65" s="812"/>
      <c r="Q65" s="812"/>
      <c r="R65" s="812"/>
      <c r="S65" s="812"/>
      <c r="T65" s="812"/>
      <c r="U65" s="812"/>
      <c r="V65" s="812"/>
      <c r="W65" s="812"/>
      <c r="X65" s="812"/>
    </row>
    <row r="66" spans="1:24" ht="22.5" customHeight="1" x14ac:dyDescent="0.3">
      <c r="A66" s="369" t="s">
        <v>322</v>
      </c>
      <c r="B66" s="813" t="s">
        <v>181</v>
      </c>
      <c r="C66" s="813"/>
      <c r="D66" s="813"/>
      <c r="E66" s="813"/>
      <c r="F66" s="813"/>
      <c r="G66" s="813"/>
      <c r="H66" s="813"/>
      <c r="I66" s="813"/>
      <c r="J66" s="813"/>
      <c r="K66" s="813"/>
      <c r="L66" s="813"/>
      <c r="M66" s="813"/>
      <c r="N66" s="813"/>
      <c r="O66" s="813"/>
      <c r="P66" s="813"/>
      <c r="Q66" s="813"/>
      <c r="R66" s="813"/>
      <c r="S66" s="813"/>
      <c r="T66" s="813"/>
      <c r="U66" s="813"/>
      <c r="V66" s="813"/>
      <c r="W66" s="813"/>
      <c r="X66" s="813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24</v>
      </c>
      <c r="L67" s="372">
        <v>24</v>
      </c>
      <c r="M67" s="372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564">
        <v>616.6</v>
      </c>
      <c r="W67" s="375">
        <v>582.79999999999995</v>
      </c>
      <c r="X67" s="375">
        <v>582.79999999999995</v>
      </c>
    </row>
    <row r="68" spans="1:24" ht="39.75" customHeight="1" x14ac:dyDescent="0.3">
      <c r="A68" s="629" t="s">
        <v>97</v>
      </c>
      <c r="B68" s="817" t="s">
        <v>458</v>
      </c>
      <c r="C68" s="818"/>
      <c r="D68" s="818"/>
      <c r="E68" s="818"/>
      <c r="F68" s="818"/>
      <c r="G68" s="818"/>
      <c r="H68" s="818"/>
      <c r="I68" s="818"/>
      <c r="J68" s="818"/>
      <c r="K68" s="818"/>
      <c r="L68" s="818"/>
      <c r="M68" s="818"/>
      <c r="N68" s="818"/>
      <c r="O68" s="818"/>
      <c r="P68" s="818"/>
      <c r="Q68" s="818"/>
      <c r="R68" s="818"/>
      <c r="S68" s="818"/>
      <c r="T68" s="818"/>
      <c r="U68" s="818"/>
      <c r="V68" s="818"/>
      <c r="W68" s="818"/>
      <c r="X68" s="819"/>
    </row>
    <row r="69" spans="1:24" ht="32.25" customHeight="1" x14ac:dyDescent="0.3">
      <c r="A69" s="625" t="s">
        <v>98</v>
      </c>
      <c r="B69" s="812" t="s">
        <v>419</v>
      </c>
      <c r="C69" s="812"/>
      <c r="D69" s="812"/>
      <c r="E69" s="812"/>
      <c r="F69" s="812"/>
      <c r="G69" s="812"/>
      <c r="H69" s="812"/>
      <c r="I69" s="812"/>
      <c r="J69" s="812"/>
      <c r="K69" s="812"/>
      <c r="L69" s="812"/>
      <c r="M69" s="812"/>
      <c r="N69" s="812"/>
      <c r="O69" s="812"/>
      <c r="P69" s="812"/>
      <c r="Q69" s="812"/>
      <c r="R69" s="812"/>
      <c r="S69" s="812"/>
      <c r="T69" s="812"/>
      <c r="U69" s="812"/>
      <c r="V69" s="812"/>
      <c r="W69" s="812"/>
      <c r="X69" s="812"/>
    </row>
    <row r="70" spans="1:24" ht="22.5" customHeight="1" x14ac:dyDescent="0.3">
      <c r="A70" s="369" t="s">
        <v>322</v>
      </c>
      <c r="B70" s="813" t="s">
        <v>181</v>
      </c>
      <c r="C70" s="813"/>
      <c r="D70" s="813"/>
      <c r="E70" s="813"/>
      <c r="F70" s="813"/>
      <c r="G70" s="813"/>
      <c r="H70" s="813"/>
      <c r="I70" s="813"/>
      <c r="J70" s="813"/>
      <c r="K70" s="813"/>
      <c r="L70" s="813"/>
      <c r="M70" s="813"/>
      <c r="N70" s="813"/>
      <c r="O70" s="813"/>
      <c r="P70" s="813"/>
      <c r="Q70" s="813"/>
      <c r="R70" s="813"/>
      <c r="S70" s="813"/>
      <c r="T70" s="813"/>
      <c r="U70" s="813"/>
      <c r="V70" s="813"/>
      <c r="W70" s="813"/>
      <c r="X70" s="813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564">
        <v>578.6</v>
      </c>
      <c r="W71" s="375">
        <v>564.5</v>
      </c>
      <c r="X71" s="375">
        <v>564.5</v>
      </c>
    </row>
    <row r="72" spans="1:24" ht="42.75" customHeight="1" x14ac:dyDescent="0.3">
      <c r="A72" s="629" t="s">
        <v>97</v>
      </c>
      <c r="B72" s="817" t="s">
        <v>417</v>
      </c>
      <c r="C72" s="818"/>
      <c r="D72" s="818"/>
      <c r="E72" s="818"/>
      <c r="F72" s="818"/>
      <c r="G72" s="818"/>
      <c r="H72" s="818"/>
      <c r="I72" s="818"/>
      <c r="J72" s="818"/>
      <c r="K72" s="818"/>
      <c r="L72" s="818"/>
      <c r="M72" s="818"/>
      <c r="N72" s="818"/>
      <c r="O72" s="818"/>
      <c r="P72" s="818"/>
      <c r="Q72" s="818"/>
      <c r="R72" s="818"/>
      <c r="S72" s="818"/>
      <c r="T72" s="818"/>
      <c r="U72" s="818"/>
      <c r="V72" s="818"/>
      <c r="W72" s="818"/>
      <c r="X72" s="819"/>
    </row>
    <row r="73" spans="1:24" ht="31.5" customHeight="1" x14ac:dyDescent="0.3">
      <c r="A73" s="625" t="s">
        <v>98</v>
      </c>
      <c r="B73" s="812" t="s">
        <v>419</v>
      </c>
      <c r="C73" s="812"/>
      <c r="D73" s="812"/>
      <c r="E73" s="812"/>
      <c r="F73" s="812"/>
      <c r="G73" s="812"/>
      <c r="H73" s="812"/>
      <c r="I73" s="812"/>
      <c r="J73" s="812"/>
      <c r="K73" s="812"/>
      <c r="L73" s="812"/>
      <c r="M73" s="812"/>
      <c r="N73" s="812"/>
      <c r="O73" s="812"/>
      <c r="P73" s="812"/>
      <c r="Q73" s="812"/>
      <c r="R73" s="812"/>
      <c r="S73" s="812"/>
      <c r="T73" s="812"/>
      <c r="U73" s="812"/>
      <c r="V73" s="812"/>
      <c r="W73" s="812"/>
      <c r="X73" s="812"/>
    </row>
    <row r="74" spans="1:24" ht="20.25" customHeight="1" x14ac:dyDescent="0.3">
      <c r="A74" s="369" t="s">
        <v>322</v>
      </c>
      <c r="B74" s="813" t="s">
        <v>181</v>
      </c>
      <c r="C74" s="813"/>
      <c r="D74" s="813"/>
      <c r="E74" s="813"/>
      <c r="F74" s="813"/>
      <c r="G74" s="813"/>
      <c r="H74" s="813"/>
      <c r="I74" s="813"/>
      <c r="J74" s="813"/>
      <c r="K74" s="813"/>
      <c r="L74" s="813"/>
      <c r="M74" s="813"/>
      <c r="N74" s="813"/>
      <c r="O74" s="813"/>
      <c r="P74" s="813"/>
      <c r="Q74" s="813"/>
      <c r="R74" s="813"/>
      <c r="S74" s="813"/>
      <c r="T74" s="813"/>
      <c r="U74" s="813"/>
      <c r="V74" s="813"/>
      <c r="W74" s="813"/>
      <c r="X74" s="813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10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564">
        <v>769.9</v>
      </c>
      <c r="W75" s="375">
        <v>755.8</v>
      </c>
      <c r="X75" s="375">
        <v>755.8</v>
      </c>
    </row>
    <row r="76" spans="1:24" ht="37.5" customHeight="1" x14ac:dyDescent="0.3">
      <c r="A76" s="629" t="s">
        <v>97</v>
      </c>
      <c r="B76" s="813" t="s">
        <v>459</v>
      </c>
      <c r="C76" s="813"/>
      <c r="D76" s="813"/>
      <c r="E76" s="813"/>
      <c r="F76" s="813"/>
      <c r="G76" s="813"/>
      <c r="H76" s="813"/>
      <c r="I76" s="813"/>
      <c r="J76" s="813"/>
      <c r="K76" s="813"/>
      <c r="L76" s="813"/>
      <c r="M76" s="813"/>
      <c r="N76" s="813"/>
      <c r="O76" s="813"/>
      <c r="P76" s="813"/>
      <c r="Q76" s="813"/>
      <c r="R76" s="813"/>
      <c r="S76" s="813"/>
      <c r="T76" s="813"/>
      <c r="U76" s="813"/>
      <c r="V76" s="813"/>
      <c r="W76" s="813"/>
      <c r="X76" s="813"/>
    </row>
    <row r="77" spans="1:24" ht="36" customHeight="1" x14ac:dyDescent="0.3">
      <c r="A77" s="625" t="s">
        <v>98</v>
      </c>
      <c r="B77" s="831" t="s">
        <v>419</v>
      </c>
      <c r="C77" s="832"/>
      <c r="D77" s="832"/>
      <c r="E77" s="832"/>
      <c r="F77" s="832"/>
      <c r="G77" s="832"/>
      <c r="H77" s="832"/>
      <c r="I77" s="832"/>
      <c r="J77" s="832"/>
      <c r="K77" s="832"/>
      <c r="L77" s="832"/>
      <c r="M77" s="832"/>
      <c r="N77" s="832"/>
      <c r="O77" s="832"/>
      <c r="P77" s="832"/>
      <c r="Q77" s="832"/>
      <c r="R77" s="832"/>
      <c r="S77" s="832"/>
      <c r="T77" s="832"/>
      <c r="U77" s="832"/>
      <c r="V77" s="832"/>
      <c r="W77" s="832"/>
      <c r="X77" s="833"/>
    </row>
    <row r="78" spans="1:24" ht="15.75" customHeight="1" x14ac:dyDescent="0.3">
      <c r="A78" s="369" t="s">
        <v>322</v>
      </c>
      <c r="B78" s="814" t="s">
        <v>181</v>
      </c>
      <c r="C78" s="815"/>
      <c r="D78" s="815"/>
      <c r="E78" s="815"/>
      <c r="F78" s="815"/>
      <c r="G78" s="815"/>
      <c r="H78" s="815"/>
      <c r="I78" s="815"/>
      <c r="J78" s="815"/>
      <c r="K78" s="815"/>
      <c r="L78" s="815"/>
      <c r="M78" s="815"/>
      <c r="N78" s="815"/>
      <c r="O78" s="815"/>
      <c r="P78" s="815"/>
      <c r="Q78" s="815"/>
      <c r="R78" s="815"/>
      <c r="S78" s="815"/>
      <c r="T78" s="815"/>
      <c r="U78" s="815"/>
      <c r="V78" s="815"/>
      <c r="W78" s="815"/>
      <c r="X78" s="816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564">
        <v>683.8</v>
      </c>
      <c r="W79" s="375">
        <v>682.4</v>
      </c>
      <c r="X79" s="375">
        <v>682.4</v>
      </c>
    </row>
    <row r="80" spans="1:24" ht="39.75" customHeight="1" x14ac:dyDescent="0.3">
      <c r="A80" s="629" t="s">
        <v>97</v>
      </c>
      <c r="B80" s="813" t="s">
        <v>437</v>
      </c>
      <c r="C80" s="813"/>
      <c r="D80" s="813"/>
      <c r="E80" s="813"/>
      <c r="F80" s="813"/>
      <c r="G80" s="813"/>
      <c r="H80" s="813"/>
      <c r="I80" s="813"/>
      <c r="J80" s="813"/>
      <c r="K80" s="813"/>
      <c r="L80" s="813"/>
      <c r="M80" s="813"/>
      <c r="N80" s="813"/>
      <c r="O80" s="813"/>
      <c r="P80" s="813"/>
      <c r="Q80" s="813"/>
      <c r="R80" s="813"/>
      <c r="S80" s="813"/>
      <c r="T80" s="813"/>
      <c r="U80" s="813"/>
      <c r="V80" s="813"/>
      <c r="W80" s="813"/>
      <c r="X80" s="813"/>
    </row>
    <row r="81" spans="1:26" ht="31.5" customHeight="1" x14ac:dyDescent="0.3">
      <c r="A81" s="625" t="s">
        <v>98</v>
      </c>
      <c r="B81" s="812" t="s">
        <v>419</v>
      </c>
      <c r="C81" s="812"/>
      <c r="D81" s="812"/>
      <c r="E81" s="812"/>
      <c r="F81" s="812"/>
      <c r="G81" s="812"/>
      <c r="H81" s="812"/>
      <c r="I81" s="812"/>
      <c r="J81" s="812"/>
      <c r="K81" s="812"/>
      <c r="L81" s="812"/>
      <c r="M81" s="812"/>
      <c r="N81" s="812"/>
      <c r="O81" s="812"/>
      <c r="P81" s="812"/>
      <c r="Q81" s="812"/>
      <c r="R81" s="812"/>
      <c r="S81" s="812"/>
      <c r="T81" s="812"/>
      <c r="U81" s="812"/>
      <c r="V81" s="812"/>
      <c r="W81" s="812"/>
      <c r="X81" s="812"/>
    </row>
    <row r="82" spans="1:26" ht="15.75" customHeight="1" x14ac:dyDescent="0.3">
      <c r="A82" s="369" t="s">
        <v>322</v>
      </c>
      <c r="B82" s="814" t="s">
        <v>181</v>
      </c>
      <c r="C82" s="815"/>
      <c r="D82" s="815"/>
      <c r="E82" s="815"/>
      <c r="F82" s="815"/>
      <c r="G82" s="815"/>
      <c r="H82" s="815"/>
      <c r="I82" s="815"/>
      <c r="J82" s="815"/>
      <c r="K82" s="815"/>
      <c r="L82" s="815"/>
      <c r="M82" s="815"/>
      <c r="N82" s="815"/>
      <c r="O82" s="815"/>
      <c r="P82" s="815"/>
      <c r="Q82" s="815"/>
      <c r="R82" s="815"/>
      <c r="S82" s="815"/>
      <c r="T82" s="815"/>
      <c r="U82" s="815"/>
      <c r="V82" s="815"/>
      <c r="W82" s="815"/>
      <c r="X82" s="816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88</v>
      </c>
      <c r="L83" s="372">
        <v>88</v>
      </c>
      <c r="M83" s="372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564">
        <v>1289.5999999999999</v>
      </c>
      <c r="W83" s="375">
        <v>1165.5999999999999</v>
      </c>
      <c r="X83" s="375">
        <v>1165.5999999999999</v>
      </c>
    </row>
    <row r="84" spans="1:26" ht="42" customHeight="1" x14ac:dyDescent="0.3">
      <c r="A84" s="629" t="s">
        <v>97</v>
      </c>
      <c r="B84" s="813" t="s">
        <v>438</v>
      </c>
      <c r="C84" s="813"/>
      <c r="D84" s="813"/>
      <c r="E84" s="813"/>
      <c r="F84" s="813"/>
      <c r="G84" s="813"/>
      <c r="H84" s="813"/>
      <c r="I84" s="813"/>
      <c r="J84" s="813"/>
      <c r="K84" s="813"/>
      <c r="L84" s="813"/>
      <c r="M84" s="813"/>
      <c r="N84" s="813"/>
      <c r="O84" s="813"/>
      <c r="P84" s="813"/>
      <c r="Q84" s="813"/>
      <c r="R84" s="813"/>
      <c r="S84" s="813"/>
      <c r="T84" s="813"/>
      <c r="U84" s="813"/>
      <c r="V84" s="813"/>
      <c r="W84" s="813"/>
      <c r="X84" s="813"/>
    </row>
    <row r="85" spans="1:26" ht="34.5" customHeight="1" x14ac:dyDescent="0.3">
      <c r="A85" s="625" t="s">
        <v>98</v>
      </c>
      <c r="B85" s="668" t="s">
        <v>419</v>
      </c>
      <c r="C85" s="668"/>
      <c r="D85" s="668"/>
      <c r="E85" s="668"/>
      <c r="F85" s="668"/>
      <c r="G85" s="668"/>
      <c r="H85" s="668"/>
      <c r="I85" s="668"/>
      <c r="J85" s="668"/>
      <c r="K85" s="668"/>
      <c r="L85" s="668"/>
      <c r="M85" s="668"/>
      <c r="N85" s="668"/>
      <c r="O85" s="668"/>
      <c r="P85" s="668"/>
      <c r="Q85" s="668"/>
      <c r="R85" s="668"/>
      <c r="S85" s="668"/>
      <c r="T85" s="668"/>
      <c r="U85" s="668"/>
      <c r="V85" s="668"/>
      <c r="W85" s="668"/>
      <c r="X85" s="668"/>
    </row>
    <row r="86" spans="1:26" ht="15.75" customHeight="1" x14ac:dyDescent="0.3">
      <c r="A86" s="369" t="s">
        <v>322</v>
      </c>
      <c r="B86" s="813" t="s">
        <v>181</v>
      </c>
      <c r="C86" s="813"/>
      <c r="D86" s="813"/>
      <c r="E86" s="813"/>
      <c r="F86" s="813"/>
      <c r="G86" s="813"/>
      <c r="H86" s="813"/>
      <c r="I86" s="813"/>
      <c r="J86" s="813"/>
      <c r="K86" s="813"/>
      <c r="L86" s="813"/>
      <c r="M86" s="813"/>
      <c r="N86" s="813"/>
      <c r="O86" s="813"/>
      <c r="P86" s="813"/>
      <c r="Q86" s="813"/>
      <c r="R86" s="813"/>
      <c r="S86" s="813"/>
      <c r="T86" s="813"/>
      <c r="U86" s="813"/>
      <c r="V86" s="813"/>
      <c r="W86" s="813"/>
      <c r="X86" s="813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11</v>
      </c>
      <c r="L87" s="372">
        <v>24</v>
      </c>
      <c r="M87" s="372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564">
        <v>731</v>
      </c>
      <c r="W87" s="375">
        <v>715.5</v>
      </c>
      <c r="X87" s="375">
        <v>715.5</v>
      </c>
    </row>
    <row r="88" spans="1:26" ht="39" customHeight="1" x14ac:dyDescent="0.3">
      <c r="A88" s="629" t="s">
        <v>97</v>
      </c>
      <c r="B88" s="813" t="s">
        <v>555</v>
      </c>
      <c r="C88" s="813"/>
      <c r="D88" s="813"/>
      <c r="E88" s="813"/>
      <c r="F88" s="813"/>
      <c r="G88" s="813"/>
      <c r="H88" s="813"/>
      <c r="I88" s="813"/>
      <c r="J88" s="813"/>
      <c r="K88" s="813"/>
      <c r="L88" s="813"/>
      <c r="M88" s="813"/>
      <c r="N88" s="813"/>
      <c r="O88" s="813"/>
      <c r="P88" s="813"/>
      <c r="Q88" s="813"/>
      <c r="R88" s="813"/>
      <c r="S88" s="813"/>
      <c r="T88" s="813"/>
      <c r="U88" s="813"/>
      <c r="V88" s="813"/>
      <c r="W88" s="813"/>
      <c r="X88" s="813"/>
    </row>
    <row r="89" spans="1:26" ht="33" customHeight="1" x14ac:dyDescent="0.3">
      <c r="A89" s="625" t="s">
        <v>98</v>
      </c>
      <c r="B89" s="812" t="s">
        <v>419</v>
      </c>
      <c r="C89" s="812"/>
      <c r="D89" s="812"/>
      <c r="E89" s="812"/>
      <c r="F89" s="812"/>
      <c r="G89" s="812"/>
      <c r="H89" s="812"/>
      <c r="I89" s="812"/>
      <c r="J89" s="812"/>
      <c r="K89" s="812"/>
      <c r="L89" s="812"/>
      <c r="M89" s="812"/>
      <c r="N89" s="812"/>
      <c r="O89" s="812"/>
      <c r="P89" s="812"/>
      <c r="Q89" s="812"/>
      <c r="R89" s="812"/>
      <c r="S89" s="812"/>
      <c r="T89" s="812"/>
      <c r="U89" s="812"/>
      <c r="V89" s="812"/>
      <c r="W89" s="812"/>
      <c r="X89" s="812"/>
    </row>
    <row r="90" spans="1:26" ht="18.75" customHeight="1" x14ac:dyDescent="0.3">
      <c r="A90" s="369" t="s">
        <v>322</v>
      </c>
      <c r="B90" s="813" t="s">
        <v>181</v>
      </c>
      <c r="C90" s="813"/>
      <c r="D90" s="813"/>
      <c r="E90" s="813"/>
      <c r="F90" s="813"/>
      <c r="G90" s="813"/>
      <c r="H90" s="813"/>
      <c r="I90" s="813"/>
      <c r="J90" s="813"/>
      <c r="K90" s="813"/>
      <c r="L90" s="813"/>
      <c r="M90" s="813"/>
      <c r="N90" s="813"/>
      <c r="O90" s="813"/>
      <c r="P90" s="813"/>
      <c r="Q90" s="813"/>
      <c r="R90" s="813"/>
      <c r="S90" s="813"/>
      <c r="T90" s="813"/>
      <c r="U90" s="813"/>
      <c r="V90" s="813"/>
      <c r="W90" s="813"/>
      <c r="X90" s="813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11</v>
      </c>
      <c r="L91" s="372">
        <v>11</v>
      </c>
      <c r="M91" s="372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564">
        <v>891.2</v>
      </c>
      <c r="W91" s="375">
        <v>875.7</v>
      </c>
      <c r="X91" s="375">
        <v>875.7</v>
      </c>
    </row>
    <row r="92" spans="1:26" ht="42.75" customHeight="1" x14ac:dyDescent="0.3">
      <c r="A92" s="629" t="s">
        <v>97</v>
      </c>
      <c r="B92" s="813" t="s">
        <v>548</v>
      </c>
      <c r="C92" s="813"/>
      <c r="D92" s="813"/>
      <c r="E92" s="813"/>
      <c r="F92" s="813"/>
      <c r="G92" s="813"/>
      <c r="H92" s="813"/>
      <c r="I92" s="813"/>
      <c r="J92" s="813"/>
      <c r="K92" s="813"/>
      <c r="L92" s="813"/>
      <c r="M92" s="813"/>
      <c r="N92" s="813"/>
      <c r="O92" s="813"/>
      <c r="P92" s="813"/>
      <c r="Q92" s="813"/>
      <c r="R92" s="813"/>
      <c r="S92" s="813"/>
      <c r="T92" s="813"/>
      <c r="U92" s="813"/>
      <c r="V92" s="813"/>
      <c r="W92" s="813"/>
      <c r="X92" s="813"/>
    </row>
    <row r="93" spans="1:26" ht="31.5" customHeight="1" x14ac:dyDescent="0.3">
      <c r="A93" s="625" t="s">
        <v>98</v>
      </c>
      <c r="B93" s="812" t="s">
        <v>419</v>
      </c>
      <c r="C93" s="812"/>
      <c r="D93" s="812"/>
      <c r="E93" s="812"/>
      <c r="F93" s="812"/>
      <c r="G93" s="812"/>
      <c r="H93" s="812"/>
      <c r="I93" s="812"/>
      <c r="J93" s="812"/>
      <c r="K93" s="812"/>
      <c r="L93" s="812"/>
      <c r="M93" s="812"/>
      <c r="N93" s="812"/>
      <c r="O93" s="812"/>
      <c r="P93" s="812"/>
      <c r="Q93" s="812"/>
      <c r="R93" s="812"/>
      <c r="S93" s="812"/>
      <c r="T93" s="812"/>
      <c r="U93" s="812"/>
      <c r="V93" s="812"/>
      <c r="W93" s="812"/>
      <c r="X93" s="812"/>
    </row>
    <row r="94" spans="1:26" ht="18.75" customHeight="1" x14ac:dyDescent="0.3">
      <c r="A94" s="369" t="s">
        <v>322</v>
      </c>
      <c r="B94" s="813" t="s">
        <v>181</v>
      </c>
      <c r="C94" s="813"/>
      <c r="D94" s="813"/>
      <c r="E94" s="813"/>
      <c r="F94" s="813"/>
      <c r="G94" s="813"/>
      <c r="H94" s="813"/>
      <c r="I94" s="813"/>
      <c r="J94" s="813"/>
      <c r="K94" s="813"/>
      <c r="L94" s="813"/>
      <c r="M94" s="813"/>
      <c r="N94" s="813"/>
      <c r="O94" s="813"/>
      <c r="P94" s="813"/>
      <c r="Q94" s="813"/>
      <c r="R94" s="813"/>
      <c r="S94" s="813"/>
      <c r="T94" s="813"/>
      <c r="U94" s="813"/>
      <c r="V94" s="813"/>
      <c r="W94" s="813"/>
      <c r="X94" s="813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564">
        <v>831.8</v>
      </c>
      <c r="W95" s="375">
        <v>747.3</v>
      </c>
      <c r="X95" s="375">
        <v>747.3</v>
      </c>
    </row>
    <row r="96" spans="1:26" ht="42.75" customHeight="1" x14ac:dyDescent="0.3">
      <c r="A96" s="629" t="s">
        <v>97</v>
      </c>
      <c r="B96" s="813" t="s">
        <v>550</v>
      </c>
      <c r="C96" s="813"/>
      <c r="D96" s="813"/>
      <c r="E96" s="813"/>
      <c r="F96" s="813"/>
      <c r="G96" s="813"/>
      <c r="H96" s="813"/>
      <c r="I96" s="813"/>
      <c r="J96" s="813"/>
      <c r="K96" s="813"/>
      <c r="L96" s="813"/>
      <c r="M96" s="813"/>
      <c r="N96" s="813"/>
      <c r="O96" s="813"/>
      <c r="P96" s="813"/>
      <c r="Q96" s="813"/>
      <c r="R96" s="813"/>
      <c r="S96" s="813"/>
      <c r="T96" s="813"/>
      <c r="U96" s="813"/>
      <c r="V96" s="813"/>
      <c r="W96" s="813"/>
      <c r="X96" s="813"/>
      <c r="Z96" s="567"/>
    </row>
    <row r="97" spans="1:26" ht="31.5" customHeight="1" x14ac:dyDescent="0.3">
      <c r="A97" s="625" t="s">
        <v>98</v>
      </c>
      <c r="B97" s="812" t="s">
        <v>419</v>
      </c>
      <c r="C97" s="812"/>
      <c r="D97" s="812"/>
      <c r="E97" s="812"/>
      <c r="F97" s="812"/>
      <c r="G97" s="812"/>
      <c r="H97" s="812"/>
      <c r="I97" s="812"/>
      <c r="J97" s="812"/>
      <c r="K97" s="812"/>
      <c r="L97" s="812"/>
      <c r="M97" s="812"/>
      <c r="N97" s="812"/>
      <c r="O97" s="812"/>
      <c r="P97" s="812"/>
      <c r="Q97" s="812"/>
      <c r="R97" s="812"/>
      <c r="S97" s="812"/>
      <c r="T97" s="812"/>
      <c r="U97" s="812"/>
      <c r="V97" s="812"/>
      <c r="W97" s="812"/>
      <c r="X97" s="812"/>
      <c r="Z97" s="567"/>
    </row>
    <row r="98" spans="1:26" ht="18.75" customHeight="1" x14ac:dyDescent="0.3">
      <c r="A98" s="369" t="s">
        <v>322</v>
      </c>
      <c r="B98" s="813" t="s">
        <v>181</v>
      </c>
      <c r="C98" s="813"/>
      <c r="D98" s="813"/>
      <c r="E98" s="813"/>
      <c r="F98" s="813"/>
      <c r="G98" s="813"/>
      <c r="H98" s="813"/>
      <c r="I98" s="813"/>
      <c r="J98" s="813"/>
      <c r="K98" s="813"/>
      <c r="L98" s="813"/>
      <c r="M98" s="813"/>
      <c r="N98" s="813"/>
      <c r="O98" s="813"/>
      <c r="P98" s="813"/>
      <c r="Q98" s="813"/>
      <c r="R98" s="813"/>
      <c r="S98" s="813"/>
      <c r="T98" s="813"/>
      <c r="U98" s="813"/>
      <c r="V98" s="813"/>
      <c r="W98" s="813"/>
      <c r="X98" s="813"/>
      <c r="Z98" s="567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372">
        <v>3</v>
      </c>
      <c r="L99" s="372">
        <v>3</v>
      </c>
      <c r="M99" s="372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564">
        <v>964.2</v>
      </c>
      <c r="W99" s="375">
        <v>960</v>
      </c>
      <c r="X99" s="375">
        <v>960</v>
      </c>
      <c r="Z99" s="567"/>
    </row>
    <row r="100" spans="1:26" ht="50.25" customHeight="1" x14ac:dyDescent="0.3">
      <c r="A100" s="629" t="s">
        <v>97</v>
      </c>
      <c r="B100" s="813" t="s">
        <v>549</v>
      </c>
      <c r="C100" s="813"/>
      <c r="D100" s="813"/>
      <c r="E100" s="813"/>
      <c r="F100" s="813"/>
      <c r="G100" s="813"/>
      <c r="H100" s="813"/>
      <c r="I100" s="813"/>
      <c r="J100" s="813"/>
      <c r="K100" s="813"/>
      <c r="L100" s="813"/>
      <c r="M100" s="813"/>
      <c r="N100" s="813"/>
      <c r="O100" s="813"/>
      <c r="P100" s="813"/>
      <c r="Q100" s="813"/>
      <c r="R100" s="813"/>
      <c r="S100" s="813"/>
      <c r="T100" s="813"/>
      <c r="U100" s="813"/>
      <c r="V100" s="813"/>
      <c r="W100" s="813"/>
      <c r="X100" s="813"/>
    </row>
    <row r="101" spans="1:26" ht="31.5" customHeight="1" x14ac:dyDescent="0.3">
      <c r="A101" s="625" t="s">
        <v>98</v>
      </c>
      <c r="B101" s="812" t="s">
        <v>419</v>
      </c>
      <c r="C101" s="812"/>
      <c r="D101" s="812"/>
      <c r="E101" s="812"/>
      <c r="F101" s="812"/>
      <c r="G101" s="812"/>
      <c r="H101" s="812"/>
      <c r="I101" s="812"/>
      <c r="J101" s="812"/>
      <c r="K101" s="812"/>
      <c r="L101" s="812"/>
      <c r="M101" s="812"/>
      <c r="N101" s="812"/>
      <c r="O101" s="812"/>
      <c r="P101" s="812"/>
      <c r="Q101" s="812"/>
      <c r="R101" s="812"/>
      <c r="S101" s="812"/>
      <c r="T101" s="812"/>
      <c r="U101" s="812"/>
      <c r="V101" s="812"/>
      <c r="W101" s="812"/>
      <c r="X101" s="812"/>
    </row>
    <row r="102" spans="1:26" ht="17.25" customHeight="1" x14ac:dyDescent="0.3">
      <c r="A102" s="369" t="s">
        <v>322</v>
      </c>
      <c r="B102" s="813" t="s">
        <v>181</v>
      </c>
      <c r="C102" s="813"/>
      <c r="D102" s="813"/>
      <c r="E102" s="813"/>
      <c r="F102" s="813"/>
      <c r="G102" s="813"/>
      <c r="H102" s="813"/>
      <c r="I102" s="813"/>
      <c r="J102" s="813"/>
      <c r="K102" s="813"/>
      <c r="L102" s="813"/>
      <c r="M102" s="813"/>
      <c r="N102" s="813"/>
      <c r="O102" s="813"/>
      <c r="P102" s="813"/>
      <c r="Q102" s="813"/>
      <c r="R102" s="813"/>
      <c r="S102" s="813"/>
      <c r="T102" s="813"/>
      <c r="U102" s="813"/>
      <c r="V102" s="813"/>
      <c r="W102" s="813"/>
      <c r="X102" s="813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372">
        <v>27</v>
      </c>
      <c r="L103" s="372">
        <v>27</v>
      </c>
      <c r="M103" s="372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564">
        <v>901.9</v>
      </c>
      <c r="W103" s="375">
        <v>9234</v>
      </c>
      <c r="X103" s="375">
        <v>924</v>
      </c>
    </row>
    <row r="104" spans="1:26" ht="42" customHeight="1" x14ac:dyDescent="0.3">
      <c r="A104" s="629" t="s">
        <v>97</v>
      </c>
      <c r="B104" s="813" t="s">
        <v>439</v>
      </c>
      <c r="C104" s="813"/>
      <c r="D104" s="813"/>
      <c r="E104" s="813"/>
      <c r="F104" s="813"/>
      <c r="G104" s="813"/>
      <c r="H104" s="813"/>
      <c r="I104" s="813"/>
      <c r="J104" s="813"/>
      <c r="K104" s="813"/>
      <c r="L104" s="813"/>
      <c r="M104" s="813"/>
      <c r="N104" s="813"/>
      <c r="O104" s="813"/>
      <c r="P104" s="813"/>
      <c r="Q104" s="813"/>
      <c r="R104" s="813"/>
      <c r="S104" s="813"/>
      <c r="T104" s="813"/>
      <c r="U104" s="813"/>
      <c r="V104" s="813"/>
      <c r="W104" s="813"/>
      <c r="X104" s="813"/>
    </row>
    <row r="105" spans="1:26" ht="24.75" customHeight="1" x14ac:dyDescent="0.3">
      <c r="A105" s="625" t="s">
        <v>98</v>
      </c>
      <c r="B105" s="812" t="s">
        <v>419</v>
      </c>
      <c r="C105" s="812"/>
      <c r="D105" s="812"/>
      <c r="E105" s="812"/>
      <c r="F105" s="812"/>
      <c r="G105" s="812"/>
      <c r="H105" s="812"/>
      <c r="I105" s="812"/>
      <c r="J105" s="812"/>
      <c r="K105" s="812"/>
      <c r="L105" s="812"/>
      <c r="M105" s="812"/>
      <c r="N105" s="812"/>
      <c r="O105" s="812"/>
      <c r="P105" s="812"/>
      <c r="Q105" s="812"/>
      <c r="R105" s="812"/>
      <c r="S105" s="812"/>
      <c r="T105" s="812"/>
      <c r="U105" s="812"/>
      <c r="V105" s="812"/>
      <c r="W105" s="812"/>
      <c r="X105" s="812"/>
    </row>
    <row r="106" spans="1:26" ht="19.5" customHeight="1" x14ac:dyDescent="0.3">
      <c r="A106" s="369" t="s">
        <v>322</v>
      </c>
      <c r="B106" s="813" t="s">
        <v>181</v>
      </c>
      <c r="C106" s="813"/>
      <c r="D106" s="813"/>
      <c r="E106" s="813"/>
      <c r="F106" s="813"/>
      <c r="G106" s="813"/>
      <c r="H106" s="813"/>
      <c r="I106" s="813"/>
      <c r="J106" s="813"/>
      <c r="K106" s="813"/>
      <c r="L106" s="813"/>
      <c r="M106" s="813"/>
      <c r="N106" s="813"/>
      <c r="O106" s="813"/>
      <c r="P106" s="813"/>
      <c r="Q106" s="813"/>
      <c r="R106" s="813"/>
      <c r="S106" s="813"/>
      <c r="T106" s="813"/>
      <c r="U106" s="813"/>
      <c r="V106" s="813"/>
      <c r="W106" s="813"/>
      <c r="X106" s="813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372">
        <v>10</v>
      </c>
      <c r="L107" s="372">
        <v>10</v>
      </c>
      <c r="M107" s="372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564">
        <v>938</v>
      </c>
      <c r="W107" s="375">
        <v>923.9</v>
      </c>
      <c r="X107" s="375">
        <v>923.9</v>
      </c>
    </row>
    <row r="108" spans="1:26" ht="37.5" customHeight="1" x14ac:dyDescent="0.3">
      <c r="A108" s="629" t="s">
        <v>97</v>
      </c>
      <c r="B108" s="817" t="s">
        <v>440</v>
      </c>
      <c r="C108" s="818"/>
      <c r="D108" s="818"/>
      <c r="E108" s="818"/>
      <c r="F108" s="818"/>
      <c r="G108" s="818"/>
      <c r="H108" s="818"/>
      <c r="I108" s="818"/>
      <c r="J108" s="818"/>
      <c r="K108" s="818"/>
      <c r="L108" s="818"/>
      <c r="M108" s="818"/>
      <c r="N108" s="818"/>
      <c r="O108" s="818"/>
      <c r="P108" s="818"/>
      <c r="Q108" s="818"/>
      <c r="R108" s="818"/>
      <c r="S108" s="818"/>
      <c r="T108" s="818"/>
      <c r="U108" s="818"/>
      <c r="V108" s="818"/>
      <c r="W108" s="818"/>
      <c r="X108" s="819"/>
    </row>
    <row r="109" spans="1:26" ht="34.5" customHeight="1" x14ac:dyDescent="0.3">
      <c r="A109" s="625" t="s">
        <v>98</v>
      </c>
      <c r="B109" s="812" t="s">
        <v>419</v>
      </c>
      <c r="C109" s="812"/>
      <c r="D109" s="812"/>
      <c r="E109" s="812"/>
      <c r="F109" s="812"/>
      <c r="G109" s="812"/>
      <c r="H109" s="812"/>
      <c r="I109" s="812"/>
      <c r="J109" s="812"/>
      <c r="K109" s="812"/>
      <c r="L109" s="812"/>
      <c r="M109" s="812"/>
      <c r="N109" s="812"/>
      <c r="O109" s="812"/>
      <c r="P109" s="812"/>
      <c r="Q109" s="812"/>
      <c r="R109" s="812"/>
      <c r="S109" s="812"/>
      <c r="T109" s="812"/>
      <c r="U109" s="812"/>
      <c r="V109" s="812"/>
      <c r="W109" s="812"/>
      <c r="X109" s="812"/>
    </row>
    <row r="110" spans="1:26" ht="15" customHeight="1" x14ac:dyDescent="0.3">
      <c r="A110" s="369" t="s">
        <v>322</v>
      </c>
      <c r="B110" s="813" t="s">
        <v>181</v>
      </c>
      <c r="C110" s="813"/>
      <c r="D110" s="813"/>
      <c r="E110" s="813"/>
      <c r="F110" s="813"/>
      <c r="G110" s="813"/>
      <c r="H110" s="813"/>
      <c r="I110" s="813"/>
      <c r="J110" s="813"/>
      <c r="K110" s="813"/>
      <c r="L110" s="813"/>
      <c r="M110" s="813"/>
      <c r="N110" s="813"/>
      <c r="O110" s="813"/>
      <c r="P110" s="813"/>
      <c r="Q110" s="813"/>
      <c r="R110" s="813"/>
      <c r="S110" s="813"/>
      <c r="T110" s="813"/>
      <c r="U110" s="813"/>
      <c r="V110" s="813"/>
      <c r="W110" s="813"/>
      <c r="X110" s="813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411">
        <v>14</v>
      </c>
      <c r="L111" s="411">
        <v>14</v>
      </c>
      <c r="M111" s="41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565">
        <v>955.8</v>
      </c>
      <c r="W111" s="414">
        <v>936</v>
      </c>
      <c r="X111" s="414">
        <v>936</v>
      </c>
    </row>
    <row r="112" spans="1:26" ht="36.75" customHeight="1" x14ac:dyDescent="0.3">
      <c r="A112" s="627" t="s">
        <v>97</v>
      </c>
      <c r="B112" s="813" t="s">
        <v>418</v>
      </c>
      <c r="C112" s="813"/>
      <c r="D112" s="813"/>
      <c r="E112" s="813"/>
      <c r="F112" s="813"/>
      <c r="G112" s="813"/>
      <c r="H112" s="813"/>
      <c r="I112" s="813"/>
      <c r="J112" s="813"/>
      <c r="K112" s="813"/>
      <c r="L112" s="813"/>
      <c r="M112" s="813"/>
      <c r="N112" s="813"/>
      <c r="O112" s="813"/>
      <c r="P112" s="813"/>
      <c r="Q112" s="813"/>
      <c r="R112" s="813"/>
      <c r="S112" s="813"/>
      <c r="T112" s="813"/>
      <c r="U112" s="813"/>
      <c r="V112" s="813"/>
      <c r="W112" s="813"/>
      <c r="X112" s="813"/>
    </row>
    <row r="113" spans="1:24" ht="30" customHeight="1" x14ac:dyDescent="0.3">
      <c r="A113" s="626" t="s">
        <v>98</v>
      </c>
      <c r="B113" s="812" t="s">
        <v>207</v>
      </c>
      <c r="C113" s="812"/>
      <c r="D113" s="812"/>
      <c r="E113" s="812"/>
      <c r="F113" s="812"/>
      <c r="G113" s="812"/>
      <c r="H113" s="812"/>
      <c r="I113" s="812"/>
      <c r="J113" s="812"/>
      <c r="K113" s="812"/>
      <c r="L113" s="812"/>
      <c r="M113" s="812"/>
      <c r="N113" s="812"/>
      <c r="O113" s="812"/>
      <c r="P113" s="812"/>
      <c r="Q113" s="812"/>
      <c r="R113" s="812"/>
      <c r="S113" s="812"/>
      <c r="T113" s="812"/>
      <c r="U113" s="812"/>
      <c r="V113" s="812"/>
      <c r="W113" s="812"/>
      <c r="X113" s="812"/>
    </row>
    <row r="114" spans="1:24" ht="15" customHeight="1" x14ac:dyDescent="0.3">
      <c r="A114" s="369" t="s">
        <v>322</v>
      </c>
      <c r="B114" s="814" t="s">
        <v>181</v>
      </c>
      <c r="C114" s="815"/>
      <c r="D114" s="815"/>
      <c r="E114" s="815"/>
      <c r="F114" s="815"/>
      <c r="G114" s="815"/>
      <c r="H114" s="815"/>
      <c r="I114" s="815"/>
      <c r="J114" s="815"/>
      <c r="K114" s="815"/>
      <c r="L114" s="815"/>
      <c r="M114" s="815"/>
      <c r="N114" s="815"/>
      <c r="O114" s="815"/>
      <c r="P114" s="815"/>
      <c r="Q114" s="815"/>
      <c r="R114" s="815"/>
      <c r="S114" s="815"/>
      <c r="T114" s="815"/>
      <c r="U114" s="815"/>
      <c r="V114" s="815"/>
      <c r="W114" s="815"/>
      <c r="X114" s="816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372">
        <v>121</v>
      </c>
      <c r="L115" s="372">
        <v>121</v>
      </c>
      <c r="M115" s="372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66">
        <v>3504.9</v>
      </c>
      <c r="W115" s="470">
        <v>3334.4</v>
      </c>
      <c r="X115" s="470">
        <v>3334.4</v>
      </c>
    </row>
    <row r="116" spans="1:24" ht="38.25" customHeight="1" x14ac:dyDescent="0.3">
      <c r="A116" s="629" t="s">
        <v>97</v>
      </c>
      <c r="B116" s="813" t="s">
        <v>323</v>
      </c>
      <c r="C116" s="813"/>
      <c r="D116" s="813"/>
      <c r="E116" s="813"/>
      <c r="F116" s="813"/>
      <c r="G116" s="813"/>
      <c r="H116" s="813"/>
      <c r="I116" s="813"/>
      <c r="J116" s="813"/>
      <c r="K116" s="813"/>
      <c r="L116" s="813"/>
      <c r="M116" s="813"/>
      <c r="N116" s="813"/>
      <c r="O116" s="813"/>
      <c r="P116" s="813"/>
      <c r="Q116" s="813"/>
      <c r="R116" s="813"/>
      <c r="S116" s="813"/>
      <c r="T116" s="813"/>
      <c r="U116" s="813"/>
      <c r="V116" s="813"/>
      <c r="W116" s="813"/>
      <c r="X116" s="813"/>
    </row>
    <row r="117" spans="1:24" ht="34.5" customHeight="1" x14ac:dyDescent="0.3">
      <c r="A117" s="625" t="s">
        <v>98</v>
      </c>
      <c r="B117" s="812" t="s">
        <v>557</v>
      </c>
      <c r="C117" s="812"/>
      <c r="D117" s="812"/>
      <c r="E117" s="812"/>
      <c r="F117" s="812"/>
      <c r="G117" s="812"/>
      <c r="H117" s="812"/>
      <c r="I117" s="812"/>
      <c r="J117" s="812"/>
      <c r="K117" s="812"/>
      <c r="L117" s="812"/>
      <c r="M117" s="812"/>
      <c r="N117" s="812"/>
      <c r="O117" s="812"/>
      <c r="P117" s="812"/>
      <c r="Q117" s="812"/>
      <c r="R117" s="812"/>
      <c r="S117" s="812"/>
      <c r="T117" s="812"/>
      <c r="U117" s="812"/>
      <c r="V117" s="812"/>
      <c r="W117" s="812"/>
      <c r="X117" s="812"/>
    </row>
    <row r="118" spans="1:24" ht="15" customHeight="1" x14ac:dyDescent="0.3">
      <c r="A118" s="369" t="s">
        <v>322</v>
      </c>
      <c r="B118" s="814" t="s">
        <v>181</v>
      </c>
      <c r="C118" s="815"/>
      <c r="D118" s="815"/>
      <c r="E118" s="815"/>
      <c r="F118" s="815"/>
      <c r="G118" s="815"/>
      <c r="H118" s="815"/>
      <c r="I118" s="815"/>
      <c r="J118" s="815"/>
      <c r="K118" s="815"/>
      <c r="L118" s="815"/>
      <c r="M118" s="815"/>
      <c r="N118" s="815"/>
      <c r="O118" s="815"/>
      <c r="P118" s="815"/>
      <c r="Q118" s="815"/>
      <c r="R118" s="815"/>
      <c r="S118" s="815"/>
      <c r="T118" s="815"/>
      <c r="U118" s="815"/>
      <c r="V118" s="815"/>
      <c r="W118" s="815"/>
      <c r="X118" s="816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377">
        <v>480</v>
      </c>
      <c r="L119" s="377">
        <v>500</v>
      </c>
      <c r="M119" s="377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07">
        <v>1911.9</v>
      </c>
      <c r="W119" s="637">
        <v>1235.5999999999999</v>
      </c>
      <c r="X119" s="637">
        <v>1235.5999999999999</v>
      </c>
    </row>
    <row r="120" spans="1:24" ht="37.5" customHeight="1" x14ac:dyDescent="0.3">
      <c r="A120" s="629" t="s">
        <v>97</v>
      </c>
      <c r="B120" s="813" t="s">
        <v>197</v>
      </c>
      <c r="C120" s="813"/>
      <c r="D120" s="813"/>
      <c r="E120" s="813"/>
      <c r="F120" s="813"/>
      <c r="G120" s="813"/>
      <c r="H120" s="813"/>
      <c r="I120" s="813"/>
      <c r="J120" s="813"/>
      <c r="K120" s="813"/>
      <c r="L120" s="813"/>
      <c r="M120" s="813"/>
      <c r="N120" s="813"/>
      <c r="O120" s="813"/>
      <c r="P120" s="813"/>
      <c r="Q120" s="813"/>
      <c r="R120" s="813"/>
      <c r="S120" s="813"/>
      <c r="T120" s="813"/>
      <c r="U120" s="813"/>
      <c r="V120" s="813"/>
      <c r="W120" s="813"/>
      <c r="X120" s="813"/>
    </row>
    <row r="121" spans="1:24" ht="26.25" customHeight="1" x14ac:dyDescent="0.3">
      <c r="A121" s="625" t="s">
        <v>98</v>
      </c>
      <c r="B121" s="831" t="s">
        <v>100</v>
      </c>
      <c r="C121" s="832"/>
      <c r="D121" s="832"/>
      <c r="E121" s="832"/>
      <c r="F121" s="832"/>
      <c r="G121" s="832"/>
      <c r="H121" s="832"/>
      <c r="I121" s="832"/>
      <c r="J121" s="832"/>
      <c r="K121" s="832"/>
      <c r="L121" s="832"/>
      <c r="M121" s="832"/>
      <c r="N121" s="832"/>
      <c r="O121" s="832"/>
      <c r="P121" s="832"/>
      <c r="Q121" s="832"/>
      <c r="R121" s="832"/>
      <c r="S121" s="832"/>
      <c r="T121" s="832"/>
      <c r="U121" s="832"/>
      <c r="V121" s="832"/>
      <c r="W121" s="832"/>
      <c r="X121" s="833"/>
    </row>
    <row r="122" spans="1:24" ht="15" customHeight="1" x14ac:dyDescent="0.3">
      <c r="A122" s="369" t="s">
        <v>322</v>
      </c>
      <c r="B122" s="813" t="s">
        <v>181</v>
      </c>
      <c r="C122" s="813"/>
      <c r="D122" s="813"/>
      <c r="E122" s="813"/>
      <c r="F122" s="813"/>
      <c r="G122" s="813"/>
      <c r="H122" s="813"/>
      <c r="I122" s="813"/>
      <c r="J122" s="813"/>
      <c r="K122" s="813"/>
      <c r="L122" s="813"/>
      <c r="M122" s="813"/>
      <c r="N122" s="813"/>
      <c r="O122" s="813"/>
      <c r="P122" s="813"/>
      <c r="Q122" s="813"/>
      <c r="R122" s="813"/>
      <c r="S122" s="813"/>
      <c r="T122" s="813"/>
      <c r="U122" s="813"/>
      <c r="V122" s="813"/>
      <c r="W122" s="813"/>
      <c r="X122" s="813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372">
        <v>13</v>
      </c>
      <c r="L123" s="372">
        <v>13</v>
      </c>
      <c r="M123" s="372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66">
        <v>1710.3</v>
      </c>
      <c r="W123" s="470">
        <v>1692</v>
      </c>
      <c r="X123" s="470">
        <v>1692</v>
      </c>
    </row>
    <row r="124" spans="1:24" ht="31.5" customHeight="1" x14ac:dyDescent="0.3">
      <c r="A124" s="354" t="s">
        <v>97</v>
      </c>
      <c r="B124" s="814" t="s">
        <v>420</v>
      </c>
      <c r="C124" s="815"/>
      <c r="D124" s="815"/>
      <c r="E124" s="815"/>
      <c r="F124" s="815"/>
      <c r="G124" s="815"/>
      <c r="H124" s="815"/>
      <c r="I124" s="815"/>
      <c r="J124" s="815"/>
      <c r="K124" s="815"/>
      <c r="L124" s="815"/>
      <c r="M124" s="815"/>
      <c r="N124" s="815"/>
      <c r="O124" s="815"/>
      <c r="P124" s="815"/>
      <c r="Q124" s="815"/>
      <c r="R124" s="815"/>
      <c r="S124" s="815"/>
      <c r="T124" s="815"/>
      <c r="U124" s="815"/>
      <c r="V124" s="815"/>
      <c r="W124" s="815"/>
      <c r="X124" s="850"/>
    </row>
    <row r="125" spans="1:24" ht="35.25" customHeight="1" x14ac:dyDescent="0.3">
      <c r="A125" s="355" t="s">
        <v>98</v>
      </c>
      <c r="B125" s="831" t="s">
        <v>100</v>
      </c>
      <c r="C125" s="832"/>
      <c r="D125" s="832"/>
      <c r="E125" s="832"/>
      <c r="F125" s="832"/>
      <c r="G125" s="832"/>
      <c r="H125" s="832"/>
      <c r="I125" s="832"/>
      <c r="J125" s="832"/>
      <c r="K125" s="832"/>
      <c r="L125" s="832"/>
      <c r="M125" s="832"/>
      <c r="N125" s="832"/>
      <c r="O125" s="832"/>
      <c r="P125" s="832"/>
      <c r="Q125" s="832"/>
      <c r="R125" s="832"/>
      <c r="S125" s="832"/>
      <c r="T125" s="832"/>
      <c r="U125" s="832"/>
      <c r="V125" s="832"/>
      <c r="W125" s="832"/>
      <c r="X125" s="850"/>
    </row>
    <row r="126" spans="1:24" ht="15.75" customHeight="1" x14ac:dyDescent="0.3">
      <c r="A126" s="349" t="s">
        <v>60</v>
      </c>
      <c r="B126" s="878" t="s">
        <v>175</v>
      </c>
      <c r="C126" s="878"/>
      <c r="D126" s="878"/>
      <c r="E126" s="878"/>
      <c r="F126" s="878"/>
      <c r="G126" s="878"/>
      <c r="H126" s="878"/>
      <c r="I126" s="878"/>
      <c r="J126" s="878"/>
      <c r="K126" s="878"/>
      <c r="L126" s="878"/>
      <c r="M126" s="878"/>
      <c r="N126" s="878"/>
      <c r="O126" s="878"/>
      <c r="P126" s="878"/>
      <c r="Q126" s="878"/>
      <c r="R126" s="878"/>
      <c r="S126" s="878"/>
      <c r="T126" s="878"/>
      <c r="U126" s="878"/>
      <c r="V126" s="878"/>
      <c r="W126" s="878"/>
      <c r="X126" s="878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415">
        <v>16</v>
      </c>
      <c r="L127" s="415">
        <v>17</v>
      </c>
      <c r="M127" s="415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14">
        <v>3632.1</v>
      </c>
      <c r="V127" s="603">
        <v>3657.4</v>
      </c>
      <c r="W127" s="632">
        <v>3291.3</v>
      </c>
      <c r="X127" s="632">
        <v>3291.3</v>
      </c>
    </row>
    <row r="128" spans="1:24" ht="81.75" customHeight="1" x14ac:dyDescent="0.3">
      <c r="A128" s="378" t="s">
        <v>97</v>
      </c>
      <c r="B128" s="814" t="s">
        <v>203</v>
      </c>
      <c r="C128" s="815"/>
      <c r="D128" s="815"/>
      <c r="E128" s="815"/>
      <c r="F128" s="815"/>
      <c r="G128" s="815"/>
      <c r="H128" s="815"/>
      <c r="I128" s="815"/>
      <c r="J128" s="815"/>
      <c r="K128" s="815"/>
      <c r="L128" s="815"/>
      <c r="M128" s="815"/>
      <c r="N128" s="815"/>
      <c r="O128" s="815"/>
      <c r="P128" s="815"/>
      <c r="Q128" s="815"/>
      <c r="R128" s="815"/>
      <c r="S128" s="815"/>
      <c r="T128" s="815"/>
      <c r="U128" s="815"/>
      <c r="V128" s="815"/>
      <c r="W128" s="815"/>
      <c r="X128" s="816"/>
    </row>
    <row r="129" spans="1:24" ht="27.6" x14ac:dyDescent="0.3">
      <c r="A129" s="379" t="s">
        <v>98</v>
      </c>
      <c r="B129" s="831" t="s">
        <v>100</v>
      </c>
      <c r="C129" s="832"/>
      <c r="D129" s="832"/>
      <c r="E129" s="832"/>
      <c r="F129" s="832"/>
      <c r="G129" s="832"/>
      <c r="H129" s="832"/>
      <c r="I129" s="832"/>
      <c r="J129" s="832"/>
      <c r="K129" s="832"/>
      <c r="L129" s="832"/>
      <c r="M129" s="832"/>
      <c r="N129" s="832"/>
      <c r="O129" s="832"/>
      <c r="P129" s="832"/>
      <c r="Q129" s="832"/>
      <c r="R129" s="832"/>
      <c r="S129" s="832"/>
      <c r="T129" s="832"/>
      <c r="U129" s="832"/>
      <c r="V129" s="832"/>
      <c r="W129" s="832"/>
      <c r="X129" s="833"/>
    </row>
    <row r="130" spans="1:24" x14ac:dyDescent="0.3">
      <c r="A130" s="349" t="s">
        <v>60</v>
      </c>
      <c r="B130" s="876" t="s">
        <v>175</v>
      </c>
      <c r="C130" s="877"/>
      <c r="D130" s="877"/>
      <c r="E130" s="877"/>
      <c r="F130" s="877"/>
      <c r="G130" s="877"/>
      <c r="H130" s="877"/>
      <c r="I130" s="877"/>
      <c r="J130" s="877"/>
      <c r="K130" s="877"/>
      <c r="L130" s="877"/>
      <c r="M130" s="877"/>
      <c r="N130" s="877"/>
      <c r="O130" s="877"/>
      <c r="P130" s="877"/>
      <c r="Q130" s="877"/>
      <c r="R130" s="877"/>
      <c r="S130" s="877"/>
      <c r="T130" s="877"/>
      <c r="U130" s="877"/>
      <c r="V130" s="877"/>
      <c r="W130" s="877"/>
      <c r="X130" s="850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364">
        <v>10</v>
      </c>
      <c r="L131" s="364">
        <v>9</v>
      </c>
      <c r="M131" s="364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24">
        <v>3971.5</v>
      </c>
      <c r="W131" s="633">
        <v>3742.7</v>
      </c>
      <c r="X131" s="633">
        <v>3742.7</v>
      </c>
    </row>
    <row r="132" spans="1:24" ht="27.6" x14ac:dyDescent="0.3">
      <c r="A132" s="378" t="s">
        <v>97</v>
      </c>
      <c r="B132" s="814" t="s">
        <v>313</v>
      </c>
      <c r="C132" s="815"/>
      <c r="D132" s="815"/>
      <c r="E132" s="815"/>
      <c r="F132" s="815"/>
      <c r="G132" s="815"/>
      <c r="H132" s="815"/>
      <c r="I132" s="815"/>
      <c r="J132" s="815"/>
      <c r="K132" s="815"/>
      <c r="L132" s="815"/>
      <c r="M132" s="815"/>
      <c r="N132" s="815"/>
      <c r="O132" s="815"/>
      <c r="P132" s="815"/>
      <c r="Q132" s="815"/>
      <c r="R132" s="815"/>
      <c r="S132" s="815"/>
      <c r="T132" s="815"/>
      <c r="U132" s="815"/>
      <c r="V132" s="815"/>
      <c r="W132" s="815"/>
      <c r="X132" s="850"/>
    </row>
    <row r="133" spans="1:24" ht="27.6" x14ac:dyDescent="0.3">
      <c r="A133" s="380" t="s">
        <v>98</v>
      </c>
      <c r="B133" s="831" t="s">
        <v>100</v>
      </c>
      <c r="C133" s="832"/>
      <c r="D133" s="832"/>
      <c r="E133" s="832"/>
      <c r="F133" s="832"/>
      <c r="G133" s="832"/>
      <c r="H133" s="832"/>
      <c r="I133" s="832"/>
      <c r="J133" s="832"/>
      <c r="K133" s="832"/>
      <c r="L133" s="832"/>
      <c r="M133" s="832"/>
      <c r="N133" s="832"/>
      <c r="O133" s="832"/>
      <c r="P133" s="832"/>
      <c r="Q133" s="832"/>
      <c r="R133" s="832"/>
      <c r="S133" s="832"/>
      <c r="T133" s="832"/>
      <c r="U133" s="832"/>
      <c r="V133" s="832"/>
      <c r="W133" s="832"/>
      <c r="X133" s="850"/>
    </row>
    <row r="134" spans="1:24" x14ac:dyDescent="0.3">
      <c r="A134" s="349" t="s">
        <v>60</v>
      </c>
      <c r="B134" s="876" t="s">
        <v>174</v>
      </c>
      <c r="C134" s="877"/>
      <c r="D134" s="877"/>
      <c r="E134" s="877"/>
      <c r="F134" s="877"/>
      <c r="G134" s="877"/>
      <c r="H134" s="877"/>
      <c r="I134" s="877"/>
      <c r="J134" s="877"/>
      <c r="K134" s="877"/>
      <c r="L134" s="877"/>
      <c r="M134" s="877"/>
      <c r="N134" s="877"/>
      <c r="O134" s="877"/>
      <c r="P134" s="877"/>
      <c r="Q134" s="877"/>
      <c r="R134" s="877"/>
      <c r="S134" s="877"/>
      <c r="T134" s="877"/>
      <c r="U134" s="877"/>
      <c r="V134" s="877"/>
      <c r="W134" s="877"/>
      <c r="X134" s="850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365">
        <v>12</v>
      </c>
      <c r="L135" s="365">
        <v>12</v>
      </c>
      <c r="M135" s="365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24">
        <v>4127.8</v>
      </c>
      <c r="W135" s="633">
        <v>3853.3</v>
      </c>
      <c r="X135" s="633">
        <v>3853.3</v>
      </c>
    </row>
    <row r="136" spans="1:24" ht="27.6" x14ac:dyDescent="0.3">
      <c r="A136" s="354" t="s">
        <v>97</v>
      </c>
      <c r="B136" s="813" t="s">
        <v>206</v>
      </c>
      <c r="C136" s="813"/>
      <c r="D136" s="813"/>
      <c r="E136" s="813"/>
      <c r="F136" s="813"/>
      <c r="G136" s="813"/>
      <c r="H136" s="813"/>
      <c r="I136" s="813"/>
      <c r="J136" s="813"/>
      <c r="K136" s="813"/>
      <c r="L136" s="813"/>
      <c r="M136" s="813"/>
      <c r="N136" s="813"/>
      <c r="O136" s="813"/>
      <c r="P136" s="813"/>
      <c r="Q136" s="813"/>
      <c r="R136" s="813"/>
      <c r="S136" s="813"/>
      <c r="T136" s="813"/>
      <c r="U136" s="813"/>
      <c r="V136" s="813"/>
      <c r="W136" s="813"/>
      <c r="X136" s="872"/>
    </row>
    <row r="137" spans="1:24" ht="27.6" x14ac:dyDescent="0.3">
      <c r="A137" s="626" t="s">
        <v>98</v>
      </c>
      <c r="B137" s="831" t="s">
        <v>207</v>
      </c>
      <c r="C137" s="832"/>
      <c r="D137" s="832"/>
      <c r="E137" s="832"/>
      <c r="F137" s="832"/>
      <c r="G137" s="832"/>
      <c r="H137" s="832"/>
      <c r="I137" s="832"/>
      <c r="J137" s="832"/>
      <c r="K137" s="832"/>
      <c r="L137" s="832"/>
      <c r="M137" s="832"/>
      <c r="N137" s="832"/>
      <c r="O137" s="832"/>
      <c r="P137" s="832"/>
      <c r="Q137" s="832"/>
      <c r="R137" s="832"/>
      <c r="S137" s="832"/>
      <c r="T137" s="832"/>
      <c r="U137" s="832"/>
      <c r="V137" s="832"/>
      <c r="W137" s="832"/>
      <c r="X137" s="850"/>
    </row>
    <row r="138" spans="1:24" x14ac:dyDescent="0.3">
      <c r="A138" s="349" t="s">
        <v>62</v>
      </c>
      <c r="B138" s="848" t="s">
        <v>148</v>
      </c>
      <c r="C138" s="849"/>
      <c r="D138" s="849"/>
      <c r="E138" s="849"/>
      <c r="F138" s="849"/>
      <c r="G138" s="849"/>
      <c r="H138" s="849"/>
      <c r="I138" s="849"/>
      <c r="J138" s="849"/>
      <c r="K138" s="849"/>
      <c r="L138" s="849"/>
      <c r="M138" s="849"/>
      <c r="N138" s="849"/>
      <c r="O138" s="849"/>
      <c r="P138" s="849"/>
      <c r="Q138" s="849"/>
      <c r="R138" s="849"/>
      <c r="S138" s="849"/>
      <c r="T138" s="849"/>
      <c r="U138" s="849"/>
      <c r="V138" s="849"/>
      <c r="W138" s="849"/>
      <c r="X138" s="850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384">
        <v>0</v>
      </c>
      <c r="L139" s="384">
        <v>0</v>
      </c>
      <c r="M139" s="38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608">
        <v>0</v>
      </c>
      <c r="W139" s="638">
        <v>0</v>
      </c>
      <c r="X139" s="638">
        <v>0</v>
      </c>
    </row>
    <row r="140" spans="1:24" ht="27.6" x14ac:dyDescent="0.3">
      <c r="A140" s="354" t="s">
        <v>97</v>
      </c>
      <c r="B140" s="814" t="s">
        <v>208</v>
      </c>
      <c r="C140" s="815"/>
      <c r="D140" s="815"/>
      <c r="E140" s="815"/>
      <c r="F140" s="815"/>
      <c r="G140" s="815"/>
      <c r="H140" s="815"/>
      <c r="I140" s="815"/>
      <c r="J140" s="815"/>
      <c r="K140" s="815"/>
      <c r="L140" s="815"/>
      <c r="M140" s="815"/>
      <c r="N140" s="815"/>
      <c r="O140" s="815"/>
      <c r="P140" s="815"/>
      <c r="Q140" s="815"/>
      <c r="R140" s="815"/>
      <c r="S140" s="815"/>
      <c r="T140" s="815"/>
      <c r="U140" s="815"/>
      <c r="V140" s="815"/>
      <c r="W140" s="815"/>
      <c r="X140" s="850"/>
    </row>
    <row r="141" spans="1:24" ht="27.6" x14ac:dyDescent="0.3">
      <c r="A141" s="387" t="s">
        <v>98</v>
      </c>
      <c r="B141" s="831" t="s">
        <v>209</v>
      </c>
      <c r="C141" s="832"/>
      <c r="D141" s="832"/>
      <c r="E141" s="832"/>
      <c r="F141" s="832"/>
      <c r="G141" s="832"/>
      <c r="H141" s="832"/>
      <c r="I141" s="832"/>
      <c r="J141" s="832"/>
      <c r="K141" s="832"/>
      <c r="L141" s="832"/>
      <c r="M141" s="832"/>
      <c r="N141" s="832"/>
      <c r="O141" s="832"/>
      <c r="P141" s="832"/>
      <c r="Q141" s="832"/>
      <c r="R141" s="832"/>
      <c r="S141" s="832"/>
      <c r="T141" s="832"/>
      <c r="U141" s="832"/>
      <c r="V141" s="832"/>
      <c r="W141" s="832"/>
      <c r="X141" s="850"/>
    </row>
    <row r="142" spans="1:24" x14ac:dyDescent="0.3">
      <c r="A142" s="349" t="s">
        <v>62</v>
      </c>
      <c r="B142" s="848" t="s">
        <v>148</v>
      </c>
      <c r="C142" s="849"/>
      <c r="D142" s="849"/>
      <c r="E142" s="849"/>
      <c r="F142" s="849"/>
      <c r="G142" s="849"/>
      <c r="H142" s="849"/>
      <c r="I142" s="849"/>
      <c r="J142" s="849"/>
      <c r="K142" s="849"/>
      <c r="L142" s="849"/>
      <c r="M142" s="849"/>
      <c r="N142" s="849"/>
      <c r="O142" s="849"/>
      <c r="P142" s="849"/>
      <c r="Q142" s="849"/>
      <c r="R142" s="849"/>
      <c r="S142" s="849"/>
      <c r="T142" s="849"/>
      <c r="U142" s="849"/>
      <c r="V142" s="849"/>
      <c r="W142" s="849"/>
      <c r="X142" s="850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389">
        <v>0</v>
      </c>
      <c r="L143" s="389">
        <v>0</v>
      </c>
      <c r="M143" s="389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24">
        <v>0</v>
      </c>
      <c r="W143" s="633">
        <v>0</v>
      </c>
      <c r="X143" s="633">
        <v>0</v>
      </c>
    </row>
    <row r="144" spans="1:24" ht="27.6" x14ac:dyDescent="0.3">
      <c r="A144" s="354" t="s">
        <v>97</v>
      </c>
      <c r="B144" s="814" t="s">
        <v>210</v>
      </c>
      <c r="C144" s="815"/>
      <c r="D144" s="815"/>
      <c r="E144" s="815"/>
      <c r="F144" s="815"/>
      <c r="G144" s="815"/>
      <c r="H144" s="815"/>
      <c r="I144" s="815"/>
      <c r="J144" s="815"/>
      <c r="K144" s="815"/>
      <c r="L144" s="815"/>
      <c r="M144" s="815"/>
      <c r="N144" s="815"/>
      <c r="O144" s="815"/>
      <c r="P144" s="815"/>
      <c r="Q144" s="815"/>
      <c r="R144" s="815"/>
      <c r="S144" s="815"/>
      <c r="T144" s="815"/>
      <c r="U144" s="815"/>
      <c r="V144" s="815"/>
      <c r="W144" s="815"/>
      <c r="X144" s="850"/>
    </row>
    <row r="145" spans="1:24" ht="27.6" x14ac:dyDescent="0.3">
      <c r="A145" s="626" t="s">
        <v>98</v>
      </c>
      <c r="B145" s="831" t="s">
        <v>207</v>
      </c>
      <c r="C145" s="832"/>
      <c r="D145" s="832"/>
      <c r="E145" s="832"/>
      <c r="F145" s="832"/>
      <c r="G145" s="832"/>
      <c r="H145" s="832"/>
      <c r="I145" s="832"/>
      <c r="J145" s="832"/>
      <c r="K145" s="832"/>
      <c r="L145" s="832"/>
      <c r="M145" s="832"/>
      <c r="N145" s="832"/>
      <c r="O145" s="832"/>
      <c r="P145" s="832"/>
      <c r="Q145" s="832"/>
      <c r="R145" s="832"/>
      <c r="S145" s="832"/>
      <c r="T145" s="832"/>
      <c r="U145" s="832"/>
      <c r="V145" s="832"/>
      <c r="W145" s="832"/>
      <c r="X145" s="850"/>
    </row>
    <row r="146" spans="1:24" x14ac:dyDescent="0.3">
      <c r="A146" s="349" t="s">
        <v>62</v>
      </c>
      <c r="B146" s="848" t="s">
        <v>148</v>
      </c>
      <c r="C146" s="849"/>
      <c r="D146" s="849"/>
      <c r="E146" s="849"/>
      <c r="F146" s="849"/>
      <c r="G146" s="849"/>
      <c r="H146" s="849"/>
      <c r="I146" s="849"/>
      <c r="J146" s="849"/>
      <c r="K146" s="849"/>
      <c r="L146" s="849"/>
      <c r="M146" s="849"/>
      <c r="N146" s="849"/>
      <c r="O146" s="849"/>
      <c r="P146" s="849"/>
      <c r="Q146" s="849"/>
      <c r="R146" s="849"/>
      <c r="S146" s="849"/>
      <c r="T146" s="849"/>
      <c r="U146" s="849"/>
      <c r="V146" s="849"/>
      <c r="W146" s="849"/>
      <c r="X146" s="850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39">
        <v>0</v>
      </c>
      <c r="L147" s="639">
        <v>0</v>
      </c>
      <c r="M147" s="639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24">
        <v>0</v>
      </c>
      <c r="W147" s="633">
        <v>0</v>
      </c>
      <c r="X147" s="633">
        <v>0</v>
      </c>
    </row>
    <row r="148" spans="1:24" ht="27.6" x14ac:dyDescent="0.3">
      <c r="A148" s="354" t="s">
        <v>97</v>
      </c>
      <c r="B148" s="814" t="s">
        <v>212</v>
      </c>
      <c r="C148" s="815"/>
      <c r="D148" s="815"/>
      <c r="E148" s="815"/>
      <c r="F148" s="815"/>
      <c r="G148" s="815"/>
      <c r="H148" s="815"/>
      <c r="I148" s="815"/>
      <c r="J148" s="815"/>
      <c r="K148" s="815"/>
      <c r="L148" s="815"/>
      <c r="M148" s="815"/>
      <c r="N148" s="815"/>
      <c r="O148" s="815"/>
      <c r="P148" s="815"/>
      <c r="Q148" s="815"/>
      <c r="R148" s="815"/>
      <c r="S148" s="815"/>
      <c r="T148" s="815"/>
      <c r="U148" s="815"/>
      <c r="V148" s="815"/>
      <c r="W148" s="815"/>
      <c r="X148" s="850"/>
    </row>
    <row r="149" spans="1:24" x14ac:dyDescent="0.3">
      <c r="A149" s="812" t="s">
        <v>98</v>
      </c>
      <c r="B149" s="831" t="s">
        <v>99</v>
      </c>
      <c r="C149" s="832"/>
      <c r="D149" s="832"/>
      <c r="E149" s="832"/>
      <c r="F149" s="832"/>
      <c r="G149" s="832"/>
      <c r="H149" s="832"/>
      <c r="I149" s="832"/>
      <c r="J149" s="832"/>
      <c r="K149" s="832"/>
      <c r="L149" s="832"/>
      <c r="M149" s="832"/>
      <c r="N149" s="832"/>
      <c r="O149" s="832"/>
      <c r="P149" s="832"/>
      <c r="Q149" s="832"/>
      <c r="R149" s="832"/>
      <c r="S149" s="832"/>
      <c r="T149" s="832"/>
      <c r="U149" s="832"/>
      <c r="V149" s="832"/>
      <c r="W149" s="832"/>
      <c r="X149" s="850"/>
    </row>
    <row r="150" spans="1:24" ht="15" customHeight="1" x14ac:dyDescent="0.3">
      <c r="A150" s="812"/>
      <c r="B150" s="831" t="s">
        <v>211</v>
      </c>
      <c r="C150" s="832"/>
      <c r="D150" s="832"/>
      <c r="E150" s="832"/>
      <c r="F150" s="832"/>
      <c r="G150" s="832"/>
      <c r="H150" s="832"/>
      <c r="I150" s="832"/>
      <c r="J150" s="832"/>
      <c r="K150" s="832"/>
      <c r="L150" s="832"/>
      <c r="M150" s="832"/>
      <c r="N150" s="832"/>
      <c r="O150" s="832"/>
      <c r="P150" s="832"/>
      <c r="Q150" s="832"/>
      <c r="R150" s="832"/>
      <c r="S150" s="832"/>
      <c r="T150" s="832"/>
      <c r="U150" s="832"/>
      <c r="V150" s="832"/>
      <c r="W150" s="832"/>
      <c r="X150" s="833"/>
    </row>
    <row r="151" spans="1:24" x14ac:dyDescent="0.3">
      <c r="A151" s="349" t="s">
        <v>62</v>
      </c>
      <c r="B151" s="848" t="s">
        <v>148</v>
      </c>
      <c r="C151" s="849"/>
      <c r="D151" s="849"/>
      <c r="E151" s="849"/>
      <c r="F151" s="849"/>
      <c r="G151" s="849"/>
      <c r="H151" s="849"/>
      <c r="I151" s="849"/>
      <c r="J151" s="849"/>
      <c r="K151" s="849"/>
      <c r="L151" s="849"/>
      <c r="M151" s="849"/>
      <c r="N151" s="849"/>
      <c r="O151" s="849"/>
      <c r="P151" s="849"/>
      <c r="Q151" s="849"/>
      <c r="R151" s="849"/>
      <c r="S151" s="849"/>
      <c r="T151" s="849"/>
      <c r="U151" s="849"/>
      <c r="V151" s="849"/>
      <c r="W151" s="849"/>
      <c r="X151" s="850"/>
    </row>
    <row r="152" spans="1:24" x14ac:dyDescent="0.3">
      <c r="A152" s="845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364">
        <v>0</v>
      </c>
      <c r="L152" s="364">
        <v>0</v>
      </c>
      <c r="M152" s="364">
        <v>0</v>
      </c>
      <c r="N152" s="851">
        <v>0</v>
      </c>
      <c r="O152" s="851">
        <v>101.6</v>
      </c>
      <c r="P152" s="851">
        <v>123.13</v>
      </c>
      <c r="Q152" s="851">
        <v>101.6</v>
      </c>
      <c r="R152" s="851">
        <v>0</v>
      </c>
      <c r="S152" s="881">
        <v>0</v>
      </c>
      <c r="T152" s="883">
        <v>0</v>
      </c>
      <c r="U152" s="884">
        <v>0</v>
      </c>
      <c r="V152" s="885">
        <v>0</v>
      </c>
      <c r="W152" s="884">
        <v>0</v>
      </c>
      <c r="X152" s="884">
        <v>0</v>
      </c>
    </row>
    <row r="153" spans="1:24" ht="22.5" customHeight="1" x14ac:dyDescent="0.3">
      <c r="A153" s="847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394">
        <v>0</v>
      </c>
      <c r="L153" s="394">
        <v>0</v>
      </c>
      <c r="M153" s="394">
        <v>0</v>
      </c>
      <c r="N153" s="853"/>
      <c r="O153" s="853"/>
      <c r="P153" s="853"/>
      <c r="Q153" s="853"/>
      <c r="R153" s="853"/>
      <c r="S153" s="882"/>
      <c r="T153" s="883"/>
      <c r="U153" s="884"/>
      <c r="V153" s="885"/>
      <c r="W153" s="884"/>
      <c r="X153" s="884"/>
    </row>
    <row r="155" spans="1:24" x14ac:dyDescent="0.3">
      <c r="A155" s="879" t="s">
        <v>64</v>
      </c>
      <c r="B155" s="879"/>
      <c r="C155" s="879"/>
      <c r="D155" s="879"/>
      <c r="E155" s="879"/>
      <c r="F155" s="879"/>
      <c r="G155" s="879"/>
      <c r="H155" s="879"/>
      <c r="I155" s="879"/>
      <c r="J155" s="879"/>
      <c r="Q155" s="880" t="s">
        <v>193</v>
      </c>
      <c r="R155" s="880"/>
      <c r="S155" s="880"/>
    </row>
    <row r="156" spans="1:24" x14ac:dyDescent="0.3">
      <c r="A156" s="879"/>
      <c r="B156" s="879"/>
      <c r="C156" s="879"/>
      <c r="D156" s="879"/>
      <c r="E156" s="879"/>
      <c r="F156" s="879"/>
      <c r="G156" s="879"/>
      <c r="H156" s="879"/>
      <c r="I156" s="879"/>
      <c r="J156" s="879"/>
      <c r="Q156" s="880"/>
      <c r="R156" s="880"/>
      <c r="S156" s="880"/>
    </row>
  </sheetData>
  <mergeCells count="152"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9"/>
  <sheetViews>
    <sheetView view="pageBreakPreview" zoomScale="40" zoomScaleNormal="75" zoomScaleSheetLayoutView="40" workbookViewId="0">
      <selection activeCell="L18" sqref="L18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36" t="s">
        <v>562</v>
      </c>
      <c r="L1" s="936"/>
      <c r="M1" s="936"/>
      <c r="N1" s="936"/>
      <c r="O1" s="936"/>
      <c r="P1" s="936"/>
      <c r="Q1" s="936"/>
      <c r="R1" s="936"/>
      <c r="S1" s="936"/>
      <c r="T1" s="936"/>
      <c r="U1" s="936"/>
    </row>
    <row r="2" spans="1:25" ht="61.5" customHeight="1" x14ac:dyDescent="0.3">
      <c r="A2" s="238"/>
      <c r="B2" s="238"/>
      <c r="C2" s="238"/>
      <c r="H2" s="916"/>
      <c r="I2" s="916"/>
      <c r="J2" s="916"/>
      <c r="K2" s="917" t="s">
        <v>541</v>
      </c>
      <c r="L2" s="917"/>
      <c r="M2" s="917"/>
      <c r="N2" s="917"/>
      <c r="O2" s="917"/>
      <c r="P2" s="917"/>
      <c r="Q2" s="917"/>
      <c r="R2" s="917"/>
      <c r="S2" s="917"/>
      <c r="T2" s="917"/>
      <c r="U2" s="917"/>
    </row>
    <row r="3" spans="1:25" ht="30.75" customHeight="1" x14ac:dyDescent="0.25">
      <c r="A3" s="918" t="s">
        <v>178</v>
      </c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  <c r="U3" s="918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06" t="s">
        <v>362</v>
      </c>
      <c r="B5" s="906" t="s">
        <v>165</v>
      </c>
      <c r="C5" s="919" t="s">
        <v>48</v>
      </c>
      <c r="D5" s="920"/>
      <c r="E5" s="920"/>
      <c r="F5" s="920"/>
      <c r="G5" s="920"/>
      <c r="H5" s="921"/>
      <c r="I5" s="919" t="s">
        <v>80</v>
      </c>
      <c r="J5" s="920"/>
      <c r="K5" s="920"/>
      <c r="L5" s="920"/>
      <c r="M5" s="920"/>
      <c r="N5" s="920"/>
      <c r="O5" s="920"/>
      <c r="P5" s="920"/>
      <c r="Q5" s="920"/>
      <c r="R5" s="920"/>
      <c r="S5" s="920"/>
      <c r="T5" s="921"/>
      <c r="U5" s="906" t="s">
        <v>81</v>
      </c>
    </row>
    <row r="6" spans="1:25" s="309" customFormat="1" ht="15" customHeight="1" x14ac:dyDescent="0.3">
      <c r="A6" s="907"/>
      <c r="B6" s="907"/>
      <c r="C6" s="906" t="s">
        <v>165</v>
      </c>
      <c r="D6" s="906" t="s">
        <v>45</v>
      </c>
      <c r="E6" s="925" t="s">
        <v>44</v>
      </c>
      <c r="F6" s="926"/>
      <c r="G6" s="927"/>
      <c r="H6" s="906" t="s">
        <v>43</v>
      </c>
      <c r="I6" s="906" t="s">
        <v>33</v>
      </c>
      <c r="J6" s="906" t="s">
        <v>32</v>
      </c>
      <c r="K6" s="906" t="s">
        <v>31</v>
      </c>
      <c r="L6" s="906" t="s">
        <v>119</v>
      </c>
      <c r="M6" s="922" t="s">
        <v>118</v>
      </c>
      <c r="N6" s="906" t="s">
        <v>117</v>
      </c>
      <c r="O6" s="906" t="s">
        <v>441</v>
      </c>
      <c r="P6" s="906" t="s">
        <v>115</v>
      </c>
      <c r="Q6" s="906" t="s">
        <v>114</v>
      </c>
      <c r="R6" s="906" t="s">
        <v>113</v>
      </c>
      <c r="S6" s="906" t="s">
        <v>112</v>
      </c>
      <c r="T6" s="906" t="s">
        <v>516</v>
      </c>
      <c r="U6" s="907"/>
    </row>
    <row r="7" spans="1:25" s="309" customFormat="1" ht="85.5" customHeight="1" x14ac:dyDescent="0.3">
      <c r="A7" s="908"/>
      <c r="B7" s="908"/>
      <c r="C7" s="908"/>
      <c r="D7" s="908"/>
      <c r="E7" s="928"/>
      <c r="F7" s="929"/>
      <c r="G7" s="930"/>
      <c r="H7" s="908"/>
      <c r="I7" s="908"/>
      <c r="J7" s="908"/>
      <c r="K7" s="908"/>
      <c r="L7" s="908"/>
      <c r="M7" s="923"/>
      <c r="N7" s="908"/>
      <c r="O7" s="908"/>
      <c r="P7" s="908"/>
      <c r="Q7" s="908"/>
      <c r="R7" s="908"/>
      <c r="S7" s="908"/>
      <c r="T7" s="908"/>
      <c r="U7" s="908"/>
    </row>
    <row r="8" spans="1:25" ht="60" customHeight="1" x14ac:dyDescent="0.25">
      <c r="A8" s="310" t="s">
        <v>179</v>
      </c>
      <c r="B8" s="909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S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424">
        <f t="shared" si="0"/>
        <v>44874.6</v>
      </c>
      <c r="R8" s="424">
        <f t="shared" si="0"/>
        <v>35234.699999999997</v>
      </c>
      <c r="S8" s="424">
        <f t="shared" si="0"/>
        <v>35234.699999999997</v>
      </c>
      <c r="T8" s="424">
        <f>SUM(I8:S8)</f>
        <v>290690.2</v>
      </c>
      <c r="U8" s="313"/>
      <c r="V8" s="314"/>
    </row>
    <row r="9" spans="1:25" ht="252.75" customHeight="1" x14ac:dyDescent="0.25">
      <c r="A9" s="931" t="s">
        <v>359</v>
      </c>
      <c r="B9" s="910"/>
      <c r="C9" s="912">
        <v>964</v>
      </c>
      <c r="D9" s="912" t="s">
        <v>124</v>
      </c>
      <c r="E9" s="912" t="s">
        <v>124</v>
      </c>
      <c r="F9" s="912" t="s">
        <v>124</v>
      </c>
      <c r="G9" s="901" t="s">
        <v>124</v>
      </c>
      <c r="H9" s="912" t="s">
        <v>124</v>
      </c>
      <c r="I9" s="914">
        <f t="shared" ref="I9:S9" si="1">SUM(I11:I66)</f>
        <v>4311.5</v>
      </c>
      <c r="J9" s="914">
        <f t="shared" si="1"/>
        <v>5873.4</v>
      </c>
      <c r="K9" s="914">
        <f t="shared" si="1"/>
        <v>6302.4</v>
      </c>
      <c r="L9" s="914">
        <f t="shared" si="1"/>
        <v>12316.3</v>
      </c>
      <c r="M9" s="903">
        <f t="shared" si="1"/>
        <v>34761.5</v>
      </c>
      <c r="N9" s="914">
        <f t="shared" si="1"/>
        <v>34247.200000000012</v>
      </c>
      <c r="O9" s="914">
        <f t="shared" si="1"/>
        <v>36573.799999999996</v>
      </c>
      <c r="P9" s="914">
        <f t="shared" si="1"/>
        <v>40960.100000000006</v>
      </c>
      <c r="Q9" s="914">
        <f t="shared" si="1"/>
        <v>44874.6</v>
      </c>
      <c r="R9" s="914">
        <f t="shared" si="1"/>
        <v>35234.699999999997</v>
      </c>
      <c r="S9" s="914">
        <f t="shared" si="1"/>
        <v>35234.699999999997</v>
      </c>
      <c r="T9" s="914">
        <f>SUM(I9:S10)</f>
        <v>290690.2</v>
      </c>
      <c r="U9" s="906" t="s">
        <v>522</v>
      </c>
      <c r="V9" s="314" t="s">
        <v>554</v>
      </c>
      <c r="W9" s="239" t="s">
        <v>553</v>
      </c>
    </row>
    <row r="10" spans="1:25" ht="270" customHeight="1" x14ac:dyDescent="0.25">
      <c r="A10" s="932"/>
      <c r="B10" s="910"/>
      <c r="C10" s="913"/>
      <c r="D10" s="913"/>
      <c r="E10" s="913"/>
      <c r="F10" s="913"/>
      <c r="G10" s="902"/>
      <c r="H10" s="913"/>
      <c r="I10" s="915"/>
      <c r="J10" s="915"/>
      <c r="K10" s="915"/>
      <c r="L10" s="915"/>
      <c r="M10" s="904"/>
      <c r="N10" s="915"/>
      <c r="O10" s="915"/>
      <c r="P10" s="915"/>
      <c r="Q10" s="915"/>
      <c r="R10" s="915"/>
      <c r="S10" s="915"/>
      <c r="T10" s="915"/>
      <c r="U10" s="907"/>
      <c r="V10" s="623">
        <f>Q9-Q66</f>
        <v>38116.6</v>
      </c>
      <c r="W10" s="623">
        <f>R9-R66</f>
        <v>28608.299999999996</v>
      </c>
    </row>
    <row r="11" spans="1:25" ht="25.5" customHeight="1" x14ac:dyDescent="0.4">
      <c r="A11" s="933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597">
        <f>1290.3-100</f>
        <v>1190.3</v>
      </c>
      <c r="R11" s="453">
        <v>1290.3</v>
      </c>
      <c r="S11" s="453">
        <v>1290.3</v>
      </c>
      <c r="T11" s="455">
        <f>SUM(I11:S11)</f>
        <v>7726.2000000000007</v>
      </c>
      <c r="U11" s="907"/>
      <c r="V11" s="344"/>
      <c r="W11" s="327"/>
      <c r="X11" s="346"/>
      <c r="Y11" s="346"/>
    </row>
    <row r="12" spans="1:25" ht="22.8" x14ac:dyDescent="0.25">
      <c r="A12" s="934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453">
        <v>0</v>
      </c>
      <c r="R12" s="453">
        <v>0</v>
      </c>
      <c r="S12" s="453">
        <v>0</v>
      </c>
      <c r="T12" s="455">
        <f t="shared" ref="T12:T66" si="2">SUM(I12:S12)</f>
        <v>903.6</v>
      </c>
      <c r="U12" s="907"/>
    </row>
    <row r="13" spans="1:25" ht="24.75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464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456"/>
      <c r="R13" s="456"/>
      <c r="S13" s="456"/>
      <c r="T13" s="455">
        <f>SUM(I13:S13)</f>
        <v>272.8</v>
      </c>
      <c r="U13" s="907"/>
    </row>
    <row r="14" spans="1:25" ht="24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453">
        <f>438.2+54.1+100</f>
        <v>592.29999999999995</v>
      </c>
      <c r="R14" s="453">
        <v>438.2</v>
      </c>
      <c r="S14" s="453">
        <v>438.2</v>
      </c>
      <c r="T14" s="455">
        <f t="shared" si="2"/>
        <v>7867.9999999999991</v>
      </c>
      <c r="U14" s="907"/>
    </row>
    <row r="15" spans="1:25" ht="24.7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464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453">
        <v>576.6</v>
      </c>
      <c r="R15" s="453">
        <v>576.6</v>
      </c>
      <c r="S15" s="453">
        <v>576.6</v>
      </c>
      <c r="T15" s="455">
        <f t="shared" ref="T15:T25" si="3">SUM(I15:S15)</f>
        <v>2243.6999999999998</v>
      </c>
      <c r="U15" s="907"/>
    </row>
    <row r="16" spans="1:25" ht="24.7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467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453">
        <v>1389.7</v>
      </c>
      <c r="R16" s="453">
        <v>1389.7</v>
      </c>
      <c r="S16" s="453">
        <v>1389.7</v>
      </c>
      <c r="T16" s="455">
        <f t="shared" si="3"/>
        <v>5297.5999999999995</v>
      </c>
      <c r="U16" s="907"/>
    </row>
    <row r="17" spans="1:26" ht="24.75" customHeight="1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597">
        <f>2524.9+602.7-450</f>
        <v>2677.6000000000004</v>
      </c>
      <c r="R17" s="453">
        <v>2524.9</v>
      </c>
      <c r="S17" s="453">
        <v>2524.9</v>
      </c>
      <c r="T17" s="455">
        <f t="shared" si="3"/>
        <v>46516.200000000004</v>
      </c>
      <c r="U17" s="907"/>
      <c r="V17" s="327"/>
    </row>
    <row r="18" spans="1:26" ht="24.75" customHeight="1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597">
        <f>632.7+450</f>
        <v>1082.7</v>
      </c>
      <c r="R18" s="453"/>
      <c r="S18" s="453"/>
      <c r="T18" s="455">
        <f t="shared" si="3"/>
        <v>4545.1000000000004</v>
      </c>
      <c r="U18" s="907"/>
      <c r="V18" s="314"/>
    </row>
    <row r="19" spans="1:26" ht="24.75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453">
        <f>802.1</f>
        <v>802.1</v>
      </c>
      <c r="R19" s="453">
        <v>0</v>
      </c>
      <c r="S19" s="453">
        <v>0</v>
      </c>
      <c r="T19" s="455">
        <f t="shared" si="3"/>
        <v>1832.1</v>
      </c>
      <c r="U19" s="907"/>
    </row>
    <row r="20" spans="1:26" ht="24.75" customHeight="1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453">
        <v>331.4</v>
      </c>
      <c r="R20" s="453">
        <v>0</v>
      </c>
      <c r="S20" s="453">
        <v>0</v>
      </c>
      <c r="T20" s="455">
        <f t="shared" si="3"/>
        <v>406.29999999999995</v>
      </c>
      <c r="U20" s="907"/>
      <c r="W20" s="397" t="s">
        <v>428</v>
      </c>
      <c r="X20" s="397" t="s">
        <v>429</v>
      </c>
      <c r="Y20" s="397" t="s">
        <v>450</v>
      </c>
      <c r="Z20" s="396" t="s">
        <v>430</v>
      </c>
    </row>
    <row r="21" spans="1:26" ht="108.75" customHeight="1" x14ac:dyDescent="0.25">
      <c r="A21" s="342" t="s">
        <v>465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466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453">
        <f>5630.8+460.4-245.2</f>
        <v>5846</v>
      </c>
      <c r="R21" s="453">
        <v>5630.8</v>
      </c>
      <c r="S21" s="453">
        <v>5630.8</v>
      </c>
      <c r="T21" s="455">
        <f t="shared" si="3"/>
        <v>22644.7</v>
      </c>
      <c r="U21" s="907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484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456">
        <f>554.9+55.5</f>
        <v>610.4</v>
      </c>
      <c r="R22" s="456">
        <v>554.9</v>
      </c>
      <c r="S22" s="456">
        <v>554.9</v>
      </c>
      <c r="T22" s="455">
        <f t="shared" si="3"/>
        <v>8274.4</v>
      </c>
      <c r="U22" s="907"/>
    </row>
    <row r="23" spans="1:26" ht="105" customHeight="1" x14ac:dyDescent="0.25">
      <c r="A23" s="342" t="s">
        <v>469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468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453">
        <f>16202.9+797.7+126.9</f>
        <v>17127.5</v>
      </c>
      <c r="R23" s="453">
        <v>16202.9</v>
      </c>
      <c r="S23" s="453">
        <v>16202.9</v>
      </c>
      <c r="T23" s="455">
        <f t="shared" si="3"/>
        <v>64414.5</v>
      </c>
      <c r="U23" s="907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456">
        <v>0</v>
      </c>
      <c r="R24" s="456">
        <v>0</v>
      </c>
      <c r="S24" s="456">
        <v>0</v>
      </c>
      <c r="T24" s="455">
        <f t="shared" si="3"/>
        <v>1708.6999999999998</v>
      </c>
      <c r="U24" s="907"/>
      <c r="W24" s="314"/>
    </row>
    <row r="25" spans="1:26" ht="20.25" customHeight="1" x14ac:dyDescent="0.25">
      <c r="A25" s="898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456">
        <v>0</v>
      </c>
      <c r="R25" s="456">
        <v>0</v>
      </c>
      <c r="S25" s="456">
        <v>0</v>
      </c>
      <c r="T25" s="455">
        <f t="shared" si="3"/>
        <v>267.89999999999998</v>
      </c>
      <c r="U25" s="907"/>
      <c r="V25" s="328"/>
      <c r="W25" s="314"/>
    </row>
    <row r="26" spans="1:26" ht="20.25" customHeight="1" x14ac:dyDescent="0.25">
      <c r="A26" s="899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453">
        <v>0</v>
      </c>
      <c r="R26" s="453">
        <v>0</v>
      </c>
      <c r="S26" s="453">
        <v>0</v>
      </c>
      <c r="T26" s="455">
        <f t="shared" si="2"/>
        <v>2350.1</v>
      </c>
      <c r="U26" s="907"/>
    </row>
    <row r="27" spans="1:26" ht="20.25" customHeight="1" x14ac:dyDescent="0.25">
      <c r="A27" s="899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456">
        <v>0</v>
      </c>
      <c r="R27" s="456">
        <v>0</v>
      </c>
      <c r="S27" s="456">
        <v>0</v>
      </c>
      <c r="T27" s="455">
        <f t="shared" si="2"/>
        <v>159.19999999999999</v>
      </c>
      <c r="U27" s="907"/>
      <c r="V27" s="328"/>
      <c r="W27" s="314"/>
    </row>
    <row r="28" spans="1:26" ht="20.25" customHeight="1" x14ac:dyDescent="0.25">
      <c r="A28" s="900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453">
        <v>0</v>
      </c>
      <c r="R28" s="453">
        <v>0</v>
      </c>
      <c r="S28" s="453">
        <v>0</v>
      </c>
      <c r="T28" s="455">
        <f t="shared" ref="T28:T47" si="4">SUM(I28:S28)</f>
        <v>4795.3</v>
      </c>
      <c r="U28" s="907"/>
      <c r="V28" s="314"/>
    </row>
    <row r="29" spans="1:26" ht="176.25" customHeight="1" x14ac:dyDescent="0.25">
      <c r="A29" s="322" t="s">
        <v>521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453"/>
      <c r="R29" s="453"/>
      <c r="S29" s="453"/>
      <c r="T29" s="455">
        <f t="shared" si="4"/>
        <v>42.3</v>
      </c>
      <c r="U29" s="907"/>
      <c r="V29" s="314"/>
    </row>
    <row r="30" spans="1:26" ht="28.5" customHeight="1" x14ac:dyDescent="0.25">
      <c r="A30" s="892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453"/>
      <c r="R30" s="453"/>
      <c r="S30" s="453"/>
      <c r="T30" s="455">
        <f t="shared" si="4"/>
        <v>14.8</v>
      </c>
      <c r="U30" s="907"/>
      <c r="V30" s="314"/>
    </row>
    <row r="31" spans="1:26" ht="28.5" customHeight="1" x14ac:dyDescent="0.25">
      <c r="A31" s="924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453"/>
      <c r="R31" s="453"/>
      <c r="S31" s="453"/>
      <c r="T31" s="455">
        <f t="shared" si="4"/>
        <v>402.2</v>
      </c>
      <c r="U31" s="907"/>
      <c r="V31" s="314"/>
    </row>
    <row r="32" spans="1:26" ht="28.5" customHeight="1" x14ac:dyDescent="0.25">
      <c r="A32" s="893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453"/>
      <c r="R32" s="453"/>
      <c r="S32" s="453"/>
      <c r="T32" s="455">
        <f t="shared" si="4"/>
        <v>24.8</v>
      </c>
      <c r="U32" s="907"/>
      <c r="V32" s="314"/>
    </row>
    <row r="33" spans="1:27" ht="162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453"/>
      <c r="R33" s="453"/>
      <c r="S33" s="453"/>
      <c r="T33" s="455">
        <f t="shared" si="4"/>
        <v>1719.7</v>
      </c>
      <c r="U33" s="907"/>
      <c r="V33" s="314"/>
    </row>
    <row r="34" spans="1:27" ht="90" customHeight="1" x14ac:dyDescent="0.25">
      <c r="A34" s="892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433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453"/>
      <c r="R34" s="453"/>
      <c r="S34" s="453"/>
      <c r="T34" s="455">
        <f t="shared" si="4"/>
        <v>167.2</v>
      </c>
      <c r="U34" s="907"/>
      <c r="V34" s="314"/>
    </row>
    <row r="35" spans="1:27" ht="78" customHeight="1" x14ac:dyDescent="0.25">
      <c r="A35" s="893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433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453"/>
      <c r="R35" s="453"/>
      <c r="S35" s="453"/>
      <c r="T35" s="455">
        <f t="shared" si="4"/>
        <v>133.80000000000001</v>
      </c>
      <c r="U35" s="907"/>
      <c r="V35" s="314"/>
    </row>
    <row r="36" spans="1:27" ht="36" customHeight="1" x14ac:dyDescent="0.25">
      <c r="A36" s="892" t="s">
        <v>461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460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453"/>
      <c r="R36" s="453"/>
      <c r="S36" s="453"/>
      <c r="T36" s="455">
        <f t="shared" si="4"/>
        <v>4</v>
      </c>
      <c r="U36" s="907"/>
      <c r="V36" s="314"/>
    </row>
    <row r="37" spans="1:27" ht="36" customHeight="1" x14ac:dyDescent="0.25">
      <c r="A37" s="924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460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453"/>
      <c r="R37" s="453"/>
      <c r="S37" s="453"/>
      <c r="T37" s="455">
        <f t="shared" si="4"/>
        <v>26.9</v>
      </c>
      <c r="U37" s="907"/>
      <c r="V37" s="314"/>
    </row>
    <row r="38" spans="1:27" ht="36" customHeight="1" x14ac:dyDescent="0.25">
      <c r="A38" s="893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460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453"/>
      <c r="R38" s="453"/>
      <c r="S38" s="453"/>
      <c r="T38" s="455">
        <f t="shared" si="4"/>
        <v>29.5</v>
      </c>
      <c r="U38" s="907"/>
      <c r="V38" s="314"/>
    </row>
    <row r="39" spans="1:27" ht="101.25" customHeight="1" x14ac:dyDescent="0.25">
      <c r="A39" s="892" t="s">
        <v>427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426</v>
      </c>
      <c r="H39" s="334" t="s">
        <v>126</v>
      </c>
      <c r="I39" s="458"/>
      <c r="J39" s="458"/>
      <c r="K39" s="453"/>
      <c r="L39" s="453"/>
      <c r="M39" s="454"/>
      <c r="N39" s="453">
        <v>73.400000000000006</v>
      </c>
      <c r="O39" s="453"/>
      <c r="P39" s="453"/>
      <c r="Q39" s="453"/>
      <c r="R39" s="453"/>
      <c r="S39" s="453"/>
      <c r="T39" s="455">
        <f t="shared" si="4"/>
        <v>73.400000000000006</v>
      </c>
      <c r="U39" s="907"/>
      <c r="V39" s="314"/>
    </row>
    <row r="40" spans="1:27" ht="45.6" customHeight="1" x14ac:dyDescent="0.25">
      <c r="A40" s="893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426</v>
      </c>
      <c r="H40" s="334" t="s">
        <v>125</v>
      </c>
      <c r="I40" s="458"/>
      <c r="J40" s="458"/>
      <c r="K40" s="453"/>
      <c r="L40" s="453"/>
      <c r="M40" s="454"/>
      <c r="N40" s="453">
        <v>15.5</v>
      </c>
      <c r="O40" s="453"/>
      <c r="P40" s="453"/>
      <c r="Q40" s="453"/>
      <c r="R40" s="453"/>
      <c r="S40" s="453"/>
      <c r="T40" s="455">
        <f t="shared" si="4"/>
        <v>15.5</v>
      </c>
      <c r="U40" s="907"/>
      <c r="V40" s="314"/>
    </row>
    <row r="41" spans="1:27" ht="40.5" customHeight="1" x14ac:dyDescent="0.25">
      <c r="A41" s="892" t="s">
        <v>421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422</v>
      </c>
      <c r="H41" s="334" t="s">
        <v>126</v>
      </c>
      <c r="I41" s="458"/>
      <c r="J41" s="458"/>
      <c r="K41" s="453"/>
      <c r="L41" s="453"/>
      <c r="M41" s="454"/>
      <c r="N41" s="453">
        <v>19.399999999999999</v>
      </c>
      <c r="O41" s="453"/>
      <c r="P41" s="453"/>
      <c r="Q41" s="453"/>
      <c r="R41" s="453"/>
      <c r="S41" s="453"/>
      <c r="T41" s="455">
        <f t="shared" si="4"/>
        <v>19.399999999999999</v>
      </c>
      <c r="U41" s="907"/>
      <c r="V41" s="314"/>
    </row>
    <row r="42" spans="1:27" ht="40.5" customHeight="1" x14ac:dyDescent="0.25">
      <c r="A42" s="893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422</v>
      </c>
      <c r="H42" s="334" t="s">
        <v>125</v>
      </c>
      <c r="I42" s="458"/>
      <c r="J42" s="458"/>
      <c r="K42" s="453"/>
      <c r="L42" s="453"/>
      <c r="M42" s="454"/>
      <c r="N42" s="453">
        <v>4.2</v>
      </c>
      <c r="O42" s="453"/>
      <c r="P42" s="453"/>
      <c r="Q42" s="453"/>
      <c r="R42" s="453"/>
      <c r="S42" s="453"/>
      <c r="T42" s="455">
        <f t="shared" si="4"/>
        <v>4.2</v>
      </c>
      <c r="U42" s="907"/>
      <c r="V42" s="314"/>
    </row>
    <row r="43" spans="1:27" ht="40.5" customHeight="1" x14ac:dyDescent="0.25">
      <c r="A43" s="892" t="s">
        <v>462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452</v>
      </c>
      <c r="H43" s="334" t="s">
        <v>125</v>
      </c>
      <c r="I43" s="458"/>
      <c r="J43" s="458"/>
      <c r="K43" s="453"/>
      <c r="L43" s="453"/>
      <c r="M43" s="454"/>
      <c r="N43" s="453"/>
      <c r="O43" s="453">
        <v>220.6</v>
      </c>
      <c r="P43" s="453"/>
      <c r="Q43" s="453"/>
      <c r="R43" s="453"/>
      <c r="S43" s="453"/>
      <c r="T43" s="455">
        <f t="shared" si="4"/>
        <v>220.6</v>
      </c>
      <c r="U43" s="907"/>
      <c r="V43" s="314"/>
    </row>
    <row r="44" spans="1:27" ht="40.5" customHeight="1" x14ac:dyDescent="0.25">
      <c r="A44" s="893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452</v>
      </c>
      <c r="H44" s="334" t="s">
        <v>126</v>
      </c>
      <c r="I44" s="458"/>
      <c r="J44" s="458"/>
      <c r="K44" s="453"/>
      <c r="L44" s="453"/>
      <c r="M44" s="454"/>
      <c r="N44" s="453"/>
      <c r="O44" s="453">
        <v>151.30000000000001</v>
      </c>
      <c r="P44" s="453"/>
      <c r="Q44" s="453"/>
      <c r="R44" s="453"/>
      <c r="S44" s="453"/>
      <c r="T44" s="455">
        <f t="shared" si="4"/>
        <v>151.30000000000001</v>
      </c>
      <c r="U44" s="907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8"/>
      <c r="J45" s="458"/>
      <c r="K45" s="453"/>
      <c r="L45" s="453"/>
      <c r="M45" s="454">
        <v>310.60000000000002</v>
      </c>
      <c r="N45" s="453">
        <v>287.89999999999998</v>
      </c>
      <c r="O45" s="453"/>
      <c r="P45" s="453">
        <v>0</v>
      </c>
      <c r="Q45" s="453">
        <v>0</v>
      </c>
      <c r="R45" s="453">
        <v>0</v>
      </c>
      <c r="S45" s="453">
        <v>0</v>
      </c>
      <c r="T45" s="455">
        <f t="shared" si="4"/>
        <v>598.5</v>
      </c>
      <c r="U45" s="907"/>
      <c r="V45" s="314"/>
    </row>
    <row r="46" spans="1:27" ht="63" customHeight="1" x14ac:dyDescent="0.25">
      <c r="A46" s="322" t="s">
        <v>421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422</v>
      </c>
      <c r="H46" s="334" t="s">
        <v>125</v>
      </c>
      <c r="I46" s="458"/>
      <c r="J46" s="458"/>
      <c r="K46" s="453"/>
      <c r="L46" s="453"/>
      <c r="M46" s="454"/>
      <c r="N46" s="453">
        <v>19</v>
      </c>
      <c r="O46" s="453"/>
      <c r="P46" s="453"/>
      <c r="Q46" s="453"/>
      <c r="R46" s="453"/>
      <c r="S46" s="453"/>
      <c r="T46" s="455">
        <f t="shared" si="4"/>
        <v>19</v>
      </c>
      <c r="U46" s="907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8"/>
      <c r="J47" s="458"/>
      <c r="K47" s="453"/>
      <c r="L47" s="453"/>
      <c r="M47" s="454">
        <v>333.8</v>
      </c>
      <c r="N47" s="453">
        <v>146.4</v>
      </c>
      <c r="O47" s="453"/>
      <c r="P47" s="453">
        <v>0</v>
      </c>
      <c r="Q47" s="453">
        <v>0</v>
      </c>
      <c r="R47" s="453">
        <v>0</v>
      </c>
      <c r="S47" s="453">
        <v>0</v>
      </c>
      <c r="T47" s="455">
        <f t="shared" si="4"/>
        <v>480.20000000000005</v>
      </c>
      <c r="U47" s="908"/>
      <c r="V47" s="314"/>
    </row>
    <row r="48" spans="1:27" ht="39.75" customHeight="1" x14ac:dyDescent="0.5">
      <c r="A48" s="894" t="s">
        <v>520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3"/>
      <c r="J48" s="453"/>
      <c r="K48" s="453"/>
      <c r="L48" s="453">
        <v>3000</v>
      </c>
      <c r="M48" s="454"/>
      <c r="N48" s="453"/>
      <c r="O48" s="453">
        <v>4200</v>
      </c>
      <c r="P48" s="453"/>
      <c r="Q48" s="453"/>
      <c r="R48" s="453"/>
      <c r="S48" s="453"/>
      <c r="T48" s="455">
        <f t="shared" si="2"/>
        <v>7200</v>
      </c>
      <c r="U48" s="888" t="s">
        <v>529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39.75" customHeight="1" x14ac:dyDescent="0.25">
      <c r="A49" s="905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8"/>
      <c r="J49" s="458"/>
      <c r="K49" s="453"/>
      <c r="L49" s="453">
        <v>1893.4</v>
      </c>
      <c r="M49" s="454"/>
      <c r="N49" s="453"/>
      <c r="O49" s="453">
        <f>400+236.4</f>
        <v>636.4</v>
      </c>
      <c r="P49" s="453"/>
      <c r="Q49" s="453"/>
      <c r="R49" s="453"/>
      <c r="S49" s="453"/>
      <c r="T49" s="455">
        <f>SUM(I49:S49)</f>
        <v>2529.8000000000002</v>
      </c>
      <c r="U49" s="911"/>
      <c r="V49" s="401"/>
      <c r="W49" s="402"/>
      <c r="X49" s="402" t="s">
        <v>431</v>
      </c>
      <c r="Y49" s="402" t="s">
        <v>432</v>
      </c>
      <c r="Z49" s="402"/>
    </row>
    <row r="50" spans="1:27" ht="37.5" customHeight="1" x14ac:dyDescent="0.6">
      <c r="A50" s="905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/>
      <c r="M50" s="454">
        <v>1980</v>
      </c>
      <c r="N50" s="453"/>
      <c r="O50" s="453"/>
      <c r="P50" s="453">
        <v>3273.1</v>
      </c>
      <c r="Q50" s="453"/>
      <c r="R50" s="453"/>
      <c r="S50" s="453"/>
      <c r="T50" s="455">
        <f>SUM(I50:S50)</f>
        <v>5253.1</v>
      </c>
      <c r="U50" s="911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1.25" customHeight="1" x14ac:dyDescent="0.5">
      <c r="A51" s="895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3"/>
      <c r="J51" s="453"/>
      <c r="K51" s="453"/>
      <c r="L51" s="453"/>
      <c r="M51" s="454">
        <v>2870</v>
      </c>
      <c r="N51" s="453"/>
      <c r="O51" s="453"/>
      <c r="P51" s="453">
        <v>172.4</v>
      </c>
      <c r="Q51" s="453"/>
      <c r="R51" s="453"/>
      <c r="S51" s="453"/>
      <c r="T51" s="455">
        <f>SUM(I51:S51)</f>
        <v>3042.4</v>
      </c>
      <c r="U51" s="889"/>
      <c r="V51" s="404" t="s">
        <v>409</v>
      </c>
      <c r="W51" s="419">
        <f>O66</f>
        <v>4015.9</v>
      </c>
      <c r="X51" s="399">
        <f>ПР2ПП2!P58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894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3">
        <v>0</v>
      </c>
      <c r="J52" s="453">
        <v>0</v>
      </c>
      <c r="K52" s="453">
        <v>375</v>
      </c>
      <c r="L52" s="453">
        <v>0</v>
      </c>
      <c r="M52" s="454">
        <v>0</v>
      </c>
      <c r="N52" s="453">
        <f>M52</f>
        <v>0</v>
      </c>
      <c r="O52" s="453">
        <v>0</v>
      </c>
      <c r="P52" s="453">
        <v>0</v>
      </c>
      <c r="Q52" s="453">
        <v>0</v>
      </c>
      <c r="R52" s="453">
        <v>0</v>
      </c>
      <c r="S52" s="453">
        <v>0</v>
      </c>
      <c r="T52" s="455">
        <f>SUM(I52:S52)</f>
        <v>375</v>
      </c>
      <c r="U52" s="896" t="s">
        <v>538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895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3">
        <v>0</v>
      </c>
      <c r="J53" s="453">
        <v>0</v>
      </c>
      <c r="K53" s="453">
        <v>15</v>
      </c>
      <c r="L53" s="453">
        <v>0</v>
      </c>
      <c r="M53" s="454">
        <v>0</v>
      </c>
      <c r="N53" s="453">
        <f>M53</f>
        <v>0</v>
      </c>
      <c r="O53" s="453">
        <v>0</v>
      </c>
      <c r="P53" s="453">
        <v>0</v>
      </c>
      <c r="Q53" s="453">
        <v>0</v>
      </c>
      <c r="R53" s="453">
        <v>0</v>
      </c>
      <c r="S53" s="453">
        <v>0</v>
      </c>
      <c r="T53" s="455">
        <f>SUM(I53:S53)</f>
        <v>15</v>
      </c>
      <c r="U53" s="897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894" t="s">
        <v>523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3"/>
      <c r="J54" s="453"/>
      <c r="K54" s="453"/>
      <c r="L54" s="453"/>
      <c r="M54" s="454"/>
      <c r="N54" s="453">
        <v>2160.4</v>
      </c>
      <c r="O54" s="453"/>
      <c r="P54" s="453">
        <v>832.1</v>
      </c>
      <c r="Q54" s="597">
        <v>1120.5</v>
      </c>
      <c r="R54" s="453"/>
      <c r="S54" s="453"/>
      <c r="T54" s="455">
        <f t="shared" si="2"/>
        <v>4113</v>
      </c>
      <c r="U54" s="888" t="s">
        <v>536</v>
      </c>
      <c r="V54" s="404" t="s">
        <v>430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895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3"/>
      <c r="J55" s="453"/>
      <c r="K55" s="453"/>
      <c r="L55" s="453"/>
      <c r="M55" s="454"/>
      <c r="N55" s="453">
        <v>86.5</v>
      </c>
      <c r="O55" s="453"/>
      <c r="P55" s="453">
        <v>82.3</v>
      </c>
      <c r="Q55" s="597">
        <v>110.8</v>
      </c>
      <c r="R55" s="453"/>
      <c r="S55" s="453"/>
      <c r="T55" s="455">
        <f t="shared" si="2"/>
        <v>279.60000000000002</v>
      </c>
      <c r="U55" s="889"/>
      <c r="V55" s="401"/>
      <c r="W55" s="405"/>
      <c r="X55" s="399"/>
      <c r="Y55" s="400"/>
      <c r="Z55" s="402"/>
    </row>
    <row r="56" spans="1:27" ht="70.5" customHeight="1" x14ac:dyDescent="0.25">
      <c r="A56" s="892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3"/>
      <c r="J56" s="453"/>
      <c r="K56" s="453"/>
      <c r="L56" s="453"/>
      <c r="M56" s="454">
        <v>386.7</v>
      </c>
      <c r="N56" s="453">
        <v>358.4</v>
      </c>
      <c r="O56" s="453">
        <v>198.2</v>
      </c>
      <c r="P56" s="453">
        <v>673.5</v>
      </c>
      <c r="Q56" s="453"/>
      <c r="R56" s="453"/>
      <c r="S56" s="453"/>
      <c r="T56" s="455">
        <f t="shared" si="2"/>
        <v>1616.8</v>
      </c>
      <c r="U56" s="896" t="s">
        <v>542</v>
      </c>
      <c r="V56" s="401"/>
      <c r="W56" s="402"/>
      <c r="X56" s="402"/>
      <c r="Y56" s="402"/>
      <c r="Z56" s="402"/>
    </row>
    <row r="57" spans="1:27" ht="81" customHeight="1" x14ac:dyDescent="0.25">
      <c r="A57" s="893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8"/>
      <c r="J57" s="458"/>
      <c r="K57" s="453"/>
      <c r="L57" s="453"/>
      <c r="M57" s="454">
        <v>15.5</v>
      </c>
      <c r="N57" s="453">
        <v>24</v>
      </c>
      <c r="O57" s="453">
        <v>9</v>
      </c>
      <c r="P57" s="453">
        <v>31.5</v>
      </c>
      <c r="Q57" s="453"/>
      <c r="R57" s="453"/>
      <c r="S57" s="453"/>
      <c r="T57" s="455">
        <f>SUM(I57:S57)</f>
        <v>80</v>
      </c>
      <c r="U57" s="897"/>
      <c r="V57" s="314"/>
    </row>
    <row r="58" spans="1:27" ht="108.75" customHeight="1" x14ac:dyDescent="0.25">
      <c r="A58" s="890" t="s">
        <v>524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8"/>
      <c r="J58" s="458"/>
      <c r="K58" s="453"/>
      <c r="L58" s="453"/>
      <c r="M58" s="454"/>
      <c r="N58" s="453">
        <v>779.2</v>
      </c>
      <c r="O58" s="453">
        <v>283.60000000000002</v>
      </c>
      <c r="P58" s="453">
        <v>51.9</v>
      </c>
      <c r="Q58" s="597">
        <v>73.7</v>
      </c>
      <c r="R58" s="453"/>
      <c r="S58" s="453"/>
      <c r="T58" s="455">
        <f t="shared" si="2"/>
        <v>1188.4000000000003</v>
      </c>
      <c r="U58" s="888" t="s">
        <v>537</v>
      </c>
      <c r="V58" s="314"/>
    </row>
    <row r="59" spans="1:27" ht="121.5" customHeight="1" x14ac:dyDescent="0.25">
      <c r="A59" s="891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8"/>
      <c r="J59" s="458"/>
      <c r="K59" s="453"/>
      <c r="L59" s="453"/>
      <c r="M59" s="454"/>
      <c r="N59" s="453">
        <v>8</v>
      </c>
      <c r="O59" s="453">
        <v>2.9</v>
      </c>
      <c r="P59" s="453">
        <v>2.2000000000000002</v>
      </c>
      <c r="Q59" s="597">
        <v>3.1</v>
      </c>
      <c r="R59" s="453"/>
      <c r="S59" s="453"/>
      <c r="T59" s="455">
        <f t="shared" si="2"/>
        <v>16.200000000000003</v>
      </c>
      <c r="U59" s="889"/>
      <c r="V59" s="314"/>
    </row>
    <row r="60" spans="1:27" ht="36.75" customHeight="1" x14ac:dyDescent="0.25">
      <c r="A60" s="892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8"/>
      <c r="J60" s="458"/>
      <c r="K60" s="453"/>
      <c r="L60" s="453">
        <v>1030</v>
      </c>
      <c r="M60" s="454">
        <v>3800</v>
      </c>
      <c r="N60" s="453">
        <v>3000</v>
      </c>
      <c r="O60" s="453">
        <v>3000</v>
      </c>
      <c r="P60" s="453"/>
      <c r="Q60" s="453"/>
      <c r="R60" s="453"/>
      <c r="S60" s="453"/>
      <c r="T60" s="455">
        <f>SUM(I60:S60)</f>
        <v>10830</v>
      </c>
      <c r="U60" s="896" t="s">
        <v>539</v>
      </c>
      <c r="V60" s="314"/>
    </row>
    <row r="61" spans="1:27" ht="33.75" customHeight="1" x14ac:dyDescent="0.4">
      <c r="A61" s="893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8"/>
      <c r="J61" s="458"/>
      <c r="K61" s="453"/>
      <c r="L61" s="453">
        <v>120.5</v>
      </c>
      <c r="M61" s="454">
        <v>879</v>
      </c>
      <c r="N61" s="453">
        <f>120+180</f>
        <v>300</v>
      </c>
      <c r="O61" s="453">
        <v>800</v>
      </c>
      <c r="P61" s="453"/>
      <c r="Q61" s="453"/>
      <c r="R61" s="453"/>
      <c r="S61" s="453"/>
      <c r="T61" s="455">
        <f>SUM(I61:S61)</f>
        <v>2099.5</v>
      </c>
      <c r="U61" s="897"/>
      <c r="V61" s="327"/>
    </row>
    <row r="62" spans="1:27" ht="35.25" customHeight="1" x14ac:dyDescent="0.25">
      <c r="A62" s="892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8"/>
      <c r="J62" s="458"/>
      <c r="K62" s="453"/>
      <c r="L62" s="453">
        <v>500</v>
      </c>
      <c r="M62" s="454">
        <v>1000</v>
      </c>
      <c r="N62" s="453">
        <v>1000</v>
      </c>
      <c r="O62" s="453">
        <v>1000</v>
      </c>
      <c r="P62" s="453">
        <v>1000</v>
      </c>
      <c r="Q62" s="453">
        <v>411.9</v>
      </c>
      <c r="R62" s="453"/>
      <c r="S62" s="453"/>
      <c r="T62" s="455">
        <f t="shared" si="2"/>
        <v>4911.8999999999996</v>
      </c>
      <c r="U62" s="888" t="s">
        <v>540</v>
      </c>
      <c r="V62" s="314"/>
    </row>
    <row r="63" spans="1:27" ht="29.25" customHeight="1" x14ac:dyDescent="0.25">
      <c r="A63" s="893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8"/>
      <c r="J63" s="458"/>
      <c r="K63" s="453"/>
      <c r="L63" s="453">
        <v>20</v>
      </c>
      <c r="M63" s="454">
        <v>40</v>
      </c>
      <c r="N63" s="453">
        <v>40</v>
      </c>
      <c r="O63" s="453">
        <v>42</v>
      </c>
      <c r="P63" s="453">
        <v>45</v>
      </c>
      <c r="Q63" s="453"/>
      <c r="R63" s="453"/>
      <c r="S63" s="453"/>
      <c r="T63" s="455">
        <f t="shared" si="2"/>
        <v>187</v>
      </c>
      <c r="U63" s="889"/>
      <c r="V63" s="314"/>
    </row>
    <row r="64" spans="1:27" ht="35.25" customHeight="1" x14ac:dyDescent="0.25">
      <c r="A64" s="886" t="s">
        <v>283</v>
      </c>
      <c r="B64" s="345"/>
      <c r="C64" s="316" t="s">
        <v>123</v>
      </c>
      <c r="D64" s="334" t="s">
        <v>280</v>
      </c>
      <c r="E64" s="334" t="s">
        <v>152</v>
      </c>
      <c r="F64" s="334" t="s">
        <v>8</v>
      </c>
      <c r="G64" s="334" t="s">
        <v>558</v>
      </c>
      <c r="H64" s="334" t="s">
        <v>127</v>
      </c>
      <c r="I64" s="458"/>
      <c r="J64" s="458"/>
      <c r="K64" s="453"/>
      <c r="L64" s="453"/>
      <c r="M64" s="454"/>
      <c r="N64" s="453"/>
      <c r="O64" s="453"/>
      <c r="P64" s="453"/>
      <c r="Q64" s="453">
        <v>4000</v>
      </c>
      <c r="R64" s="453"/>
      <c r="S64" s="453"/>
      <c r="T64" s="455">
        <f t="shared" ref="T64:T65" si="5">SUM(I64:S64)</f>
        <v>4000</v>
      </c>
      <c r="U64" s="888" t="s">
        <v>540</v>
      </c>
      <c r="V64" s="314"/>
    </row>
    <row r="65" spans="1:22" ht="29.25" customHeight="1" x14ac:dyDescent="0.25">
      <c r="A65" s="887"/>
      <c r="B65" s="345"/>
      <c r="C65" s="316" t="s">
        <v>123</v>
      </c>
      <c r="D65" s="334" t="s">
        <v>280</v>
      </c>
      <c r="E65" s="334" t="s">
        <v>152</v>
      </c>
      <c r="F65" s="334" t="s">
        <v>8</v>
      </c>
      <c r="G65" s="334" t="s">
        <v>559</v>
      </c>
      <c r="H65" s="334" t="s">
        <v>127</v>
      </c>
      <c r="I65" s="458"/>
      <c r="J65" s="458"/>
      <c r="K65" s="453"/>
      <c r="L65" s="453"/>
      <c r="M65" s="454"/>
      <c r="N65" s="453"/>
      <c r="O65" s="453"/>
      <c r="P65" s="453"/>
      <c r="Q65" s="453">
        <v>170</v>
      </c>
      <c r="R65" s="453"/>
      <c r="S65" s="453"/>
      <c r="T65" s="455">
        <f t="shared" si="5"/>
        <v>170</v>
      </c>
      <c r="U65" s="889"/>
      <c r="V65" s="314"/>
    </row>
    <row r="66" spans="1:22" ht="22.8" x14ac:dyDescent="0.25">
      <c r="A66" s="322" t="s">
        <v>75</v>
      </c>
      <c r="B66" s="342"/>
      <c r="C66" s="316"/>
      <c r="D66" s="334"/>
      <c r="E66" s="334"/>
      <c r="F66" s="334"/>
      <c r="G66" s="334"/>
      <c r="H66" s="334"/>
      <c r="I66" s="459">
        <v>3536.3</v>
      </c>
      <c r="J66" s="459">
        <v>4708.5</v>
      </c>
      <c r="K66" s="459">
        <v>3801</v>
      </c>
      <c r="L66" s="459">
        <v>3369.6</v>
      </c>
      <c r="M66" s="454">
        <v>5229</v>
      </c>
      <c r="N66" s="459">
        <f>5579+281.1+13.1</f>
        <v>5873.2000000000007</v>
      </c>
      <c r="O66" s="453">
        <f>3642.8+352.5+20.6</f>
        <v>4015.9</v>
      </c>
      <c r="P66" s="453">
        <f>40.5+5824</f>
        <v>5864.5</v>
      </c>
      <c r="Q66" s="453">
        <v>6758</v>
      </c>
      <c r="R66" s="453">
        <v>6626.4</v>
      </c>
      <c r="S66" s="453">
        <v>6626.4</v>
      </c>
      <c r="T66" s="455">
        <f t="shared" si="2"/>
        <v>56408.800000000003</v>
      </c>
      <c r="U66" s="321"/>
      <c r="V66" s="314"/>
    </row>
    <row r="67" spans="1:22" ht="32.25" customHeight="1" x14ac:dyDescent="0.4">
      <c r="A67" s="323"/>
      <c r="B67" s="324"/>
      <c r="C67" s="324"/>
      <c r="D67" s="324"/>
      <c r="E67" s="324"/>
      <c r="F67" s="324"/>
      <c r="G67" s="325"/>
      <c r="H67" s="324"/>
      <c r="I67" s="326"/>
      <c r="J67" s="326"/>
      <c r="K67" s="326"/>
      <c r="L67" s="326"/>
      <c r="M67" s="329"/>
      <c r="N67" s="326"/>
      <c r="O67" s="326"/>
      <c r="P67" s="326"/>
      <c r="Q67" s="326"/>
      <c r="R67" s="326"/>
      <c r="S67" s="326"/>
      <c r="T67" s="326"/>
      <c r="U67" s="324"/>
    </row>
    <row r="68" spans="1:22" ht="48" customHeight="1" x14ac:dyDescent="0.25">
      <c r="A68" s="935" t="s">
        <v>256</v>
      </c>
      <c r="B68" s="935"/>
      <c r="C68" s="935"/>
      <c r="D68" s="935"/>
      <c r="E68" s="267"/>
      <c r="F68" s="267"/>
      <c r="G68" s="267"/>
      <c r="H68" s="267"/>
      <c r="I68" s="267"/>
      <c r="J68" s="267"/>
      <c r="K68" s="267"/>
      <c r="L68" s="267"/>
      <c r="M68" s="330"/>
      <c r="N68" s="937" t="s">
        <v>193</v>
      </c>
      <c r="O68" s="937"/>
      <c r="P68" s="937"/>
      <c r="Q68" s="937"/>
      <c r="R68" s="937"/>
      <c r="S68" s="937"/>
      <c r="T68" s="937"/>
    </row>
    <row r="69" spans="1:22" ht="152.25" hidden="1" customHeight="1" x14ac:dyDescent="0.25">
      <c r="A69" s="650"/>
      <c r="B69" s="650"/>
      <c r="C69" s="650"/>
      <c r="D69" s="650"/>
      <c r="E69" s="268"/>
      <c r="F69" s="268"/>
      <c r="G69" s="268"/>
      <c r="H69" s="268"/>
      <c r="I69" s="268"/>
      <c r="J69" s="268"/>
      <c r="K69" s="268"/>
      <c r="L69" s="268"/>
      <c r="M69" s="331"/>
      <c r="N69" s="268"/>
      <c r="O69" s="268"/>
      <c r="P69" s="268"/>
      <c r="Q69" s="268"/>
      <c r="R69" s="268"/>
      <c r="S69" s="268"/>
      <c r="T69" s="268"/>
      <c r="U69" s="268"/>
    </row>
  </sheetData>
  <mergeCells count="73">
    <mergeCell ref="S9:S10"/>
    <mergeCell ref="A68:D68"/>
    <mergeCell ref="A36:A38"/>
    <mergeCell ref="U5:U7"/>
    <mergeCell ref="K1:U1"/>
    <mergeCell ref="K9:K10"/>
    <mergeCell ref="N68:T68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A43:A44"/>
    <mergeCell ref="A30:A32"/>
    <mergeCell ref="A34:A35"/>
    <mergeCell ref="A69:D69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A64:A65"/>
    <mergeCell ref="U64:U65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3" fitToWidth="0" fitToHeight="0" orientation="landscape" r:id="rId1"/>
  <headerFooter alignWithMargins="0"/>
  <rowBreaks count="2" manualBreakCount="2">
    <brk id="23" max="20" man="1"/>
    <brk id="45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1"/>
  <sheetViews>
    <sheetView view="pageBreakPreview" zoomScale="40" zoomScaleNormal="75" zoomScaleSheetLayoutView="40" workbookViewId="0">
      <selection activeCell="L1" sqref="L1:N1"/>
    </sheetView>
  </sheetViews>
  <sheetFormatPr defaultColWidth="9.109375" defaultRowHeight="152.25" customHeight="1" x14ac:dyDescent="0.25"/>
  <cols>
    <col min="1" max="1" width="6.5546875" style="552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9" customWidth="1"/>
    <col min="8" max="8" width="20.5546875" style="240" customWidth="1"/>
    <col min="9" max="9" width="16.109375" style="239" customWidth="1"/>
    <col min="10" max="14" width="15.33203125" style="239" customWidth="1"/>
    <col min="15" max="20" width="15.33203125" style="328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36" t="s">
        <v>563</v>
      </c>
      <c r="M1" s="936"/>
      <c r="N1" s="936"/>
      <c r="O1" s="483"/>
      <c r="P1" s="483"/>
      <c r="Q1" s="483"/>
      <c r="R1" s="483"/>
      <c r="S1" s="483"/>
      <c r="T1" s="483"/>
      <c r="U1" s="483"/>
      <c r="V1" s="483"/>
    </row>
    <row r="2" spans="1:24" ht="41.25" customHeight="1" x14ac:dyDescent="0.3">
      <c r="B2" s="238"/>
      <c r="C2" s="238"/>
      <c r="D2" s="238"/>
      <c r="I2" s="952"/>
      <c r="J2" s="952"/>
      <c r="K2" s="952"/>
      <c r="L2" s="953" t="s">
        <v>544</v>
      </c>
      <c r="M2" s="953"/>
      <c r="N2" s="953"/>
      <c r="O2" s="953"/>
      <c r="P2" s="953"/>
      <c r="Q2" s="953"/>
      <c r="R2" s="953"/>
      <c r="S2" s="953"/>
      <c r="T2" s="953"/>
      <c r="U2" s="954"/>
      <c r="V2" s="954"/>
    </row>
    <row r="3" spans="1:24" ht="28.5" customHeight="1" x14ac:dyDescent="0.25">
      <c r="A3" s="955" t="s">
        <v>172</v>
      </c>
      <c r="B3" s="955"/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955"/>
      <c r="N3" s="955"/>
      <c r="O3" s="955"/>
      <c r="P3" s="955"/>
      <c r="Q3" s="955"/>
      <c r="R3" s="955"/>
      <c r="S3" s="955"/>
      <c r="T3" s="955"/>
      <c r="U3" s="955"/>
      <c r="V3" s="955"/>
    </row>
    <row r="4" spans="1:24" ht="17.25" customHeight="1" x14ac:dyDescent="0.35">
      <c r="B4" s="308"/>
      <c r="C4" s="308"/>
      <c r="D4" s="308"/>
      <c r="E4" s="236"/>
      <c r="F4" s="236"/>
      <c r="G4" s="550"/>
      <c r="H4" s="237"/>
      <c r="I4" s="236"/>
      <c r="J4" s="236"/>
      <c r="K4" s="236"/>
    </row>
    <row r="5" spans="1:24" s="309" customFormat="1" ht="36" customHeight="1" x14ac:dyDescent="0.3">
      <c r="A5" s="962"/>
      <c r="B5" s="950" t="s">
        <v>89</v>
      </c>
      <c r="C5" s="950" t="s">
        <v>165</v>
      </c>
      <c r="D5" s="950" t="s">
        <v>48</v>
      </c>
      <c r="E5" s="950"/>
      <c r="F5" s="950"/>
      <c r="G5" s="950"/>
      <c r="H5" s="950"/>
      <c r="I5" s="950"/>
      <c r="J5" s="950" t="s">
        <v>80</v>
      </c>
      <c r="K5" s="950"/>
      <c r="L5" s="950"/>
      <c r="M5" s="950"/>
      <c r="N5" s="950"/>
      <c r="O5" s="950"/>
      <c r="P5" s="950"/>
      <c r="Q5" s="950"/>
      <c r="R5" s="950"/>
      <c r="S5" s="950"/>
      <c r="T5" s="950"/>
      <c r="U5" s="950"/>
      <c r="V5" s="950" t="s">
        <v>81</v>
      </c>
    </row>
    <row r="6" spans="1:24" s="309" customFormat="1" ht="15" customHeight="1" x14ac:dyDescent="0.3">
      <c r="A6" s="962"/>
      <c r="B6" s="950"/>
      <c r="C6" s="950"/>
      <c r="D6" s="950" t="s">
        <v>165</v>
      </c>
      <c r="E6" s="950" t="s">
        <v>45</v>
      </c>
      <c r="F6" s="950" t="s">
        <v>44</v>
      </c>
      <c r="G6" s="950"/>
      <c r="H6" s="950"/>
      <c r="I6" s="950" t="s">
        <v>43</v>
      </c>
      <c r="J6" s="951" t="s">
        <v>33</v>
      </c>
      <c r="K6" s="951" t="s">
        <v>226</v>
      </c>
      <c r="L6" s="951" t="s">
        <v>31</v>
      </c>
      <c r="M6" s="951" t="s">
        <v>119</v>
      </c>
      <c r="N6" s="906" t="s">
        <v>225</v>
      </c>
      <c r="O6" s="922" t="s">
        <v>442</v>
      </c>
      <c r="P6" s="922" t="s">
        <v>116</v>
      </c>
      <c r="Q6" s="922" t="s">
        <v>115</v>
      </c>
      <c r="R6" s="922" t="s">
        <v>114</v>
      </c>
      <c r="S6" s="922" t="s">
        <v>113</v>
      </c>
      <c r="T6" s="922" t="s">
        <v>112</v>
      </c>
      <c r="U6" s="950" t="s">
        <v>517</v>
      </c>
      <c r="V6" s="950"/>
    </row>
    <row r="7" spans="1:24" s="309" customFormat="1" ht="87.75" customHeight="1" x14ac:dyDescent="0.3">
      <c r="A7" s="962"/>
      <c r="B7" s="950"/>
      <c r="C7" s="950"/>
      <c r="D7" s="950"/>
      <c r="E7" s="950"/>
      <c r="F7" s="950"/>
      <c r="G7" s="950"/>
      <c r="H7" s="950"/>
      <c r="I7" s="950"/>
      <c r="J7" s="951"/>
      <c r="K7" s="951"/>
      <c r="L7" s="951"/>
      <c r="M7" s="951"/>
      <c r="N7" s="908"/>
      <c r="O7" s="923"/>
      <c r="P7" s="923"/>
      <c r="Q7" s="923"/>
      <c r="R7" s="923"/>
      <c r="S7" s="923"/>
      <c r="T7" s="923"/>
      <c r="U7" s="950"/>
      <c r="V7" s="950"/>
    </row>
    <row r="8" spans="1:24" ht="64.5" customHeight="1" x14ac:dyDescent="0.25">
      <c r="A8" s="553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>P9</f>
        <v>34832.899999999994</v>
      </c>
      <c r="Q8" s="425">
        <f>Q9</f>
        <v>56125.600000000006</v>
      </c>
      <c r="R8" s="425">
        <f>R9</f>
        <v>19703.099999999999</v>
      </c>
      <c r="S8" s="425">
        <f>S9</f>
        <v>22711.1</v>
      </c>
      <c r="T8" s="425">
        <f>T9</f>
        <v>22711.1</v>
      </c>
      <c r="U8" s="424">
        <f>SUM(J8:T8)</f>
        <v>214037.04</v>
      </c>
      <c r="V8" s="940" t="s">
        <v>522</v>
      </c>
      <c r="W8" s="239" t="s">
        <v>554</v>
      </c>
      <c r="X8" s="239" t="s">
        <v>553</v>
      </c>
    </row>
    <row r="9" spans="1:24" ht="239.25" customHeight="1" x14ac:dyDescent="0.25">
      <c r="A9" s="554"/>
      <c r="B9" s="426" t="s">
        <v>481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J11+J12+J15+J16+J17+J18+J32+J33+J36+J37+J39+J40+J19+J20+J21+J22+J23+J58</f>
        <v>8322.9</v>
      </c>
      <c r="K9" s="424">
        <f>K11+K12+K15+K16+K17+K18+K32+K33+K37+K36+K39+K40+K19+K20+K21+K22+K23+K53+K54+K55+K38+K24+K58</f>
        <v>8249</v>
      </c>
      <c r="L9" s="424">
        <f>L11+L15+L17+L12+L18+L32+L33+L36+L37+L39+L40+L19+L20+L21+L22+L23+L53+L54+L55+L38+L24+L58</f>
        <v>9030.7400000000034</v>
      </c>
      <c r="M9" s="424">
        <f>M11+M12+M15+M16+M17+M18+M32+M33+M36+M37+M39+M40+M19+M20+M21+M22+M23+M53+M54+M55+M58</f>
        <v>9893.5</v>
      </c>
      <c r="N9" s="424">
        <f t="shared" ref="N9:T9" si="1">SUM(N11:N58)</f>
        <v>11851</v>
      </c>
      <c r="O9" s="425">
        <f t="shared" si="1"/>
        <v>10606.100000000002</v>
      </c>
      <c r="P9" s="425">
        <f t="shared" si="1"/>
        <v>34832.899999999994</v>
      </c>
      <c r="Q9" s="425">
        <f t="shared" si="1"/>
        <v>56125.600000000006</v>
      </c>
      <c r="R9" s="425">
        <f t="shared" si="1"/>
        <v>19703.099999999999</v>
      </c>
      <c r="S9" s="425">
        <f t="shared" ref="S9" si="2">SUM(S11:S58)</f>
        <v>22711.1</v>
      </c>
      <c r="T9" s="425">
        <f t="shared" si="1"/>
        <v>22711.1</v>
      </c>
      <c r="U9" s="424">
        <f t="shared" ref="U9:U58" si="3">SUM(J9:T9)</f>
        <v>214037.04</v>
      </c>
      <c r="V9" s="941"/>
      <c r="W9" s="631">
        <f>R9-R58</f>
        <v>14611.599999999999</v>
      </c>
      <c r="X9" s="631">
        <f>S9-S58</f>
        <v>13176.8</v>
      </c>
    </row>
    <row r="10" spans="1:24" ht="75" hidden="1" customHeight="1" x14ac:dyDescent="0.25">
      <c r="A10" s="554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432"/>
      <c r="S10" s="432"/>
      <c r="T10" s="432"/>
      <c r="U10" s="424">
        <f t="shared" si="3"/>
        <v>2747.42</v>
      </c>
      <c r="V10" s="941"/>
    </row>
    <row r="11" spans="1:24" ht="46.5" customHeight="1" x14ac:dyDescent="0.25">
      <c r="A11" s="960" t="s">
        <v>8</v>
      </c>
      <c r="B11" s="958" t="s">
        <v>130</v>
      </c>
      <c r="C11" s="888" t="s">
        <v>83</v>
      </c>
      <c r="D11" s="320">
        <v>964</v>
      </c>
      <c r="E11" s="571" t="s">
        <v>101</v>
      </c>
      <c r="F11" s="572" t="s">
        <v>152</v>
      </c>
      <c r="G11" s="554" t="s">
        <v>7</v>
      </c>
      <c r="H11" s="554" t="s">
        <v>186</v>
      </c>
      <c r="I11" s="573" t="s">
        <v>125</v>
      </c>
      <c r="J11" s="590">
        <v>0</v>
      </c>
      <c r="K11" s="590">
        <v>0</v>
      </c>
      <c r="L11" s="590">
        <v>5901.6</v>
      </c>
      <c r="M11" s="590">
        <v>6629.1</v>
      </c>
      <c r="N11" s="590">
        <v>7232.5</v>
      </c>
      <c r="O11" s="590">
        <v>6360.7</v>
      </c>
      <c r="P11" s="590">
        <v>6539.5</v>
      </c>
      <c r="Q11" s="590">
        <f>861.9-Q14</f>
        <v>735.9</v>
      </c>
      <c r="R11" s="590">
        <f>1060.1-R13-R14</f>
        <v>889.09999999999991</v>
      </c>
      <c r="S11" s="590">
        <f>1060.1-S13-S14</f>
        <v>889.09999999999991</v>
      </c>
      <c r="T11" s="590">
        <f>1060.1-T13-T14</f>
        <v>889.09999999999991</v>
      </c>
      <c r="U11" s="574">
        <f t="shared" si="3"/>
        <v>36066.6</v>
      </c>
      <c r="V11" s="941"/>
    </row>
    <row r="12" spans="1:24" ht="36.75" customHeight="1" x14ac:dyDescent="0.25">
      <c r="A12" s="963"/>
      <c r="B12" s="959"/>
      <c r="C12" s="911"/>
      <c r="D12" s="320">
        <v>964</v>
      </c>
      <c r="E12" s="571" t="s">
        <v>101</v>
      </c>
      <c r="F12" s="572" t="s">
        <v>152</v>
      </c>
      <c r="G12" s="554" t="s">
        <v>7</v>
      </c>
      <c r="H12" s="554" t="s">
        <v>230</v>
      </c>
      <c r="I12" s="573" t="s">
        <v>125</v>
      </c>
      <c r="J12" s="590">
        <v>5439.7</v>
      </c>
      <c r="K12" s="590">
        <v>5540.1</v>
      </c>
      <c r="L12" s="590">
        <v>0</v>
      </c>
      <c r="M12" s="590">
        <v>0</v>
      </c>
      <c r="N12" s="590">
        <v>0</v>
      </c>
      <c r="O12" s="590">
        <v>0</v>
      </c>
      <c r="P12" s="590">
        <v>0</v>
      </c>
      <c r="Q12" s="590">
        <v>0</v>
      </c>
      <c r="R12" s="590">
        <v>0</v>
      </c>
      <c r="S12" s="590">
        <v>0</v>
      </c>
      <c r="T12" s="590">
        <v>0</v>
      </c>
      <c r="U12" s="574">
        <f t="shared" si="3"/>
        <v>10979.8</v>
      </c>
      <c r="V12" s="941"/>
    </row>
    <row r="13" spans="1:24" ht="46.5" customHeight="1" x14ac:dyDescent="0.25">
      <c r="A13" s="963"/>
      <c r="B13" s="427" t="s">
        <v>479</v>
      </c>
      <c r="C13" s="911"/>
      <c r="D13" s="320">
        <v>964</v>
      </c>
      <c r="E13" s="571" t="s">
        <v>101</v>
      </c>
      <c r="F13" s="572" t="s">
        <v>152</v>
      </c>
      <c r="G13" s="554" t="s">
        <v>7</v>
      </c>
      <c r="H13" s="554" t="s">
        <v>186</v>
      </c>
      <c r="I13" s="573" t="s">
        <v>125</v>
      </c>
      <c r="J13" s="590">
        <v>0</v>
      </c>
      <c r="K13" s="590">
        <v>0</v>
      </c>
      <c r="L13" s="590">
        <v>0</v>
      </c>
      <c r="M13" s="590">
        <v>0</v>
      </c>
      <c r="N13" s="590">
        <v>0</v>
      </c>
      <c r="O13" s="590">
        <v>0</v>
      </c>
      <c r="P13" s="590">
        <v>0</v>
      </c>
      <c r="Q13" s="590">
        <v>0</v>
      </c>
      <c r="R13" s="590">
        <v>45</v>
      </c>
      <c r="S13" s="590">
        <v>45</v>
      </c>
      <c r="T13" s="590">
        <v>45</v>
      </c>
      <c r="U13" s="574">
        <f>SUM(J13:T13)</f>
        <v>135</v>
      </c>
      <c r="V13" s="941"/>
    </row>
    <row r="14" spans="1:24" ht="46.5" customHeight="1" x14ac:dyDescent="0.25">
      <c r="A14" s="961"/>
      <c r="B14" s="427" t="s">
        <v>480</v>
      </c>
      <c r="C14" s="911"/>
      <c r="D14" s="320">
        <v>964</v>
      </c>
      <c r="E14" s="571" t="s">
        <v>101</v>
      </c>
      <c r="F14" s="572" t="s">
        <v>152</v>
      </c>
      <c r="G14" s="554" t="s">
        <v>7</v>
      </c>
      <c r="H14" s="554" t="s">
        <v>186</v>
      </c>
      <c r="I14" s="573" t="s">
        <v>125</v>
      </c>
      <c r="J14" s="590">
        <v>0</v>
      </c>
      <c r="K14" s="590">
        <v>0</v>
      </c>
      <c r="L14" s="590">
        <v>0</v>
      </c>
      <c r="M14" s="590">
        <v>0</v>
      </c>
      <c r="N14" s="590">
        <v>0</v>
      </c>
      <c r="O14" s="590">
        <v>0</v>
      </c>
      <c r="P14" s="590">
        <v>0</v>
      </c>
      <c r="Q14" s="590">
        <v>126</v>
      </c>
      <c r="R14" s="590">
        <v>126</v>
      </c>
      <c r="S14" s="590">
        <v>126</v>
      </c>
      <c r="T14" s="590">
        <v>126</v>
      </c>
      <c r="U14" s="574">
        <f>SUM(J14:T14)</f>
        <v>504</v>
      </c>
      <c r="V14" s="941"/>
    </row>
    <row r="15" spans="1:24" ht="30.75" customHeight="1" x14ac:dyDescent="0.25">
      <c r="A15" s="960" t="s">
        <v>7</v>
      </c>
      <c r="B15" s="958" t="s">
        <v>156</v>
      </c>
      <c r="C15" s="911"/>
      <c r="D15" s="320">
        <v>964</v>
      </c>
      <c r="E15" s="571" t="s">
        <v>101</v>
      </c>
      <c r="F15" s="572" t="s">
        <v>152</v>
      </c>
      <c r="G15" s="554" t="s">
        <v>7</v>
      </c>
      <c r="H15" s="554" t="s">
        <v>188</v>
      </c>
      <c r="I15" s="573" t="s">
        <v>125</v>
      </c>
      <c r="J15" s="590">
        <v>0</v>
      </c>
      <c r="K15" s="590">
        <v>0</v>
      </c>
      <c r="L15" s="590">
        <v>695.27</v>
      </c>
      <c r="M15" s="590">
        <v>812.9</v>
      </c>
      <c r="N15" s="590">
        <v>1155.4000000000001</v>
      </c>
      <c r="O15" s="590">
        <v>963.1</v>
      </c>
      <c r="P15" s="590">
        <v>1769.1</v>
      </c>
      <c r="Q15" s="590">
        <v>0</v>
      </c>
      <c r="R15" s="590">
        <v>0</v>
      </c>
      <c r="S15" s="590">
        <v>0</v>
      </c>
      <c r="T15" s="590">
        <v>0</v>
      </c>
      <c r="U15" s="574">
        <f t="shared" si="3"/>
        <v>5395.77</v>
      </c>
      <c r="V15" s="941"/>
    </row>
    <row r="16" spans="1:24" ht="30" customHeight="1" x14ac:dyDescent="0.25">
      <c r="A16" s="961"/>
      <c r="B16" s="959"/>
      <c r="C16" s="911"/>
      <c r="D16" s="320">
        <v>964</v>
      </c>
      <c r="E16" s="571" t="s">
        <v>101</v>
      </c>
      <c r="F16" s="572" t="s">
        <v>152</v>
      </c>
      <c r="G16" s="554" t="s">
        <v>7</v>
      </c>
      <c r="H16" s="554" t="s">
        <v>232</v>
      </c>
      <c r="I16" s="573" t="s">
        <v>125</v>
      </c>
      <c r="J16" s="590">
        <v>217.8</v>
      </c>
      <c r="K16" s="590">
        <v>329.8</v>
      </c>
      <c r="L16" s="590">
        <v>0</v>
      </c>
      <c r="M16" s="590">
        <v>0</v>
      </c>
      <c r="N16" s="590">
        <v>0</v>
      </c>
      <c r="O16" s="590">
        <v>0</v>
      </c>
      <c r="P16" s="590"/>
      <c r="Q16" s="590"/>
      <c r="R16" s="590"/>
      <c r="S16" s="590"/>
      <c r="T16" s="590"/>
      <c r="U16" s="574">
        <f t="shared" si="3"/>
        <v>547.6</v>
      </c>
      <c r="V16" s="941"/>
    </row>
    <row r="17" spans="1:22" ht="30.75" customHeight="1" x14ac:dyDescent="0.25">
      <c r="A17" s="960" t="s">
        <v>5</v>
      </c>
      <c r="B17" s="958" t="s">
        <v>158</v>
      </c>
      <c r="C17" s="569"/>
      <c r="D17" s="320">
        <v>964</v>
      </c>
      <c r="E17" s="571" t="s">
        <v>101</v>
      </c>
      <c r="F17" s="572" t="s">
        <v>152</v>
      </c>
      <c r="G17" s="554" t="s">
        <v>7</v>
      </c>
      <c r="H17" s="554" t="s">
        <v>189</v>
      </c>
      <c r="I17" s="573" t="s">
        <v>125</v>
      </c>
      <c r="J17" s="590">
        <v>0</v>
      </c>
      <c r="K17" s="590">
        <v>0</v>
      </c>
      <c r="L17" s="590">
        <v>198.47</v>
      </c>
      <c r="M17" s="590">
        <v>78.900000000000006</v>
      </c>
      <c r="N17" s="590">
        <v>78.400000000000006</v>
      </c>
      <c r="O17" s="590">
        <v>52</v>
      </c>
      <c r="P17" s="590"/>
      <c r="Q17" s="590">
        <v>0</v>
      </c>
      <c r="R17" s="590">
        <v>0</v>
      </c>
      <c r="S17" s="590">
        <v>0</v>
      </c>
      <c r="T17" s="590">
        <v>0</v>
      </c>
      <c r="U17" s="574">
        <f t="shared" si="3"/>
        <v>407.77</v>
      </c>
      <c r="V17" s="941"/>
    </row>
    <row r="18" spans="1:22" ht="27.75" customHeight="1" x14ac:dyDescent="0.25">
      <c r="A18" s="961"/>
      <c r="B18" s="959"/>
      <c r="C18" s="569"/>
      <c r="D18" s="320">
        <v>964</v>
      </c>
      <c r="E18" s="571" t="s">
        <v>101</v>
      </c>
      <c r="F18" s="572" t="s">
        <v>152</v>
      </c>
      <c r="G18" s="554" t="s">
        <v>7</v>
      </c>
      <c r="H18" s="554" t="s">
        <v>233</v>
      </c>
      <c r="I18" s="573" t="s">
        <v>125</v>
      </c>
      <c r="J18" s="590">
        <v>82.5</v>
      </c>
      <c r="K18" s="590">
        <v>247.5</v>
      </c>
      <c r="L18" s="590">
        <v>0</v>
      </c>
      <c r="M18" s="590">
        <v>0</v>
      </c>
      <c r="N18" s="590">
        <v>0</v>
      </c>
      <c r="O18" s="590">
        <v>0</v>
      </c>
      <c r="P18" s="590">
        <v>0</v>
      </c>
      <c r="Q18" s="590">
        <v>0</v>
      </c>
      <c r="R18" s="590">
        <v>0</v>
      </c>
      <c r="S18" s="590">
        <v>0</v>
      </c>
      <c r="T18" s="590">
        <v>0</v>
      </c>
      <c r="U18" s="574">
        <f t="shared" si="3"/>
        <v>330</v>
      </c>
      <c r="V18" s="941"/>
    </row>
    <row r="19" spans="1:22" ht="35.25" customHeight="1" x14ac:dyDescent="0.25">
      <c r="A19" s="960" t="s">
        <v>274</v>
      </c>
      <c r="B19" s="956" t="s">
        <v>213</v>
      </c>
      <c r="C19" s="569"/>
      <c r="D19" s="434">
        <v>964</v>
      </c>
      <c r="E19" s="575" t="s">
        <v>101</v>
      </c>
      <c r="F19" s="576" t="s">
        <v>152</v>
      </c>
      <c r="G19" s="575" t="s">
        <v>7</v>
      </c>
      <c r="H19" s="577">
        <v>10430</v>
      </c>
      <c r="I19" s="578" t="s">
        <v>125</v>
      </c>
      <c r="J19" s="591">
        <v>0</v>
      </c>
      <c r="K19" s="591">
        <f>240.7-240.7</f>
        <v>0</v>
      </c>
      <c r="L19" s="591">
        <v>0</v>
      </c>
      <c r="M19" s="591">
        <v>0</v>
      </c>
      <c r="N19" s="591">
        <v>671</v>
      </c>
      <c r="O19" s="591">
        <v>0</v>
      </c>
      <c r="P19" s="591">
        <v>0</v>
      </c>
      <c r="Q19" s="591">
        <v>0</v>
      </c>
      <c r="R19" s="591">
        <v>0</v>
      </c>
      <c r="S19" s="591">
        <v>0</v>
      </c>
      <c r="T19" s="591">
        <v>0</v>
      </c>
      <c r="U19" s="574">
        <f t="shared" ref="U19:U31" si="4">SUM(J19:T19)</f>
        <v>671</v>
      </c>
      <c r="V19" s="941"/>
    </row>
    <row r="20" spans="1:22" s="435" customFormat="1" ht="33.75" customHeight="1" x14ac:dyDescent="0.25">
      <c r="A20" s="961"/>
      <c r="B20" s="957"/>
      <c r="C20" s="569"/>
      <c r="D20" s="434">
        <v>964</v>
      </c>
      <c r="E20" s="575" t="s">
        <v>101</v>
      </c>
      <c r="F20" s="576" t="s">
        <v>152</v>
      </c>
      <c r="G20" s="575" t="s">
        <v>7</v>
      </c>
      <c r="H20" s="575" t="s">
        <v>214</v>
      </c>
      <c r="I20" s="578" t="s">
        <v>125</v>
      </c>
      <c r="J20" s="591">
        <v>0</v>
      </c>
      <c r="K20" s="591">
        <v>0</v>
      </c>
      <c r="L20" s="591">
        <v>240.7</v>
      </c>
      <c r="M20" s="591">
        <v>382.2</v>
      </c>
      <c r="N20" s="591">
        <v>0</v>
      </c>
      <c r="O20" s="591">
        <v>0</v>
      </c>
      <c r="P20" s="591">
        <v>0</v>
      </c>
      <c r="Q20" s="591">
        <v>0</v>
      </c>
      <c r="R20" s="591">
        <v>0</v>
      </c>
      <c r="S20" s="591">
        <v>0</v>
      </c>
      <c r="T20" s="591">
        <v>0</v>
      </c>
      <c r="U20" s="574">
        <f t="shared" si="4"/>
        <v>622.9</v>
      </c>
      <c r="V20" s="941"/>
    </row>
    <row r="21" spans="1:22" s="435" customFormat="1" ht="57.75" customHeight="1" x14ac:dyDescent="0.25">
      <c r="A21" s="554" t="s">
        <v>275</v>
      </c>
      <c r="B21" s="430" t="s">
        <v>159</v>
      </c>
      <c r="C21" s="569"/>
      <c r="D21" s="434">
        <v>964</v>
      </c>
      <c r="E21" s="575" t="s">
        <v>101</v>
      </c>
      <c r="F21" s="576" t="s">
        <v>152</v>
      </c>
      <c r="G21" s="575" t="s">
        <v>7</v>
      </c>
      <c r="H21" s="577">
        <v>7701</v>
      </c>
      <c r="I21" s="578" t="s">
        <v>125</v>
      </c>
      <c r="J21" s="591">
        <v>350</v>
      </c>
      <c r="K21" s="591">
        <v>0</v>
      </c>
      <c r="L21" s="591">
        <v>0</v>
      </c>
      <c r="M21" s="591">
        <v>0</v>
      </c>
      <c r="N21" s="591">
        <v>0</v>
      </c>
      <c r="O21" s="591">
        <v>0</v>
      </c>
      <c r="P21" s="591">
        <v>0</v>
      </c>
      <c r="Q21" s="591">
        <v>0</v>
      </c>
      <c r="R21" s="591">
        <v>0</v>
      </c>
      <c r="S21" s="591">
        <v>0</v>
      </c>
      <c r="T21" s="591">
        <v>0</v>
      </c>
      <c r="U21" s="574">
        <f t="shared" si="4"/>
        <v>350</v>
      </c>
      <c r="V21" s="941"/>
    </row>
    <row r="22" spans="1:22" s="435" customFormat="1" ht="88.5" customHeight="1" x14ac:dyDescent="0.25">
      <c r="A22" s="554" t="s">
        <v>276</v>
      </c>
      <c r="B22" s="436" t="s">
        <v>161</v>
      </c>
      <c r="C22" s="569"/>
      <c r="D22" s="434">
        <v>964</v>
      </c>
      <c r="E22" s="575" t="s">
        <v>101</v>
      </c>
      <c r="F22" s="576" t="s">
        <v>152</v>
      </c>
      <c r="G22" s="575" t="s">
        <v>7</v>
      </c>
      <c r="H22" s="577">
        <v>8857</v>
      </c>
      <c r="I22" s="578" t="s">
        <v>125</v>
      </c>
      <c r="J22" s="591">
        <v>3.5</v>
      </c>
      <c r="K22" s="591">
        <v>0</v>
      </c>
      <c r="L22" s="591">
        <v>0</v>
      </c>
      <c r="M22" s="591">
        <v>0</v>
      </c>
      <c r="N22" s="591">
        <v>0</v>
      </c>
      <c r="O22" s="591">
        <v>0</v>
      </c>
      <c r="P22" s="591">
        <v>0</v>
      </c>
      <c r="Q22" s="591">
        <v>0</v>
      </c>
      <c r="R22" s="591">
        <v>0</v>
      </c>
      <c r="S22" s="591">
        <v>0</v>
      </c>
      <c r="T22" s="591">
        <v>0</v>
      </c>
      <c r="U22" s="574">
        <f t="shared" si="4"/>
        <v>3.5</v>
      </c>
      <c r="V22" s="941"/>
    </row>
    <row r="23" spans="1:22" s="435" customFormat="1" ht="141" customHeight="1" x14ac:dyDescent="0.25">
      <c r="A23" s="546" t="s">
        <v>295</v>
      </c>
      <c r="B23" s="437" t="s">
        <v>463</v>
      </c>
      <c r="C23" s="569"/>
      <c r="D23" s="438">
        <v>964</v>
      </c>
      <c r="E23" s="579" t="s">
        <v>101</v>
      </c>
      <c r="F23" s="580" t="s">
        <v>152</v>
      </c>
      <c r="G23" s="579" t="s">
        <v>7</v>
      </c>
      <c r="H23" s="581">
        <v>1022</v>
      </c>
      <c r="I23" s="582" t="s">
        <v>125</v>
      </c>
      <c r="J23" s="592">
        <v>6.5</v>
      </c>
      <c r="K23" s="592">
        <v>0</v>
      </c>
      <c r="L23" s="592">
        <v>0</v>
      </c>
      <c r="M23" s="592">
        <v>0</v>
      </c>
      <c r="N23" s="592">
        <v>0</v>
      </c>
      <c r="O23" s="592">
        <v>0</v>
      </c>
      <c r="P23" s="592">
        <v>0</v>
      </c>
      <c r="Q23" s="592">
        <v>0</v>
      </c>
      <c r="R23" s="592">
        <v>0</v>
      </c>
      <c r="S23" s="592">
        <v>0</v>
      </c>
      <c r="T23" s="592">
        <v>0</v>
      </c>
      <c r="U23" s="574">
        <f t="shared" si="4"/>
        <v>6.5</v>
      </c>
      <c r="V23" s="941"/>
    </row>
    <row r="24" spans="1:22" s="435" customFormat="1" ht="54" x14ac:dyDescent="0.25">
      <c r="A24" s="554" t="s">
        <v>473</v>
      </c>
      <c r="B24" s="436" t="s">
        <v>309</v>
      </c>
      <c r="C24" s="569"/>
      <c r="D24" s="434">
        <v>964</v>
      </c>
      <c r="E24" s="554" t="s">
        <v>101</v>
      </c>
      <c r="F24" s="572" t="s">
        <v>152</v>
      </c>
      <c r="G24" s="554" t="s">
        <v>7</v>
      </c>
      <c r="H24" s="554" t="s">
        <v>310</v>
      </c>
      <c r="I24" s="573" t="s">
        <v>125</v>
      </c>
      <c r="J24" s="593"/>
      <c r="K24" s="591"/>
      <c r="L24" s="591"/>
      <c r="M24" s="591"/>
      <c r="N24" s="591">
        <v>258.7</v>
      </c>
      <c r="O24" s="591"/>
      <c r="P24" s="591"/>
      <c r="Q24" s="591"/>
      <c r="R24" s="591"/>
      <c r="S24" s="591"/>
      <c r="T24" s="591"/>
      <c r="U24" s="574">
        <f t="shared" si="4"/>
        <v>258.7</v>
      </c>
      <c r="V24" s="941"/>
    </row>
    <row r="25" spans="1:22" s="435" customFormat="1" ht="54" x14ac:dyDescent="0.25">
      <c r="A25" s="554" t="s">
        <v>474</v>
      </c>
      <c r="B25" s="436" t="s">
        <v>423</v>
      </c>
      <c r="C25" s="569"/>
      <c r="D25" s="434">
        <v>964</v>
      </c>
      <c r="E25" s="554" t="s">
        <v>101</v>
      </c>
      <c r="F25" s="572" t="s">
        <v>152</v>
      </c>
      <c r="G25" s="554" t="s">
        <v>7</v>
      </c>
      <c r="H25" s="554" t="s">
        <v>424</v>
      </c>
      <c r="I25" s="573" t="s">
        <v>125</v>
      </c>
      <c r="J25" s="593"/>
      <c r="K25" s="591"/>
      <c r="L25" s="591"/>
      <c r="M25" s="591"/>
      <c r="N25" s="591"/>
      <c r="O25" s="591">
        <v>49.6</v>
      </c>
      <c r="P25" s="591"/>
      <c r="Q25" s="591"/>
      <c r="R25" s="591"/>
      <c r="S25" s="591"/>
      <c r="T25" s="591"/>
      <c r="U25" s="574">
        <f t="shared" si="4"/>
        <v>49.6</v>
      </c>
      <c r="V25" s="941"/>
    </row>
    <row r="26" spans="1:22" s="435" customFormat="1" ht="97.5" customHeight="1" x14ac:dyDescent="0.25">
      <c r="A26" s="554" t="s">
        <v>475</v>
      </c>
      <c r="B26" s="436" t="s">
        <v>462</v>
      </c>
      <c r="C26" s="569"/>
      <c r="D26" s="434">
        <v>964</v>
      </c>
      <c r="E26" s="554" t="s">
        <v>101</v>
      </c>
      <c r="F26" s="572" t="s">
        <v>152</v>
      </c>
      <c r="G26" s="554" t="s">
        <v>7</v>
      </c>
      <c r="H26" s="554" t="s">
        <v>452</v>
      </c>
      <c r="I26" s="573" t="s">
        <v>125</v>
      </c>
      <c r="J26" s="593"/>
      <c r="K26" s="591"/>
      <c r="L26" s="591"/>
      <c r="M26" s="591"/>
      <c r="N26" s="591"/>
      <c r="O26" s="591"/>
      <c r="P26" s="591">
        <v>303.10000000000002</v>
      </c>
      <c r="Q26" s="591"/>
      <c r="R26" s="591"/>
      <c r="S26" s="591"/>
      <c r="T26" s="591"/>
      <c r="U26" s="574">
        <f t="shared" si="4"/>
        <v>303.10000000000002</v>
      </c>
      <c r="V26" s="941"/>
    </row>
    <row r="27" spans="1:22" s="435" customFormat="1" ht="234" customHeight="1" x14ac:dyDescent="0.25">
      <c r="A27" s="554" t="s">
        <v>476</v>
      </c>
      <c r="B27" s="436" t="s">
        <v>427</v>
      </c>
      <c r="C27" s="569"/>
      <c r="D27" s="434">
        <v>964</v>
      </c>
      <c r="E27" s="554" t="s">
        <v>101</v>
      </c>
      <c r="F27" s="572" t="s">
        <v>152</v>
      </c>
      <c r="G27" s="554" t="s">
        <v>7</v>
      </c>
      <c r="H27" s="554" t="s">
        <v>426</v>
      </c>
      <c r="I27" s="573" t="s">
        <v>125</v>
      </c>
      <c r="J27" s="593"/>
      <c r="K27" s="591"/>
      <c r="L27" s="591"/>
      <c r="M27" s="591"/>
      <c r="N27" s="591"/>
      <c r="O27" s="591">
        <v>6.2</v>
      </c>
      <c r="P27" s="591"/>
      <c r="Q27" s="591"/>
      <c r="R27" s="591"/>
      <c r="S27" s="591"/>
      <c r="T27" s="591"/>
      <c r="U27" s="574">
        <f t="shared" si="4"/>
        <v>6.2</v>
      </c>
      <c r="V27" s="941"/>
    </row>
    <row r="28" spans="1:22" s="435" customFormat="1" ht="243" customHeight="1" x14ac:dyDescent="0.25">
      <c r="A28" s="554" t="s">
        <v>477</v>
      </c>
      <c r="B28" s="436" t="s">
        <v>427</v>
      </c>
      <c r="C28" s="569"/>
      <c r="D28" s="434">
        <v>964</v>
      </c>
      <c r="E28" s="554" t="s">
        <v>101</v>
      </c>
      <c r="F28" s="572" t="s">
        <v>152</v>
      </c>
      <c r="G28" s="554" t="s">
        <v>7</v>
      </c>
      <c r="H28" s="554" t="s">
        <v>433</v>
      </c>
      <c r="I28" s="573" t="s">
        <v>125</v>
      </c>
      <c r="J28" s="593"/>
      <c r="K28" s="591"/>
      <c r="L28" s="591"/>
      <c r="M28" s="591"/>
      <c r="N28" s="591"/>
      <c r="O28" s="591"/>
      <c r="P28" s="591">
        <v>166.8</v>
      </c>
      <c r="Q28" s="591"/>
      <c r="R28" s="591"/>
      <c r="S28" s="591"/>
      <c r="T28" s="591"/>
      <c r="U28" s="574">
        <f t="shared" si="4"/>
        <v>166.8</v>
      </c>
      <c r="V28" s="941"/>
    </row>
    <row r="29" spans="1:22" s="435" customFormat="1" ht="63" customHeight="1" x14ac:dyDescent="0.35">
      <c r="A29" s="554" t="s">
        <v>491</v>
      </c>
      <c r="B29" s="482" t="s">
        <v>461</v>
      </c>
      <c r="C29" s="569"/>
      <c r="D29" s="434">
        <v>964</v>
      </c>
      <c r="E29" s="554" t="s">
        <v>101</v>
      </c>
      <c r="F29" s="572" t="s">
        <v>152</v>
      </c>
      <c r="G29" s="554" t="s">
        <v>7</v>
      </c>
      <c r="H29" s="554" t="s">
        <v>460</v>
      </c>
      <c r="I29" s="573" t="s">
        <v>125</v>
      </c>
      <c r="J29" s="593"/>
      <c r="K29" s="591"/>
      <c r="L29" s="591"/>
      <c r="M29" s="591"/>
      <c r="N29" s="591"/>
      <c r="O29" s="591"/>
      <c r="P29" s="591">
        <v>43.3</v>
      </c>
      <c r="Q29" s="591"/>
      <c r="R29" s="591"/>
      <c r="S29" s="591"/>
      <c r="T29" s="591"/>
      <c r="U29" s="574">
        <f t="shared" si="4"/>
        <v>43.3</v>
      </c>
      <c r="V29" s="941"/>
    </row>
    <row r="30" spans="1:22" s="435" customFormat="1" ht="117" customHeight="1" x14ac:dyDescent="0.35">
      <c r="A30" s="554" t="s">
        <v>492</v>
      </c>
      <c r="B30" s="482" t="s">
        <v>465</v>
      </c>
      <c r="C30" s="569"/>
      <c r="D30" s="434">
        <v>964</v>
      </c>
      <c r="E30" s="554" t="s">
        <v>101</v>
      </c>
      <c r="F30" s="572" t="s">
        <v>152</v>
      </c>
      <c r="G30" s="554" t="s">
        <v>7</v>
      </c>
      <c r="H30" s="554" t="s">
        <v>466</v>
      </c>
      <c r="I30" s="573" t="s">
        <v>125</v>
      </c>
      <c r="J30" s="593"/>
      <c r="K30" s="591"/>
      <c r="L30" s="591"/>
      <c r="M30" s="591"/>
      <c r="N30" s="591"/>
      <c r="O30" s="591"/>
      <c r="P30" s="591">
        <v>0</v>
      </c>
      <c r="Q30" s="591">
        <v>8451.4</v>
      </c>
      <c r="R30" s="591">
        <f>8717+751+118.4</f>
        <v>9586.4</v>
      </c>
      <c r="S30" s="591">
        <v>8717</v>
      </c>
      <c r="T30" s="591">
        <v>8717</v>
      </c>
      <c r="U30" s="574">
        <f t="shared" si="4"/>
        <v>35471.800000000003</v>
      </c>
      <c r="V30" s="941"/>
    </row>
    <row r="31" spans="1:22" s="435" customFormat="1" ht="118.5" customHeight="1" x14ac:dyDescent="0.35">
      <c r="A31" s="554" t="s">
        <v>493</v>
      </c>
      <c r="B31" s="482" t="s">
        <v>465</v>
      </c>
      <c r="C31" s="569"/>
      <c r="D31" s="434">
        <v>964</v>
      </c>
      <c r="E31" s="554" t="s">
        <v>101</v>
      </c>
      <c r="F31" s="572" t="s">
        <v>152</v>
      </c>
      <c r="G31" s="554" t="s">
        <v>7</v>
      </c>
      <c r="H31" s="554" t="s">
        <v>478</v>
      </c>
      <c r="I31" s="573" t="s">
        <v>125</v>
      </c>
      <c r="J31" s="593"/>
      <c r="K31" s="591"/>
      <c r="L31" s="591"/>
      <c r="M31" s="591"/>
      <c r="N31" s="591"/>
      <c r="O31" s="591"/>
      <c r="P31" s="591">
        <v>0</v>
      </c>
      <c r="Q31" s="591">
        <v>1009.5</v>
      </c>
      <c r="R31" s="591">
        <v>1110.0999999999999</v>
      </c>
      <c r="S31" s="591">
        <v>1110.0999999999999</v>
      </c>
      <c r="T31" s="591">
        <v>1110.0999999999999</v>
      </c>
      <c r="U31" s="574">
        <f t="shared" si="4"/>
        <v>4339.7999999999993</v>
      </c>
      <c r="V31" s="941"/>
    </row>
    <row r="32" spans="1:22" ht="33" customHeight="1" x14ac:dyDescent="0.25">
      <c r="A32" s="960" t="s">
        <v>4</v>
      </c>
      <c r="B32" s="958" t="s">
        <v>162</v>
      </c>
      <c r="C32" s="569"/>
      <c r="D32" s="320">
        <v>964</v>
      </c>
      <c r="E32" s="571" t="s">
        <v>101</v>
      </c>
      <c r="F32" s="572" t="s">
        <v>152</v>
      </c>
      <c r="G32" s="554" t="s">
        <v>7</v>
      </c>
      <c r="H32" s="554" t="s">
        <v>186</v>
      </c>
      <c r="I32" s="573" t="s">
        <v>127</v>
      </c>
      <c r="J32" s="590">
        <v>0</v>
      </c>
      <c r="K32" s="590">
        <v>0</v>
      </c>
      <c r="L32" s="590">
        <v>549.79999999999995</v>
      </c>
      <c r="M32" s="590">
        <v>181.8</v>
      </c>
      <c r="N32" s="590">
        <v>870.4</v>
      </c>
      <c r="O32" s="590">
        <v>713.2</v>
      </c>
      <c r="P32" s="590">
        <v>1250</v>
      </c>
      <c r="Q32" s="590">
        <v>2033.4</v>
      </c>
      <c r="R32" s="590">
        <f>806+319</f>
        <v>1125</v>
      </c>
      <c r="S32" s="590">
        <v>806</v>
      </c>
      <c r="T32" s="590">
        <v>806</v>
      </c>
      <c r="U32" s="574">
        <f t="shared" si="3"/>
        <v>8335.6</v>
      </c>
      <c r="V32" s="941"/>
    </row>
    <row r="33" spans="1:30" ht="33" customHeight="1" x14ac:dyDescent="0.25">
      <c r="A33" s="961"/>
      <c r="B33" s="959"/>
      <c r="C33" s="569"/>
      <c r="D33" s="320">
        <v>964</v>
      </c>
      <c r="E33" s="571" t="s">
        <v>101</v>
      </c>
      <c r="F33" s="572" t="s">
        <v>152</v>
      </c>
      <c r="G33" s="554" t="s">
        <v>7</v>
      </c>
      <c r="H33" s="554" t="s">
        <v>230</v>
      </c>
      <c r="I33" s="573" t="s">
        <v>127</v>
      </c>
      <c r="J33" s="590">
        <v>41.7</v>
      </c>
      <c r="K33" s="590">
        <v>563.20000000000005</v>
      </c>
      <c r="L33" s="590">
        <v>0</v>
      </c>
      <c r="M33" s="590">
        <v>0</v>
      </c>
      <c r="N33" s="590">
        <v>0</v>
      </c>
      <c r="O33" s="590">
        <v>0</v>
      </c>
      <c r="P33" s="590">
        <v>0</v>
      </c>
      <c r="Q33" s="590">
        <v>0</v>
      </c>
      <c r="R33" s="590">
        <v>0</v>
      </c>
      <c r="S33" s="590">
        <v>0</v>
      </c>
      <c r="T33" s="590">
        <v>0</v>
      </c>
      <c r="U33" s="574">
        <f t="shared" si="3"/>
        <v>604.90000000000009</v>
      </c>
      <c r="V33" s="942"/>
      <c r="AD33" s="433"/>
    </row>
    <row r="34" spans="1:30" s="435" customFormat="1" ht="40.200000000000003" customHeight="1" x14ac:dyDescent="0.25">
      <c r="A34" s="554" t="s">
        <v>312</v>
      </c>
      <c r="B34" s="956" t="s">
        <v>527</v>
      </c>
      <c r="C34" s="569"/>
      <c r="D34" s="434">
        <v>964</v>
      </c>
      <c r="E34" s="554" t="s">
        <v>101</v>
      </c>
      <c r="F34" s="572" t="s">
        <v>152</v>
      </c>
      <c r="G34" s="554" t="s">
        <v>7</v>
      </c>
      <c r="H34" s="554" t="s">
        <v>457</v>
      </c>
      <c r="I34" s="573" t="s">
        <v>127</v>
      </c>
      <c r="J34" s="593"/>
      <c r="K34" s="591"/>
      <c r="L34" s="591"/>
      <c r="M34" s="591"/>
      <c r="N34" s="591"/>
      <c r="O34" s="591"/>
      <c r="P34" s="591">
        <v>10000</v>
      </c>
      <c r="Q34" s="591">
        <v>3461.3</v>
      </c>
      <c r="R34" s="591"/>
      <c r="S34" s="591"/>
      <c r="T34" s="591"/>
      <c r="U34" s="574">
        <f>SUM(J34:T34)</f>
        <v>13461.3</v>
      </c>
      <c r="V34" s="938" t="s">
        <v>530</v>
      </c>
    </row>
    <row r="35" spans="1:30" s="435" customFormat="1" ht="40.200000000000003" customHeight="1" x14ac:dyDescent="0.25">
      <c r="A35" s="554" t="s">
        <v>470</v>
      </c>
      <c r="B35" s="957"/>
      <c r="C35" s="569"/>
      <c r="D35" s="434">
        <v>964</v>
      </c>
      <c r="E35" s="554" t="s">
        <v>101</v>
      </c>
      <c r="F35" s="572" t="s">
        <v>152</v>
      </c>
      <c r="G35" s="554" t="s">
        <v>7</v>
      </c>
      <c r="H35" s="554" t="s">
        <v>456</v>
      </c>
      <c r="I35" s="573" t="s">
        <v>127</v>
      </c>
      <c r="J35" s="593"/>
      <c r="K35" s="591"/>
      <c r="L35" s="591"/>
      <c r="M35" s="591"/>
      <c r="N35" s="591"/>
      <c r="O35" s="591"/>
      <c r="P35" s="591">
        <v>6311.4</v>
      </c>
      <c r="Q35" s="591">
        <v>2183.4</v>
      </c>
      <c r="R35" s="591"/>
      <c r="S35" s="591"/>
      <c r="T35" s="591"/>
      <c r="U35" s="574">
        <f>SUM(J35:T35)</f>
        <v>8494.7999999999993</v>
      </c>
      <c r="V35" s="939"/>
    </row>
    <row r="36" spans="1:30" ht="29.25" customHeight="1" x14ac:dyDescent="0.25">
      <c r="A36" s="960" t="s">
        <v>3</v>
      </c>
      <c r="B36" s="958" t="s">
        <v>155</v>
      </c>
      <c r="C36" s="569"/>
      <c r="D36" s="320">
        <v>964</v>
      </c>
      <c r="E36" s="571" t="s">
        <v>101</v>
      </c>
      <c r="F36" s="572" t="s">
        <v>152</v>
      </c>
      <c r="G36" s="554" t="s">
        <v>7</v>
      </c>
      <c r="H36" s="554" t="s">
        <v>234</v>
      </c>
      <c r="I36" s="573" t="s">
        <v>127</v>
      </c>
      <c r="J36" s="590">
        <v>592.1</v>
      </c>
      <c r="K36" s="590">
        <v>598.20000000000005</v>
      </c>
      <c r="L36" s="590">
        <v>0</v>
      </c>
      <c r="M36" s="590">
        <v>0</v>
      </c>
      <c r="N36" s="590">
        <v>0</v>
      </c>
      <c r="O36" s="590">
        <v>0</v>
      </c>
      <c r="P36" s="590">
        <v>0</v>
      </c>
      <c r="Q36" s="590">
        <v>0</v>
      </c>
      <c r="R36" s="590">
        <v>0</v>
      </c>
      <c r="S36" s="590">
        <v>0</v>
      </c>
      <c r="T36" s="590">
        <v>0</v>
      </c>
      <c r="U36" s="574">
        <f t="shared" si="3"/>
        <v>1190.3000000000002</v>
      </c>
      <c r="V36" s="938" t="s">
        <v>531</v>
      </c>
    </row>
    <row r="37" spans="1:30" ht="30.75" customHeight="1" x14ac:dyDescent="0.25">
      <c r="A37" s="961"/>
      <c r="B37" s="959"/>
      <c r="C37" s="569"/>
      <c r="D37" s="320">
        <v>964</v>
      </c>
      <c r="E37" s="571" t="s">
        <v>101</v>
      </c>
      <c r="F37" s="572" t="s">
        <v>152</v>
      </c>
      <c r="G37" s="554" t="s">
        <v>7</v>
      </c>
      <c r="H37" s="554" t="s">
        <v>190</v>
      </c>
      <c r="I37" s="573" t="s">
        <v>127</v>
      </c>
      <c r="J37" s="590">
        <v>0</v>
      </c>
      <c r="K37" s="590">
        <v>0</v>
      </c>
      <c r="L37" s="590">
        <v>589.29999999999995</v>
      </c>
      <c r="M37" s="590">
        <v>593.29999999999995</v>
      </c>
      <c r="N37" s="590">
        <v>825.9</v>
      </c>
      <c r="O37" s="590">
        <v>812.8</v>
      </c>
      <c r="P37" s="590">
        <v>810.5</v>
      </c>
      <c r="Q37" s="590">
        <v>781.8</v>
      </c>
      <c r="R37" s="590">
        <v>1016.4</v>
      </c>
      <c r="S37" s="590">
        <v>810.5</v>
      </c>
      <c r="T37" s="590">
        <v>810.5</v>
      </c>
      <c r="U37" s="574">
        <f t="shared" si="3"/>
        <v>7051</v>
      </c>
      <c r="V37" s="945"/>
    </row>
    <row r="38" spans="1:30" s="435" customFormat="1" ht="118.95" customHeight="1" x14ac:dyDescent="0.25">
      <c r="A38" s="554" t="s">
        <v>472</v>
      </c>
      <c r="B38" s="436" t="s">
        <v>307</v>
      </c>
      <c r="C38" s="569"/>
      <c r="D38" s="434">
        <v>964</v>
      </c>
      <c r="E38" s="554" t="s">
        <v>101</v>
      </c>
      <c r="F38" s="572" t="s">
        <v>152</v>
      </c>
      <c r="G38" s="554" t="s">
        <v>7</v>
      </c>
      <c r="H38" s="554" t="s">
        <v>392</v>
      </c>
      <c r="I38" s="573" t="s">
        <v>127</v>
      </c>
      <c r="J38" s="593"/>
      <c r="K38" s="591"/>
      <c r="L38" s="591"/>
      <c r="M38" s="591"/>
      <c r="N38" s="594">
        <v>165.2</v>
      </c>
      <c r="O38" s="591">
        <v>162.6</v>
      </c>
      <c r="P38" s="591">
        <v>202.6</v>
      </c>
      <c r="Q38" s="591">
        <v>202.6</v>
      </c>
      <c r="R38" s="591">
        <v>202.6</v>
      </c>
      <c r="S38" s="591">
        <v>162.1</v>
      </c>
      <c r="T38" s="591">
        <v>162.1</v>
      </c>
      <c r="U38" s="574">
        <f>SUM(J38:T38)</f>
        <v>1259.8</v>
      </c>
      <c r="V38" s="939"/>
    </row>
    <row r="39" spans="1:30" ht="33.75" customHeight="1" x14ac:dyDescent="0.25">
      <c r="A39" s="554" t="s">
        <v>144</v>
      </c>
      <c r="B39" s="943" t="s">
        <v>157</v>
      </c>
      <c r="C39" s="569"/>
      <c r="D39" s="320">
        <v>964</v>
      </c>
      <c r="E39" s="571" t="s">
        <v>101</v>
      </c>
      <c r="F39" s="572" t="s">
        <v>152</v>
      </c>
      <c r="G39" s="554" t="s">
        <v>7</v>
      </c>
      <c r="H39" s="554" t="s">
        <v>191</v>
      </c>
      <c r="I39" s="573" t="s">
        <v>127</v>
      </c>
      <c r="J39" s="590">
        <v>0</v>
      </c>
      <c r="K39" s="590">
        <v>0</v>
      </c>
      <c r="L39" s="590">
        <v>693.4</v>
      </c>
      <c r="M39" s="590">
        <v>623.29999999999995</v>
      </c>
      <c r="N39" s="590">
        <v>0</v>
      </c>
      <c r="O39" s="590">
        <v>0</v>
      </c>
      <c r="P39" s="590">
        <v>0</v>
      </c>
      <c r="Q39" s="618">
        <v>0</v>
      </c>
      <c r="R39" s="618">
        <v>0</v>
      </c>
      <c r="S39" s="618">
        <v>0</v>
      </c>
      <c r="T39" s="618">
        <v>0</v>
      </c>
      <c r="U39" s="574">
        <f t="shared" si="3"/>
        <v>1316.6999999999998</v>
      </c>
      <c r="V39" s="938" t="s">
        <v>532</v>
      </c>
    </row>
    <row r="40" spans="1:30" ht="87" customHeight="1" x14ac:dyDescent="0.25">
      <c r="A40" s="554" t="s">
        <v>273</v>
      </c>
      <c r="B40" s="944"/>
      <c r="C40" s="569"/>
      <c r="D40" s="320">
        <v>964</v>
      </c>
      <c r="E40" s="571" t="s">
        <v>101</v>
      </c>
      <c r="F40" s="572" t="s">
        <v>152</v>
      </c>
      <c r="G40" s="554" t="s">
        <v>7</v>
      </c>
      <c r="H40" s="554" t="s">
        <v>235</v>
      </c>
      <c r="I40" s="573" t="s">
        <v>127</v>
      </c>
      <c r="J40" s="590">
        <v>632</v>
      </c>
      <c r="K40" s="590">
        <v>658.6</v>
      </c>
      <c r="L40" s="590">
        <v>0</v>
      </c>
      <c r="M40" s="590">
        <v>0</v>
      </c>
      <c r="N40" s="590">
        <v>0</v>
      </c>
      <c r="O40" s="590">
        <v>0</v>
      </c>
      <c r="P40" s="590">
        <v>0</v>
      </c>
      <c r="Q40" s="590">
        <v>0</v>
      </c>
      <c r="R40" s="590">
        <v>0</v>
      </c>
      <c r="S40" s="590">
        <v>0</v>
      </c>
      <c r="T40" s="590">
        <v>0</v>
      </c>
      <c r="U40" s="574">
        <f>SUM(J40:T40)</f>
        <v>1290.5999999999999</v>
      </c>
      <c r="V40" s="939"/>
    </row>
    <row r="41" spans="1:30" ht="86.25" customHeight="1" x14ac:dyDescent="0.25">
      <c r="A41" s="547" t="s">
        <v>145</v>
      </c>
      <c r="B41" s="948" t="s">
        <v>526</v>
      </c>
      <c r="C41" s="569"/>
      <c r="D41" s="320">
        <v>964</v>
      </c>
      <c r="E41" s="571" t="s">
        <v>101</v>
      </c>
      <c r="F41" s="572" t="s">
        <v>152</v>
      </c>
      <c r="G41" s="554" t="s">
        <v>7</v>
      </c>
      <c r="H41" s="554" t="s">
        <v>494</v>
      </c>
      <c r="I41" s="573" t="s">
        <v>127</v>
      </c>
      <c r="J41" s="590"/>
      <c r="K41" s="590"/>
      <c r="L41" s="590"/>
      <c r="M41" s="590"/>
      <c r="N41" s="590"/>
      <c r="O41" s="590"/>
      <c r="P41" s="590"/>
      <c r="Q41" s="590">
        <v>550</v>
      </c>
      <c r="R41" s="590"/>
      <c r="S41" s="590"/>
      <c r="T41" s="590"/>
      <c r="U41" s="574">
        <f t="shared" si="3"/>
        <v>550</v>
      </c>
      <c r="V41" s="938" t="s">
        <v>533</v>
      </c>
    </row>
    <row r="42" spans="1:30" ht="63" customHeight="1" x14ac:dyDescent="0.25">
      <c r="A42" s="960" t="s">
        <v>272</v>
      </c>
      <c r="B42" s="949"/>
      <c r="C42" s="569"/>
      <c r="D42" s="320">
        <v>964</v>
      </c>
      <c r="E42" s="571" t="s">
        <v>101</v>
      </c>
      <c r="F42" s="572" t="s">
        <v>152</v>
      </c>
      <c r="G42" s="554" t="s">
        <v>7</v>
      </c>
      <c r="H42" s="554" t="s">
        <v>495</v>
      </c>
      <c r="I42" s="573" t="s">
        <v>127</v>
      </c>
      <c r="J42" s="590"/>
      <c r="K42" s="590"/>
      <c r="L42" s="590"/>
      <c r="M42" s="590"/>
      <c r="N42" s="590"/>
      <c r="O42" s="590"/>
      <c r="P42" s="590"/>
      <c r="Q42" s="590">
        <v>46.5</v>
      </c>
      <c r="R42" s="590"/>
      <c r="S42" s="590"/>
      <c r="T42" s="590"/>
      <c r="U42" s="574">
        <f t="shared" si="3"/>
        <v>46.5</v>
      </c>
      <c r="V42" s="939"/>
    </row>
    <row r="43" spans="1:30" ht="26.25" hidden="1" customHeight="1" x14ac:dyDescent="0.35">
      <c r="A43" s="961"/>
      <c r="B43" s="600"/>
      <c r="C43" s="569"/>
      <c r="D43" s="320">
        <v>964</v>
      </c>
      <c r="E43" s="571" t="s">
        <v>101</v>
      </c>
      <c r="F43" s="572" t="s">
        <v>152</v>
      </c>
      <c r="G43" s="583">
        <v>2</v>
      </c>
      <c r="H43" s="554"/>
      <c r="I43" s="583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74"/>
      <c r="V43" s="619"/>
    </row>
    <row r="44" spans="1:30" ht="26.25" hidden="1" customHeight="1" x14ac:dyDescent="0.35">
      <c r="A44" s="554"/>
      <c r="B44" s="600"/>
      <c r="C44" s="569"/>
      <c r="D44" s="320">
        <v>964</v>
      </c>
      <c r="E44" s="571" t="s">
        <v>101</v>
      </c>
      <c r="F44" s="572" t="s">
        <v>152</v>
      </c>
      <c r="G44" s="554" t="s">
        <v>7</v>
      </c>
      <c r="H44" s="554"/>
      <c r="I44" s="573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74"/>
      <c r="V44" s="619"/>
    </row>
    <row r="45" spans="1:30" ht="26.25" hidden="1" customHeight="1" x14ac:dyDescent="0.35">
      <c r="A45" s="554"/>
      <c r="B45" s="600"/>
      <c r="C45" s="569"/>
      <c r="D45" s="320">
        <v>964</v>
      </c>
      <c r="E45" s="571" t="s">
        <v>101</v>
      </c>
      <c r="F45" s="572" t="s">
        <v>152</v>
      </c>
      <c r="G45" s="583">
        <v>2</v>
      </c>
      <c r="H45" s="554"/>
      <c r="I45" s="583"/>
      <c r="J45" s="593"/>
      <c r="K45" s="593"/>
      <c r="L45" s="593"/>
      <c r="M45" s="593"/>
      <c r="N45" s="593"/>
      <c r="O45" s="593"/>
      <c r="P45" s="593"/>
      <c r="Q45" s="593"/>
      <c r="R45" s="593"/>
      <c r="S45" s="593"/>
      <c r="T45" s="593"/>
      <c r="U45" s="574"/>
      <c r="V45" s="619"/>
    </row>
    <row r="46" spans="1:30" ht="26.25" hidden="1" customHeight="1" x14ac:dyDescent="0.35">
      <c r="A46" s="554"/>
      <c r="B46" s="600"/>
      <c r="C46" s="569"/>
      <c r="D46" s="320">
        <v>964</v>
      </c>
      <c r="E46" s="571" t="s">
        <v>101</v>
      </c>
      <c r="F46" s="572" t="s">
        <v>152</v>
      </c>
      <c r="G46" s="583">
        <v>2</v>
      </c>
      <c r="H46" s="554"/>
      <c r="I46" s="583"/>
      <c r="J46" s="593"/>
      <c r="K46" s="593"/>
      <c r="L46" s="593"/>
      <c r="M46" s="593"/>
      <c r="N46" s="593"/>
      <c r="O46" s="593"/>
      <c r="P46" s="593"/>
      <c r="Q46" s="593"/>
      <c r="R46" s="593"/>
      <c r="S46" s="593"/>
      <c r="T46" s="593"/>
      <c r="U46" s="574"/>
      <c r="V46" s="619"/>
    </row>
    <row r="47" spans="1:30" ht="26.25" hidden="1" customHeight="1" x14ac:dyDescent="0.35">
      <c r="A47" s="554"/>
      <c r="B47" s="600"/>
      <c r="C47" s="569"/>
      <c r="D47" s="320">
        <v>964</v>
      </c>
      <c r="E47" s="571" t="s">
        <v>101</v>
      </c>
      <c r="F47" s="572" t="s">
        <v>152</v>
      </c>
      <c r="G47" s="554" t="s">
        <v>7</v>
      </c>
      <c r="H47" s="554"/>
      <c r="I47" s="573"/>
      <c r="J47" s="591"/>
      <c r="K47" s="591"/>
      <c r="L47" s="591"/>
      <c r="M47" s="591"/>
      <c r="N47" s="591"/>
      <c r="O47" s="591"/>
      <c r="P47" s="591"/>
      <c r="Q47" s="591"/>
      <c r="R47" s="591"/>
      <c r="S47" s="591"/>
      <c r="T47" s="591"/>
      <c r="U47" s="574"/>
      <c r="V47" s="619"/>
    </row>
    <row r="48" spans="1:30" ht="26.25" hidden="1" customHeight="1" x14ac:dyDescent="0.35">
      <c r="A48" s="554"/>
      <c r="B48" s="600"/>
      <c r="C48" s="569"/>
      <c r="D48" s="320">
        <v>964</v>
      </c>
      <c r="E48" s="571" t="s">
        <v>101</v>
      </c>
      <c r="F48" s="572" t="s">
        <v>152</v>
      </c>
      <c r="G48" s="583">
        <v>2</v>
      </c>
      <c r="H48" s="554"/>
      <c r="I48" s="583"/>
      <c r="J48" s="593"/>
      <c r="K48" s="593"/>
      <c r="L48" s="593"/>
      <c r="M48" s="593"/>
      <c r="N48" s="593"/>
      <c r="O48" s="593"/>
      <c r="P48" s="593"/>
      <c r="Q48" s="593"/>
      <c r="R48" s="593"/>
      <c r="S48" s="593"/>
      <c r="T48" s="593"/>
      <c r="U48" s="574"/>
      <c r="V48" s="619"/>
    </row>
    <row r="49" spans="1:22" ht="26.25" hidden="1" customHeight="1" x14ac:dyDescent="0.35">
      <c r="A49" s="554"/>
      <c r="B49" s="600"/>
      <c r="C49" s="569"/>
      <c r="D49" s="320">
        <v>964</v>
      </c>
      <c r="E49" s="571" t="s">
        <v>101</v>
      </c>
      <c r="F49" s="572" t="s">
        <v>152</v>
      </c>
      <c r="G49" s="584">
        <v>2</v>
      </c>
      <c r="H49" s="585"/>
      <c r="I49" s="586"/>
      <c r="J49" s="595"/>
      <c r="K49" s="595"/>
      <c r="L49" s="595"/>
      <c r="M49" s="595"/>
      <c r="N49" s="595"/>
      <c r="O49" s="595"/>
      <c r="P49" s="595"/>
      <c r="Q49" s="595"/>
      <c r="R49" s="595"/>
      <c r="S49" s="595"/>
      <c r="T49" s="595"/>
      <c r="U49" s="574"/>
      <c r="V49" s="619"/>
    </row>
    <row r="50" spans="1:22" ht="26.25" hidden="1" customHeight="1" x14ac:dyDescent="0.35">
      <c r="A50" s="554"/>
      <c r="B50" s="600"/>
      <c r="C50" s="569"/>
      <c r="D50" s="320">
        <v>964</v>
      </c>
      <c r="E50" s="571" t="s">
        <v>101</v>
      </c>
      <c r="F50" s="572" t="s">
        <v>152</v>
      </c>
      <c r="G50" s="584">
        <v>2</v>
      </c>
      <c r="H50" s="585"/>
      <c r="I50" s="586"/>
      <c r="J50" s="596"/>
      <c r="K50" s="596"/>
      <c r="L50" s="596"/>
      <c r="M50" s="596"/>
      <c r="N50" s="596"/>
      <c r="O50" s="596"/>
      <c r="P50" s="596"/>
      <c r="Q50" s="596"/>
      <c r="R50" s="596"/>
      <c r="S50" s="596"/>
      <c r="T50" s="596"/>
      <c r="U50" s="574"/>
      <c r="V50" s="619"/>
    </row>
    <row r="51" spans="1:22" ht="26.25" hidden="1" customHeight="1" x14ac:dyDescent="0.35">
      <c r="A51" s="554"/>
      <c r="B51" s="600"/>
      <c r="C51" s="569"/>
      <c r="D51" s="320">
        <v>964</v>
      </c>
      <c r="E51" s="571" t="s">
        <v>101</v>
      </c>
      <c r="F51" s="572" t="s">
        <v>152</v>
      </c>
      <c r="G51" s="584">
        <v>2</v>
      </c>
      <c r="H51" s="585"/>
      <c r="I51" s="586"/>
      <c r="J51" s="593"/>
      <c r="K51" s="593"/>
      <c r="L51" s="593"/>
      <c r="M51" s="593"/>
      <c r="N51" s="593"/>
      <c r="O51" s="593"/>
      <c r="P51" s="593"/>
      <c r="Q51" s="593"/>
      <c r="R51" s="593"/>
      <c r="S51" s="593"/>
      <c r="T51" s="593"/>
      <c r="U51" s="574"/>
      <c r="V51" s="619"/>
    </row>
    <row r="52" spans="1:22" ht="26.25" hidden="1" customHeight="1" x14ac:dyDescent="0.35">
      <c r="A52" s="554"/>
      <c r="B52" s="600"/>
      <c r="C52" s="569"/>
      <c r="D52" s="320">
        <v>964</v>
      </c>
      <c r="E52" s="587" t="s">
        <v>101</v>
      </c>
      <c r="F52" s="588" t="s">
        <v>5</v>
      </c>
      <c r="G52" s="568" t="s">
        <v>7</v>
      </c>
      <c r="H52" s="568" t="s">
        <v>184</v>
      </c>
      <c r="I52" s="589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74"/>
      <c r="V52" s="619"/>
    </row>
    <row r="53" spans="1:22" s="435" customFormat="1" ht="67.5" customHeight="1" x14ac:dyDescent="0.25">
      <c r="A53" s="554" t="s">
        <v>306</v>
      </c>
      <c r="B53" s="946" t="s">
        <v>525</v>
      </c>
      <c r="C53" s="569"/>
      <c r="D53" s="434">
        <v>964</v>
      </c>
      <c r="E53" s="554" t="s">
        <v>101</v>
      </c>
      <c r="F53" s="572" t="s">
        <v>152</v>
      </c>
      <c r="G53" s="554" t="s">
        <v>7</v>
      </c>
      <c r="H53" s="554" t="s">
        <v>277</v>
      </c>
      <c r="I53" s="573" t="s">
        <v>127</v>
      </c>
      <c r="J53" s="591"/>
      <c r="K53" s="591"/>
      <c r="L53" s="591"/>
      <c r="M53" s="591">
        <v>86.5</v>
      </c>
      <c r="N53" s="591"/>
      <c r="O53" s="591">
        <v>75.7</v>
      </c>
      <c r="P53" s="591">
        <v>2200</v>
      </c>
      <c r="Q53" s="591">
        <v>0</v>
      </c>
      <c r="R53" s="591">
        <v>0</v>
      </c>
      <c r="S53" s="591">
        <v>0</v>
      </c>
      <c r="T53" s="591">
        <v>0</v>
      </c>
      <c r="U53" s="574">
        <f t="shared" si="3"/>
        <v>2362.1999999999998</v>
      </c>
      <c r="V53" s="938" t="s">
        <v>534</v>
      </c>
    </row>
    <row r="54" spans="1:22" s="435" customFormat="1" ht="72.75" customHeight="1" x14ac:dyDescent="0.25">
      <c r="A54" s="554" t="s">
        <v>308</v>
      </c>
      <c r="B54" s="947"/>
      <c r="C54" s="569"/>
      <c r="D54" s="316" t="s">
        <v>123</v>
      </c>
      <c r="E54" s="554" t="s">
        <v>101</v>
      </c>
      <c r="F54" s="572" t="s">
        <v>152</v>
      </c>
      <c r="G54" s="554" t="s">
        <v>7</v>
      </c>
      <c r="H54" s="554" t="s">
        <v>278</v>
      </c>
      <c r="I54" s="573" t="s">
        <v>127</v>
      </c>
      <c r="J54" s="591"/>
      <c r="K54" s="591"/>
      <c r="L54" s="591"/>
      <c r="M54" s="591">
        <v>10</v>
      </c>
      <c r="N54" s="591"/>
      <c r="O54" s="591">
        <v>10</v>
      </c>
      <c r="P54" s="591">
        <v>94.5</v>
      </c>
      <c r="Q54" s="591">
        <v>0</v>
      </c>
      <c r="R54" s="591">
        <v>0</v>
      </c>
      <c r="S54" s="591">
        <v>0</v>
      </c>
      <c r="T54" s="591">
        <v>0</v>
      </c>
      <c r="U54" s="574">
        <f t="shared" si="3"/>
        <v>114.5</v>
      </c>
      <c r="V54" s="939"/>
    </row>
    <row r="55" spans="1:22" s="435" customFormat="1" ht="141.75" customHeight="1" x14ac:dyDescent="0.35">
      <c r="A55" s="554" t="s">
        <v>471</v>
      </c>
      <c r="B55" s="599" t="s">
        <v>296</v>
      </c>
      <c r="C55" s="569"/>
      <c r="D55" s="434">
        <v>964</v>
      </c>
      <c r="E55" s="575" t="s">
        <v>101</v>
      </c>
      <c r="F55" s="572" t="s">
        <v>152</v>
      </c>
      <c r="G55" s="554" t="s">
        <v>7</v>
      </c>
      <c r="H55" s="554" t="s">
        <v>297</v>
      </c>
      <c r="I55" s="573" t="s">
        <v>127</v>
      </c>
      <c r="J55" s="593"/>
      <c r="K55" s="591"/>
      <c r="L55" s="591"/>
      <c r="M55" s="591">
        <v>220</v>
      </c>
      <c r="N55" s="591"/>
      <c r="O55" s="591"/>
      <c r="P55" s="591"/>
      <c r="Q55" s="591"/>
      <c r="R55" s="591"/>
      <c r="S55" s="591"/>
      <c r="T55" s="591"/>
      <c r="U55" s="574">
        <f t="shared" si="3"/>
        <v>220</v>
      </c>
      <c r="V55" s="619"/>
    </row>
    <row r="56" spans="1:22" s="435" customFormat="1" ht="240" customHeight="1" x14ac:dyDescent="0.25">
      <c r="A56" s="554" t="s">
        <v>496</v>
      </c>
      <c r="B56" s="601" t="s">
        <v>560</v>
      </c>
      <c r="C56" s="569"/>
      <c r="D56" s="434">
        <v>964</v>
      </c>
      <c r="E56" s="554" t="s">
        <v>101</v>
      </c>
      <c r="F56" s="572" t="s">
        <v>152</v>
      </c>
      <c r="G56" s="554" t="s">
        <v>7</v>
      </c>
      <c r="H56" s="554" t="s">
        <v>547</v>
      </c>
      <c r="I56" s="573" t="s">
        <v>127</v>
      </c>
      <c r="J56" s="593"/>
      <c r="K56" s="591"/>
      <c r="L56" s="591"/>
      <c r="M56" s="591"/>
      <c r="N56" s="591"/>
      <c r="O56" s="591"/>
      <c r="P56" s="591">
        <v>0</v>
      </c>
      <c r="Q56" s="591">
        <v>0</v>
      </c>
      <c r="R56" s="591">
        <v>500</v>
      </c>
      <c r="S56" s="591">
        <v>500</v>
      </c>
      <c r="T56" s="591">
        <v>500</v>
      </c>
      <c r="U56" s="574">
        <f>SUM(J56:T56)</f>
        <v>1500</v>
      </c>
      <c r="V56" s="620" t="s">
        <v>535</v>
      </c>
    </row>
    <row r="57" spans="1:22" s="435" customFormat="1" ht="240" customHeight="1" x14ac:dyDescent="0.25">
      <c r="A57" s="554" t="s">
        <v>519</v>
      </c>
      <c r="B57" s="601" t="s">
        <v>528</v>
      </c>
      <c r="C57" s="569"/>
      <c r="D57" s="434">
        <v>964</v>
      </c>
      <c r="E57" s="554" t="s">
        <v>101</v>
      </c>
      <c r="F57" s="572" t="s">
        <v>152</v>
      </c>
      <c r="G57" s="554" t="s">
        <v>7</v>
      </c>
      <c r="H57" s="554" t="s">
        <v>547</v>
      </c>
      <c r="I57" s="573" t="s">
        <v>127</v>
      </c>
      <c r="J57" s="593"/>
      <c r="K57" s="591"/>
      <c r="L57" s="591"/>
      <c r="M57" s="591"/>
      <c r="N57" s="591"/>
      <c r="O57" s="591"/>
      <c r="P57" s="591">
        <v>0</v>
      </c>
      <c r="Q57" s="591">
        <v>0</v>
      </c>
      <c r="R57" s="591">
        <v>11</v>
      </c>
      <c r="S57" s="591">
        <v>11</v>
      </c>
      <c r="T57" s="591">
        <v>11</v>
      </c>
      <c r="U57" s="574">
        <f>SUM(J57:T57)</f>
        <v>33</v>
      </c>
      <c r="V57" s="620" t="s">
        <v>535</v>
      </c>
    </row>
    <row r="58" spans="1:22" s="435" customFormat="1" ht="27" customHeight="1" x14ac:dyDescent="0.25">
      <c r="A58" s="554" t="s">
        <v>561</v>
      </c>
      <c r="B58" s="436" t="s">
        <v>75</v>
      </c>
      <c r="C58" s="570"/>
      <c r="D58" s="434"/>
      <c r="E58" s="554"/>
      <c r="F58" s="572"/>
      <c r="G58" s="554"/>
      <c r="H58" s="554"/>
      <c r="I58" s="573"/>
      <c r="J58" s="591">
        <v>957.1</v>
      </c>
      <c r="K58" s="591">
        <v>311.60000000000002</v>
      </c>
      <c r="L58" s="591">
        <v>162.19999999999999</v>
      </c>
      <c r="M58" s="591">
        <v>275.5</v>
      </c>
      <c r="N58" s="591">
        <v>593.5</v>
      </c>
      <c r="O58" s="591">
        <f>15+4+178+1203.2</f>
        <v>1400.2</v>
      </c>
      <c r="P58" s="591">
        <f>15+1936.5+3190.6</f>
        <v>5142.1000000000004</v>
      </c>
      <c r="Q58" s="591">
        <v>36543.800000000003</v>
      </c>
      <c r="R58" s="598">
        <v>5091.5</v>
      </c>
      <c r="S58" s="591">
        <v>9534.2999999999993</v>
      </c>
      <c r="T58" s="591">
        <v>9534.2999999999993</v>
      </c>
      <c r="U58" s="574">
        <f t="shared" si="3"/>
        <v>69546.100000000006</v>
      </c>
      <c r="V58" s="439"/>
    </row>
    <row r="59" spans="1:22" s="435" customFormat="1" ht="24.6" customHeight="1" x14ac:dyDescent="0.35">
      <c r="A59" s="445"/>
      <c r="B59" s="440"/>
      <c r="C59" s="441"/>
      <c r="D59" s="442"/>
      <c r="E59" s="443"/>
      <c r="F59" s="444"/>
      <c r="G59" s="445"/>
      <c r="H59" s="445"/>
      <c r="I59" s="446"/>
      <c r="J59" s="447"/>
      <c r="K59" s="448"/>
      <c r="L59" s="448"/>
      <c r="M59" s="448"/>
      <c r="N59" s="448"/>
      <c r="O59" s="449"/>
      <c r="P59" s="449"/>
      <c r="Q59" s="449"/>
      <c r="R59" s="449"/>
      <c r="S59" s="449"/>
      <c r="T59" s="449"/>
      <c r="U59" s="448"/>
      <c r="V59" s="450"/>
    </row>
    <row r="60" spans="1:22" ht="27.6" customHeight="1" x14ac:dyDescent="0.25">
      <c r="A60" s="935" t="s">
        <v>256</v>
      </c>
      <c r="B60" s="935"/>
      <c r="C60" s="935"/>
      <c r="D60" s="935"/>
      <c r="E60" s="267"/>
      <c r="F60" s="267"/>
      <c r="G60" s="551"/>
      <c r="H60" s="267"/>
      <c r="I60" s="267"/>
      <c r="J60" s="451"/>
      <c r="K60" s="267"/>
      <c r="L60" s="937" t="s">
        <v>193</v>
      </c>
      <c r="M60" s="937"/>
      <c r="N60" s="937"/>
      <c r="O60" s="937"/>
      <c r="P60" s="937"/>
      <c r="Q60" s="937"/>
      <c r="R60" s="937"/>
      <c r="S60" s="937"/>
      <c r="T60" s="937"/>
      <c r="U60" s="937"/>
      <c r="V60" s="937"/>
    </row>
    <row r="61" spans="1:22" ht="48.75" customHeight="1" x14ac:dyDescent="0.35">
      <c r="U61" s="548"/>
    </row>
  </sheetData>
  <mergeCells count="52"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  <mergeCell ref="A60:D60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L1:N1"/>
    <mergeCell ref="L60:V60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6" fitToWidth="0" fitToHeight="0" orientation="landscape" r:id="rId1"/>
  <headerFooter alignWithMargins="0"/>
  <rowBreaks count="2" manualBreakCount="2">
    <brk id="23" max="21" man="1"/>
    <brk id="35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70"/>
      <c r="L1" s="971"/>
      <c r="M1" s="971"/>
      <c r="N1" s="971"/>
      <c r="O1" s="971"/>
      <c r="P1" s="971"/>
      <c r="Q1" s="971"/>
      <c r="R1" s="971"/>
      <c r="S1" s="971"/>
      <c r="T1" s="971"/>
      <c r="U1" s="971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16"/>
      <c r="I2" s="952"/>
      <c r="J2" s="952"/>
      <c r="K2" s="917" t="s">
        <v>289</v>
      </c>
      <c r="L2" s="917"/>
      <c r="M2" s="917"/>
      <c r="N2" s="917"/>
      <c r="O2" s="917"/>
      <c r="P2" s="917"/>
      <c r="Q2" s="917"/>
      <c r="R2" s="917"/>
      <c r="S2" s="917"/>
      <c r="T2" s="917"/>
      <c r="U2" s="917"/>
    </row>
    <row r="3" spans="1:22" ht="51.75" customHeight="1" x14ac:dyDescent="0.3">
      <c r="A3" s="972" t="s">
        <v>140</v>
      </c>
      <c r="B3" s="972"/>
      <c r="C3" s="972"/>
      <c r="D3" s="972"/>
      <c r="E3" s="972"/>
      <c r="F3" s="972"/>
      <c r="G3" s="972"/>
      <c r="H3" s="972"/>
      <c r="I3" s="972"/>
      <c r="J3" s="972"/>
      <c r="K3" s="972"/>
      <c r="L3" s="972"/>
      <c r="M3" s="972"/>
      <c r="N3" s="972"/>
      <c r="O3" s="972"/>
      <c r="P3" s="972"/>
      <c r="Q3" s="972"/>
      <c r="R3" s="972"/>
      <c r="S3" s="972"/>
      <c r="T3" s="972"/>
      <c r="U3" s="972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64" t="s">
        <v>79</v>
      </c>
      <c r="B5" s="964" t="s">
        <v>165</v>
      </c>
      <c r="C5" s="964" t="s">
        <v>48</v>
      </c>
      <c r="D5" s="964"/>
      <c r="E5" s="964"/>
      <c r="F5" s="964"/>
      <c r="G5" s="964"/>
      <c r="H5" s="964"/>
      <c r="I5" s="964" t="s">
        <v>80</v>
      </c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 t="s">
        <v>81</v>
      </c>
    </row>
    <row r="6" spans="1:22" s="242" customFormat="1" ht="111" customHeight="1" x14ac:dyDescent="0.3">
      <c r="A6" s="964"/>
      <c r="B6" s="964"/>
      <c r="C6" s="964" t="s">
        <v>165</v>
      </c>
      <c r="D6" s="964" t="s">
        <v>45</v>
      </c>
      <c r="E6" s="964" t="s">
        <v>44</v>
      </c>
      <c r="F6" s="964"/>
      <c r="G6" s="964"/>
      <c r="H6" s="964" t="s">
        <v>43</v>
      </c>
      <c r="I6" s="964" t="s">
        <v>33</v>
      </c>
      <c r="J6" s="950" t="s">
        <v>226</v>
      </c>
      <c r="K6" s="950" t="s">
        <v>31</v>
      </c>
      <c r="L6" s="950" t="s">
        <v>229</v>
      </c>
      <c r="M6" s="896" t="s">
        <v>228</v>
      </c>
      <c r="N6" s="896" t="s">
        <v>227</v>
      </c>
      <c r="O6" s="473" t="s">
        <v>116</v>
      </c>
      <c r="P6" s="473" t="s">
        <v>115</v>
      </c>
      <c r="Q6" s="473" t="s">
        <v>114</v>
      </c>
      <c r="R6" s="556" t="s">
        <v>113</v>
      </c>
      <c r="S6" s="556" t="s">
        <v>112</v>
      </c>
      <c r="T6" s="964" t="s">
        <v>516</v>
      </c>
      <c r="U6" s="964"/>
    </row>
    <row r="7" spans="1:22" s="242" customFormat="1" ht="51" hidden="1" customHeight="1" x14ac:dyDescent="0.3">
      <c r="A7" s="964"/>
      <c r="B7" s="964"/>
      <c r="C7" s="964"/>
      <c r="D7" s="964"/>
      <c r="E7" s="964"/>
      <c r="F7" s="964"/>
      <c r="G7" s="964"/>
      <c r="H7" s="964"/>
      <c r="I7" s="964"/>
      <c r="J7" s="950"/>
      <c r="K7" s="950"/>
      <c r="L7" s="950"/>
      <c r="M7" s="897"/>
      <c r="N7" s="897"/>
      <c r="O7" s="474"/>
      <c r="P7" s="474"/>
      <c r="Q7" s="474"/>
      <c r="R7" s="557"/>
      <c r="S7" s="474"/>
      <c r="T7" s="964"/>
      <c r="U7" s="964"/>
    </row>
    <row r="8" spans="1:22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75" t="s">
        <v>86</v>
      </c>
    </row>
    <row r="11" spans="1:22" ht="70.2" customHeight="1" x14ac:dyDescent="0.3">
      <c r="A11" s="969" t="s">
        <v>131</v>
      </c>
      <c r="B11" s="968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69"/>
      <c r="B12" s="968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68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968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75"/>
      <c r="V14" s="251"/>
    </row>
    <row r="15" spans="1:22" ht="46.95" customHeight="1" x14ac:dyDescent="0.3">
      <c r="A15" s="965" t="s">
        <v>236</v>
      </c>
      <c r="B15" s="969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73"/>
      <c r="V15" s="251"/>
    </row>
    <row r="16" spans="1:22" ht="49.2" customHeight="1" x14ac:dyDescent="0.3">
      <c r="A16" s="967"/>
      <c r="B16" s="969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73"/>
      <c r="V16" s="251"/>
    </row>
    <row r="17" spans="1:22" ht="49.2" customHeight="1" x14ac:dyDescent="0.3">
      <c r="A17" s="966"/>
      <c r="B17" s="969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73"/>
      <c r="V17" s="251"/>
    </row>
    <row r="18" spans="1:22" ht="50.4" customHeight="1" x14ac:dyDescent="0.3">
      <c r="A18" s="965" t="s">
        <v>239</v>
      </c>
      <c r="B18" s="969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73"/>
      <c r="V18" s="251"/>
    </row>
    <row r="19" spans="1:22" ht="50.4" customHeight="1" x14ac:dyDescent="0.3">
      <c r="A19" s="966"/>
      <c r="B19" s="969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73"/>
      <c r="V19" s="251"/>
    </row>
    <row r="20" spans="1:22" ht="50.4" customHeight="1" x14ac:dyDescent="0.3">
      <c r="A20" s="965" t="s">
        <v>241</v>
      </c>
      <c r="B20" s="969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73"/>
      <c r="V20" s="251"/>
    </row>
    <row r="21" spans="1:22" ht="48" customHeight="1" x14ac:dyDescent="0.3">
      <c r="A21" s="966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75"/>
      <c r="V21" s="251"/>
    </row>
    <row r="22" spans="1:22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65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67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67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66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35" t="s">
        <v>254</v>
      </c>
      <c r="B41" s="935"/>
      <c r="C41" s="935"/>
      <c r="D41" s="935"/>
      <c r="E41" s="267"/>
      <c r="F41" s="267"/>
      <c r="G41" s="267"/>
      <c r="H41" s="267"/>
      <c r="I41" s="267"/>
      <c r="J41" s="267"/>
      <c r="K41" s="937" t="s">
        <v>255</v>
      </c>
      <c r="L41" s="937"/>
      <c r="M41" s="937"/>
      <c r="N41" s="937"/>
      <c r="O41" s="937"/>
      <c r="P41" s="937"/>
      <c r="Q41" s="937"/>
      <c r="R41" s="937"/>
      <c r="S41" s="937"/>
      <c r="T41" s="937"/>
      <c r="U41" s="239"/>
    </row>
    <row r="42" spans="1:22" ht="114" customHeight="1" x14ac:dyDescent="0.3">
      <c r="A42" s="650"/>
      <c r="B42" s="650"/>
      <c r="C42" s="650"/>
      <c r="D42" s="650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"/>
  <sheetViews>
    <sheetView view="pageBreakPreview" zoomScale="60" zoomScaleNormal="85" workbookViewId="0">
      <selection activeCell="R4" sqref="R1:T1048576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983" t="s">
        <v>551</v>
      </c>
      <c r="M1" s="983"/>
      <c r="N1" s="983"/>
      <c r="O1" s="983"/>
      <c r="P1" s="983"/>
      <c r="Q1" s="983"/>
      <c r="R1" s="983"/>
      <c r="S1" s="983"/>
      <c r="T1" s="983"/>
      <c r="U1" s="983"/>
      <c r="V1" s="983"/>
    </row>
    <row r="2" spans="1:23" ht="86.25" customHeight="1" x14ac:dyDescent="0.3">
      <c r="E2" s="984"/>
      <c r="F2" s="985"/>
      <c r="G2" s="985"/>
      <c r="L2" s="986" t="s">
        <v>290</v>
      </c>
      <c r="M2" s="986"/>
      <c r="N2" s="986"/>
      <c r="O2" s="986"/>
      <c r="P2" s="986"/>
      <c r="Q2" s="986"/>
      <c r="R2" s="986"/>
      <c r="S2" s="986"/>
      <c r="T2" s="986"/>
      <c r="U2" s="986"/>
      <c r="V2" s="986"/>
      <c r="W2" s="477"/>
    </row>
    <row r="3" spans="1:23" ht="39" customHeight="1" x14ac:dyDescent="0.3">
      <c r="A3" s="987" t="s">
        <v>50</v>
      </c>
      <c r="B3" s="987"/>
      <c r="C3" s="987"/>
      <c r="D3" s="987"/>
      <c r="E3" s="987"/>
      <c r="F3" s="987"/>
      <c r="G3" s="987"/>
      <c r="H3" s="987"/>
      <c r="I3" s="987"/>
      <c r="J3" s="987"/>
      <c r="K3" s="987"/>
      <c r="L3" s="987"/>
      <c r="M3" s="987"/>
      <c r="N3" s="987"/>
      <c r="O3" s="987"/>
      <c r="P3" s="987"/>
      <c r="Q3" s="987"/>
      <c r="R3" s="987"/>
      <c r="S3" s="987"/>
      <c r="T3" s="987"/>
      <c r="U3" s="987"/>
      <c r="V3" s="987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988" t="s">
        <v>36</v>
      </c>
      <c r="B5" s="977" t="s">
        <v>49</v>
      </c>
      <c r="C5" s="992" t="s">
        <v>166</v>
      </c>
      <c r="D5" s="992" t="s">
        <v>48</v>
      </c>
      <c r="E5" s="992"/>
      <c r="F5" s="992"/>
      <c r="G5" s="992"/>
      <c r="H5" s="992"/>
      <c r="I5" s="992"/>
      <c r="J5" s="989" t="s">
        <v>47</v>
      </c>
      <c r="K5" s="990"/>
      <c r="L5" s="990"/>
      <c r="M5" s="990"/>
      <c r="N5" s="990"/>
      <c r="O5" s="990"/>
      <c r="P5" s="990"/>
      <c r="Q5" s="990"/>
      <c r="R5" s="990"/>
      <c r="S5" s="990"/>
      <c r="T5" s="990"/>
      <c r="U5" s="991"/>
      <c r="V5" s="992" t="s">
        <v>46</v>
      </c>
    </row>
    <row r="6" spans="1:23" ht="83.25" customHeight="1" x14ac:dyDescent="0.3">
      <c r="A6" s="988"/>
      <c r="B6" s="979"/>
      <c r="C6" s="992"/>
      <c r="D6" s="479" t="s">
        <v>165</v>
      </c>
      <c r="E6" s="479" t="s">
        <v>45</v>
      </c>
      <c r="F6" s="989" t="s">
        <v>44</v>
      </c>
      <c r="G6" s="990"/>
      <c r="H6" s="991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604" t="s">
        <v>115</v>
      </c>
      <c r="R6" s="613" t="s">
        <v>114</v>
      </c>
      <c r="S6" s="613" t="s">
        <v>113</v>
      </c>
      <c r="T6" s="613" t="s">
        <v>112</v>
      </c>
      <c r="U6" s="558" t="s">
        <v>518</v>
      </c>
      <c r="V6" s="992"/>
    </row>
    <row r="7" spans="1:23" ht="15.75" customHeight="1" x14ac:dyDescent="0.3">
      <c r="A7" s="478"/>
      <c r="B7" s="974" t="s">
        <v>42</v>
      </c>
      <c r="C7" s="975"/>
      <c r="D7" s="975"/>
      <c r="E7" s="975"/>
      <c r="F7" s="975"/>
      <c r="G7" s="975"/>
      <c r="H7" s="975"/>
      <c r="I7" s="975"/>
      <c r="J7" s="975"/>
      <c r="K7" s="975"/>
      <c r="L7" s="975"/>
      <c r="M7" s="975"/>
      <c r="N7" s="975"/>
      <c r="O7" s="975"/>
      <c r="P7" s="975"/>
      <c r="Q7" s="975"/>
      <c r="R7" s="975"/>
      <c r="S7" s="975"/>
      <c r="T7" s="975"/>
      <c r="U7" s="976"/>
      <c r="V7" s="479"/>
    </row>
    <row r="8" spans="1:23" ht="42" customHeight="1" x14ac:dyDescent="0.3">
      <c r="A8" s="273" t="s">
        <v>8</v>
      </c>
      <c r="B8" s="974" t="s">
        <v>358</v>
      </c>
      <c r="C8" s="975"/>
      <c r="D8" s="975"/>
      <c r="E8" s="975"/>
      <c r="F8" s="975"/>
      <c r="G8" s="975"/>
      <c r="H8" s="975"/>
      <c r="I8" s="975"/>
      <c r="J8" s="975"/>
      <c r="K8" s="975"/>
      <c r="L8" s="975"/>
      <c r="M8" s="975"/>
      <c r="N8" s="975"/>
      <c r="O8" s="975"/>
      <c r="P8" s="975"/>
      <c r="Q8" s="975"/>
      <c r="R8" s="975"/>
      <c r="S8" s="975"/>
      <c r="T8" s="975"/>
      <c r="U8" s="976"/>
      <c r="V8" s="476"/>
    </row>
    <row r="9" spans="1:23" ht="55.5" customHeight="1" x14ac:dyDescent="0.3">
      <c r="A9" s="993" t="s">
        <v>134</v>
      </c>
      <c r="B9" s="977" t="s">
        <v>133</v>
      </c>
      <c r="C9" s="996" t="s">
        <v>83</v>
      </c>
      <c r="D9" s="478" t="s">
        <v>123</v>
      </c>
      <c r="E9" s="338" t="s">
        <v>105</v>
      </c>
      <c r="F9" s="980" t="s">
        <v>151</v>
      </c>
      <c r="G9" s="981"/>
      <c r="H9" s="982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339">
        <v>3101.4</v>
      </c>
      <c r="S9" s="339">
        <v>3101.4</v>
      </c>
      <c r="T9" s="339">
        <v>3101.4</v>
      </c>
      <c r="U9" s="339">
        <f>SUM(J9:T9)</f>
        <v>21210.2</v>
      </c>
      <c r="V9" s="999" t="s">
        <v>41</v>
      </c>
      <c r="W9" s="274"/>
    </row>
    <row r="10" spans="1:23" ht="44.25" customHeight="1" x14ac:dyDescent="0.3">
      <c r="A10" s="994"/>
      <c r="B10" s="978"/>
      <c r="C10" s="997"/>
      <c r="D10" s="478" t="s">
        <v>123</v>
      </c>
      <c r="E10" s="338" t="s">
        <v>105</v>
      </c>
      <c r="F10" s="980" t="s">
        <v>246</v>
      </c>
      <c r="G10" s="981"/>
      <c r="H10" s="982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339"/>
      <c r="S10" s="339"/>
      <c r="T10" s="339"/>
      <c r="U10" s="339">
        <f t="shared" ref="U10:U22" si="0">SUM(J10:T10)</f>
        <v>2638.2</v>
      </c>
      <c r="V10" s="1000"/>
      <c r="W10" s="274"/>
    </row>
    <row r="11" spans="1:23" ht="48" hidden="1" customHeight="1" x14ac:dyDescent="0.3">
      <c r="A11" s="994"/>
      <c r="B11" s="978"/>
      <c r="C11" s="997"/>
      <c r="D11" s="478" t="s">
        <v>123</v>
      </c>
      <c r="E11" s="338" t="s">
        <v>105</v>
      </c>
      <c r="F11" s="980" t="s">
        <v>246</v>
      </c>
      <c r="G11" s="981"/>
      <c r="H11" s="982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339"/>
      <c r="S11" s="339"/>
      <c r="T11" s="339"/>
      <c r="U11" s="339">
        <f t="shared" si="0"/>
        <v>0</v>
      </c>
      <c r="V11" s="1000"/>
      <c r="W11" s="274"/>
    </row>
    <row r="12" spans="1:23" ht="53.25" hidden="1" customHeight="1" x14ac:dyDescent="0.3">
      <c r="A12" s="994"/>
      <c r="B12" s="978"/>
      <c r="C12" s="997"/>
      <c r="D12" s="478" t="s">
        <v>123</v>
      </c>
      <c r="E12" s="338" t="s">
        <v>105</v>
      </c>
      <c r="F12" s="980" t="s">
        <v>151</v>
      </c>
      <c r="G12" s="981"/>
      <c r="H12" s="982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339"/>
      <c r="S12" s="339"/>
      <c r="T12" s="339"/>
      <c r="U12" s="339">
        <f t="shared" si="0"/>
        <v>0</v>
      </c>
      <c r="V12" s="1000"/>
      <c r="W12" s="274"/>
    </row>
    <row r="13" spans="1:23" ht="52.5" customHeight="1" x14ac:dyDescent="0.3">
      <c r="A13" s="994"/>
      <c r="B13" s="978"/>
      <c r="C13" s="997"/>
      <c r="D13" s="478" t="s">
        <v>123</v>
      </c>
      <c r="E13" s="338" t="s">
        <v>105</v>
      </c>
      <c r="F13" s="980" t="s">
        <v>246</v>
      </c>
      <c r="G13" s="981"/>
      <c r="H13" s="982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339"/>
      <c r="S13" s="339"/>
      <c r="T13" s="339"/>
      <c r="U13" s="339">
        <f t="shared" si="0"/>
        <v>161.80000000000001</v>
      </c>
      <c r="V13" s="1000"/>
      <c r="W13" s="274"/>
    </row>
    <row r="14" spans="1:23" ht="49.5" customHeight="1" x14ac:dyDescent="0.3">
      <c r="A14" s="994"/>
      <c r="B14" s="978"/>
      <c r="C14" s="997"/>
      <c r="D14" s="478" t="s">
        <v>123</v>
      </c>
      <c r="E14" s="338" t="s">
        <v>105</v>
      </c>
      <c r="F14" s="980" t="s">
        <v>151</v>
      </c>
      <c r="G14" s="981"/>
      <c r="H14" s="982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339">
        <v>64</v>
      </c>
      <c r="S14" s="339">
        <v>64</v>
      </c>
      <c r="T14" s="339">
        <v>64</v>
      </c>
      <c r="U14" s="339">
        <f t="shared" si="0"/>
        <v>683.3</v>
      </c>
      <c r="V14" s="1000"/>
      <c r="W14" s="395"/>
    </row>
    <row r="15" spans="1:23" ht="39" customHeight="1" x14ac:dyDescent="0.3">
      <c r="A15" s="995"/>
      <c r="B15" s="979"/>
      <c r="C15" s="998"/>
      <c r="D15" s="478" t="s">
        <v>123</v>
      </c>
      <c r="E15" s="338" t="s">
        <v>105</v>
      </c>
      <c r="F15" s="980" t="s">
        <v>151</v>
      </c>
      <c r="G15" s="981"/>
      <c r="H15" s="982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339"/>
      <c r="S15" s="339"/>
      <c r="T15" s="339"/>
      <c r="U15" s="339">
        <f t="shared" si="0"/>
        <v>90.6</v>
      </c>
      <c r="V15" s="1000"/>
      <c r="W15" s="274"/>
    </row>
    <row r="16" spans="1:23" ht="82.95" customHeight="1" x14ac:dyDescent="0.3">
      <c r="A16" s="480" t="s">
        <v>311</v>
      </c>
      <c r="B16" s="275" t="s">
        <v>309</v>
      </c>
      <c r="C16" s="481"/>
      <c r="D16" s="478" t="s">
        <v>123</v>
      </c>
      <c r="E16" s="338" t="s">
        <v>105</v>
      </c>
      <c r="F16" s="980" t="s">
        <v>391</v>
      </c>
      <c r="G16" s="981"/>
      <c r="H16" s="982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339"/>
      <c r="S16" s="339"/>
      <c r="T16" s="339"/>
      <c r="U16" s="339">
        <f t="shared" si="0"/>
        <v>67.8</v>
      </c>
      <c r="V16" s="1000"/>
      <c r="W16" s="274"/>
    </row>
    <row r="17" spans="1:23" ht="82.95" customHeight="1" x14ac:dyDescent="0.3">
      <c r="A17" s="480" t="s">
        <v>401</v>
      </c>
      <c r="B17" s="275" t="s">
        <v>423</v>
      </c>
      <c r="C17" s="481"/>
      <c r="D17" s="478" t="s">
        <v>123</v>
      </c>
      <c r="E17" s="338" t="s">
        <v>105</v>
      </c>
      <c r="F17" s="980" t="s">
        <v>425</v>
      </c>
      <c r="G17" s="981"/>
      <c r="H17" s="982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339"/>
      <c r="S17" s="339"/>
      <c r="T17" s="339"/>
      <c r="U17" s="339">
        <f t="shared" si="0"/>
        <v>27.3</v>
      </c>
      <c r="V17" s="1000"/>
      <c r="W17" s="274"/>
    </row>
    <row r="18" spans="1:23" ht="82.95" customHeight="1" x14ac:dyDescent="0.3">
      <c r="A18" s="480" t="s">
        <v>402</v>
      </c>
      <c r="B18" s="275" t="s">
        <v>454</v>
      </c>
      <c r="C18" s="481"/>
      <c r="D18" s="478" t="s">
        <v>123</v>
      </c>
      <c r="E18" s="338" t="s">
        <v>105</v>
      </c>
      <c r="F18" s="980" t="s">
        <v>455</v>
      </c>
      <c r="G18" s="981"/>
      <c r="H18" s="982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339"/>
      <c r="S18" s="339"/>
      <c r="T18" s="339"/>
      <c r="U18" s="339">
        <f t="shared" si="0"/>
        <v>269.3</v>
      </c>
      <c r="V18" s="1000"/>
      <c r="W18" s="274"/>
    </row>
    <row r="19" spans="1:23" ht="115.2" customHeight="1" x14ac:dyDescent="0.3">
      <c r="A19" s="480" t="s">
        <v>443</v>
      </c>
      <c r="B19" s="332" t="s">
        <v>397</v>
      </c>
      <c r="C19" s="481"/>
      <c r="D19" s="478" t="s">
        <v>123</v>
      </c>
      <c r="E19" s="338" t="s">
        <v>105</v>
      </c>
      <c r="F19" s="980" t="s">
        <v>396</v>
      </c>
      <c r="G19" s="981"/>
      <c r="H19" s="982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339"/>
      <c r="S19" s="339"/>
      <c r="T19" s="339"/>
      <c r="U19" s="339">
        <f t="shared" si="0"/>
        <v>128.30000000000001</v>
      </c>
      <c r="V19" s="1000"/>
      <c r="W19" s="274"/>
    </row>
    <row r="20" spans="1:23" ht="144" customHeight="1" x14ac:dyDescent="0.3">
      <c r="A20" s="480" t="s">
        <v>453</v>
      </c>
      <c r="B20" s="343" t="s">
        <v>403</v>
      </c>
      <c r="C20" s="481"/>
      <c r="D20" s="478" t="s">
        <v>123</v>
      </c>
      <c r="E20" s="338" t="s">
        <v>105</v>
      </c>
      <c r="F20" s="980" t="s">
        <v>404</v>
      </c>
      <c r="G20" s="981"/>
      <c r="H20" s="982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339"/>
      <c r="S20" s="339"/>
      <c r="T20" s="339"/>
      <c r="U20" s="339">
        <f t="shared" si="0"/>
        <v>36.4</v>
      </c>
      <c r="V20" s="1001"/>
      <c r="W20" s="274"/>
    </row>
    <row r="21" spans="1:23" ht="18" x14ac:dyDescent="0.3">
      <c r="A21" s="478"/>
      <c r="B21" s="73" t="s">
        <v>40</v>
      </c>
      <c r="C21" s="276"/>
      <c r="D21" s="73"/>
      <c r="E21" s="340"/>
      <c r="F21" s="980"/>
      <c r="G21" s="981"/>
      <c r="H21" s="982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339">
        <f>R14+R12+R9+R16</f>
        <v>3165.4</v>
      </c>
      <c r="S21" s="339">
        <f>S14+S12+S9+S16</f>
        <v>3165.4</v>
      </c>
      <c r="T21" s="339">
        <f>T14+T12+T9+T16</f>
        <v>3165.4</v>
      </c>
      <c r="U21" s="339">
        <f t="shared" si="0"/>
        <v>25313.200000000004</v>
      </c>
      <c r="V21" s="277"/>
      <c r="W21" s="278"/>
    </row>
    <row r="22" spans="1:23" ht="18" x14ac:dyDescent="0.3">
      <c r="A22" s="478"/>
      <c r="B22" s="73" t="s">
        <v>92</v>
      </c>
      <c r="C22" s="73"/>
      <c r="D22" s="73"/>
      <c r="E22" s="340"/>
      <c r="F22" s="980"/>
      <c r="G22" s="981"/>
      <c r="H22" s="982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341">
        <f>R21</f>
        <v>3165.4</v>
      </c>
      <c r="S22" s="341">
        <f>S21</f>
        <v>3165.4</v>
      </c>
      <c r="T22" s="341">
        <f>T21</f>
        <v>3165.4</v>
      </c>
      <c r="U22" s="339">
        <f t="shared" si="0"/>
        <v>25313.200000000004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50" t="s">
        <v>261</v>
      </c>
      <c r="B24" s="650"/>
      <c r="C24" s="650"/>
      <c r="D24" s="650"/>
      <c r="E24" s="268"/>
      <c r="F24" s="268"/>
      <c r="G24" s="268"/>
      <c r="H24" s="268"/>
      <c r="I24" s="268"/>
      <c r="J24" s="282"/>
      <c r="K24" s="268"/>
      <c r="L24" s="642" t="s">
        <v>193</v>
      </c>
      <c r="M24" s="642"/>
      <c r="N24" s="642"/>
      <c r="O24" s="642"/>
      <c r="P24" s="642"/>
      <c r="Q24" s="642"/>
      <c r="R24" s="642"/>
      <c r="S24" s="642"/>
      <c r="T24" s="642"/>
      <c r="U24" s="642"/>
      <c r="V24" s="642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</row>
    <row r="27" spans="1:23" x14ac:dyDescent="0.3">
      <c r="J27" s="278"/>
      <c r="W27" s="278"/>
    </row>
  </sheetData>
  <mergeCells count="33"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tabSelected="1" view="pageBreakPreview" zoomScale="70" zoomScaleSheetLayoutView="70" workbookViewId="0">
      <selection activeCell="D2" sqref="D2:P2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1" t="s">
        <v>565</v>
      </c>
      <c r="E1" s="661"/>
      <c r="F1" s="661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59" t="s">
        <v>546</v>
      </c>
      <c r="E2" s="659"/>
      <c r="F2" s="659"/>
      <c r="G2" s="659"/>
      <c r="H2" s="659"/>
      <c r="I2" s="659"/>
      <c r="J2" s="659"/>
      <c r="K2" s="659"/>
      <c r="L2" s="659"/>
      <c r="M2" s="659"/>
      <c r="N2" s="659"/>
      <c r="O2" s="659"/>
      <c r="P2" s="659"/>
    </row>
    <row r="3" spans="1:26" ht="70.5" customHeight="1" x14ac:dyDescent="0.3">
      <c r="A3" s="660" t="s">
        <v>146</v>
      </c>
      <c r="B3" s="660"/>
      <c r="C3" s="660"/>
      <c r="D3" s="660"/>
      <c r="E3" s="660"/>
      <c r="F3" s="660"/>
      <c r="G3" s="660"/>
      <c r="H3" s="660"/>
      <c r="I3" s="660"/>
      <c r="J3" s="660"/>
      <c r="K3" s="660"/>
      <c r="L3" s="660"/>
      <c r="M3" s="660"/>
      <c r="N3" s="660"/>
      <c r="O3" s="660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57" t="s">
        <v>67</v>
      </c>
      <c r="B5" s="657" t="s">
        <v>68</v>
      </c>
      <c r="C5" s="657" t="s">
        <v>69</v>
      </c>
      <c r="D5" s="657" t="s">
        <v>70</v>
      </c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</row>
    <row r="6" spans="1:26" ht="57.75" customHeight="1" x14ac:dyDescent="0.25">
      <c r="A6" s="657"/>
      <c r="B6" s="657"/>
      <c r="C6" s="657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460" t="s">
        <v>114</v>
      </c>
      <c r="M6" s="555" t="s">
        <v>113</v>
      </c>
      <c r="N6" s="555" t="s">
        <v>112</v>
      </c>
      <c r="O6" s="555" t="s">
        <v>515</v>
      </c>
    </row>
    <row r="7" spans="1:26" ht="15.75" customHeight="1" x14ac:dyDescent="0.25">
      <c r="A7" s="663" t="s">
        <v>55</v>
      </c>
      <c r="B7" s="663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74">
        <f t="shared" si="0"/>
        <v>67743.100000000006</v>
      </c>
      <c r="M7" s="74">
        <f t="shared" ref="M7" si="1">M10+M11+M12</f>
        <v>61111.199999999997</v>
      </c>
      <c r="N7" s="74">
        <f t="shared" si="0"/>
        <v>61111.199999999997</v>
      </c>
      <c r="O7" s="74">
        <f>SUM(D7:N7)</f>
        <v>585947.49999999988</v>
      </c>
      <c r="P7" s="287"/>
      <c r="T7" s="288"/>
      <c r="U7" s="288"/>
    </row>
    <row r="8" spans="1:26" ht="15.6" x14ac:dyDescent="0.25">
      <c r="A8" s="664"/>
      <c r="B8" s="664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64"/>
      <c r="B9" s="664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64"/>
      <c r="B10" s="664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7122.5</v>
      </c>
      <c r="M10" s="75">
        <f t="shared" si="3"/>
        <v>1310.5</v>
      </c>
      <c r="N10" s="75">
        <f t="shared" si="3"/>
        <v>1310.5</v>
      </c>
      <c r="O10" s="74">
        <f t="shared" si="2"/>
        <v>74227.8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64"/>
      <c r="B11" s="664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75">
        <f t="shared" si="4"/>
        <v>11849.5</v>
      </c>
      <c r="M11" s="75">
        <f t="shared" si="4"/>
        <v>16160.699999999999</v>
      </c>
      <c r="N11" s="75">
        <f t="shared" si="4"/>
        <v>16160.699999999999</v>
      </c>
      <c r="O11" s="74">
        <f t="shared" si="2"/>
        <v>125954.9</v>
      </c>
      <c r="P11" s="287"/>
      <c r="T11" s="288"/>
      <c r="U11" s="290"/>
    </row>
    <row r="12" spans="1:26" ht="15.75" customHeight="1" outlineLevel="1" x14ac:dyDescent="0.25">
      <c r="A12" s="664"/>
      <c r="B12" s="664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75">
        <f>L40+L33+L26+L19</f>
        <v>48771.1</v>
      </c>
      <c r="M12" s="75">
        <f>M40+M33+M26+M19</f>
        <v>43640</v>
      </c>
      <c r="N12" s="75">
        <f>N40+N33+N26+N19</f>
        <v>43640</v>
      </c>
      <c r="O12" s="74">
        <f t="shared" si="2"/>
        <v>385764.8</v>
      </c>
      <c r="P12" s="287"/>
      <c r="T12" s="288"/>
      <c r="U12" s="288"/>
      <c r="V12" s="288"/>
    </row>
    <row r="13" spans="1:26" ht="15.6" outlineLevel="1" x14ac:dyDescent="0.25">
      <c r="A13" s="664"/>
      <c r="B13" s="664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63" t="s">
        <v>58</v>
      </c>
      <c r="B14" s="651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74">
        <f>L17+L18+L19</f>
        <v>44874.6</v>
      </c>
      <c r="M14" s="74">
        <f>M17+M18+M19</f>
        <v>35234.699999999997</v>
      </c>
      <c r="N14" s="74">
        <f>N17+N18+N19</f>
        <v>35234.699999999997</v>
      </c>
      <c r="O14" s="74">
        <f t="shared" si="2"/>
        <v>290690.2</v>
      </c>
      <c r="P14" s="287"/>
      <c r="T14" s="288"/>
      <c r="U14" s="288"/>
    </row>
    <row r="15" spans="1:26" ht="15.6" x14ac:dyDescent="0.25">
      <c r="A15" s="664"/>
      <c r="B15" s="652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64"/>
      <c r="B16" s="652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64"/>
      <c r="B17" s="652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75">
        <f>ПР2ПП1!Q64+ПР2ПП1!Q62+ПР2ПП1!Q60+ПР2ПП1!Q58+ПР2ПП1!Q56+ПР2ПП1!Q54+ПР2ПП1!Q52+ПР2ПП1!Q50+ПР2ПП1!Q48</f>
        <v>5606.0999999999995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42556.799999999996</v>
      </c>
      <c r="P17" s="287"/>
      <c r="U17" s="288"/>
      <c r="V17" s="288"/>
    </row>
    <row r="18" spans="1:22" ht="15.6" x14ac:dyDescent="0.25">
      <c r="A18" s="664"/>
      <c r="B18" s="652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ПР2ПП1!O66</f>
        <v>4015.9</v>
      </c>
      <c r="K18" s="75">
        <f>ПР2ПП1!P66</f>
        <v>5864.5</v>
      </c>
      <c r="L18" s="75">
        <f>ПР2ПП1!Q66</f>
        <v>6758</v>
      </c>
      <c r="M18" s="75">
        <f>ПР2ПП1!R66</f>
        <v>6626.4</v>
      </c>
      <c r="N18" s="75">
        <f>ПР2ПП1!S66</f>
        <v>6626.4</v>
      </c>
      <c r="O18" s="74">
        <f t="shared" si="2"/>
        <v>56408.800000000003</v>
      </c>
      <c r="P18" s="287"/>
      <c r="T18" s="288"/>
      <c r="U18" s="288"/>
    </row>
    <row r="19" spans="1:22" ht="15.75" customHeight="1" x14ac:dyDescent="0.25">
      <c r="A19" s="664"/>
      <c r="B19" s="652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75">
        <f>ПР2ПП1!Q8-'Информация МЗ+ИЦ+ПД'!L18-'Информация МЗ+ИЦ+ПД'!L17</f>
        <v>32510.5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191724.59999999998</v>
      </c>
      <c r="P19" s="287"/>
    </row>
    <row r="20" spans="1:22" ht="15.6" x14ac:dyDescent="0.25">
      <c r="A20" s="664"/>
      <c r="B20" s="652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63" t="s">
        <v>60</v>
      </c>
      <c r="B21" s="651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74">
        <f>L24+L25+L26</f>
        <v>19703.099999999999</v>
      </c>
      <c r="M21" s="74">
        <f>M24+M25+M26</f>
        <v>22711.1</v>
      </c>
      <c r="N21" s="74">
        <f>N24+N25+N26</f>
        <v>22711.1</v>
      </c>
      <c r="O21" s="74">
        <f t="shared" si="2"/>
        <v>214037.00000000003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64"/>
      <c r="B22" s="652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64"/>
      <c r="B23" s="652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64"/>
      <c r="B24" s="652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75">
        <f>ПР2ПП2!R56+ПР2ПП2!R53+ПР2ПП2!R41+ПР2ПП2!R37+ПР2ПП2!R36+ПР2ПП2!R34+ПР2ПП2!R28+ПР2ПП2!R27+ПР2ПП2!R26+ПР2ПП2!R25+ПР2ПП2!R24+ПР2ПП2!R23+ПР2ПП2!R21+ПР2ПП2!R20+ПР2ПП2!R19</f>
        <v>1516.4</v>
      </c>
      <c r="M24" s="75">
        <f>ПР2ПП2!S56+ПР2ПП2!S37</f>
        <v>1310.5</v>
      </c>
      <c r="N24" s="75">
        <f>ПР2ПП2!T56+ПР2ПП2!T37</f>
        <v>1310.5</v>
      </c>
      <c r="O24" s="74">
        <f t="shared" si="2"/>
        <v>28806.400000000001</v>
      </c>
      <c r="P24" s="287"/>
      <c r="U24" s="288"/>
    </row>
    <row r="25" spans="1:22" ht="15.6" x14ac:dyDescent="0.25">
      <c r="A25" s="664"/>
      <c r="B25" s="652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ПР2ПП2!P58</f>
        <v>5142.1000000000004</v>
      </c>
      <c r="K25" s="75">
        <f>ПР2ПП2!Q58</f>
        <v>36543.800000000003</v>
      </c>
      <c r="L25" s="75">
        <f>ПР2ПП2!R58</f>
        <v>5091.5</v>
      </c>
      <c r="M25" s="75">
        <f>ПР2ПП2!S58</f>
        <v>9534.2999999999993</v>
      </c>
      <c r="N25" s="75">
        <f>ПР2ПП2!T58</f>
        <v>9534.2999999999993</v>
      </c>
      <c r="O25" s="74">
        <f t="shared" si="2"/>
        <v>69546.100000000006</v>
      </c>
      <c r="P25" s="287"/>
      <c r="T25" s="288"/>
      <c r="U25" s="288"/>
    </row>
    <row r="26" spans="1:22" ht="18" customHeight="1" x14ac:dyDescent="0.25">
      <c r="A26" s="664"/>
      <c r="B26" s="652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75">
        <f>ПР2ПП2!R9-'Информация МЗ+ИЦ+ПД'!L25-'Информация МЗ+ИЦ+ПД'!L24</f>
        <v>13095.199999999999</v>
      </c>
      <c r="M26" s="75">
        <f>ПР2ПП2!S8-'Информация МЗ+ИЦ+ПД'!M25-'Информация МЗ+ИЦ+ПД'!M24</f>
        <v>11866.3</v>
      </c>
      <c r="N26" s="75">
        <f>ПР2ПП2!T8-'Информация МЗ+ИЦ+ПД'!N24-'Информация МЗ+ИЦ+ПД'!N25</f>
        <v>11866.3</v>
      </c>
      <c r="O26" s="74">
        <f t="shared" si="2"/>
        <v>115684.5</v>
      </c>
      <c r="P26" s="287"/>
      <c r="T26" s="288"/>
      <c r="U26" s="288"/>
    </row>
    <row r="27" spans="1:22" ht="23.25" customHeight="1" x14ac:dyDescent="0.25">
      <c r="A27" s="665"/>
      <c r="B27" s="653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63" t="s">
        <v>62</v>
      </c>
      <c r="B28" s="663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64"/>
      <c r="B29" s="664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64"/>
      <c r="B30" s="664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64"/>
      <c r="B31" s="664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64"/>
      <c r="B32" s="664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64"/>
      <c r="B33" s="664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65"/>
      <c r="B34" s="665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63" t="s">
        <v>136</v>
      </c>
      <c r="B35" s="663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3165.4</v>
      </c>
      <c r="M35" s="74">
        <f>M39+M40</f>
        <v>3165.4</v>
      </c>
      <c r="N35" s="74">
        <f>N39+N40</f>
        <v>3165.4</v>
      </c>
      <c r="O35" s="74">
        <f t="shared" si="2"/>
        <v>25313.200000000001</v>
      </c>
      <c r="P35" s="287"/>
      <c r="U35" s="288"/>
    </row>
    <row r="36" spans="1:22" ht="15.6" x14ac:dyDescent="0.25">
      <c r="A36" s="664"/>
      <c r="B36" s="664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64"/>
      <c r="B37" s="664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64"/>
      <c r="B38" s="664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64"/>
      <c r="B39" s="664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64"/>
      <c r="B40" s="664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3165.4</v>
      </c>
      <c r="M40" s="75">
        <f>ПР.2ПП4!R9+ПР.2ПП4!R14</f>
        <v>3165.4</v>
      </c>
      <c r="N40" s="75">
        <f>ПР.2ПП4!T9+ПР.2ПП4!T14</f>
        <v>3165.4</v>
      </c>
      <c r="O40" s="74">
        <f t="shared" si="2"/>
        <v>24784.100000000002</v>
      </c>
      <c r="P40" s="287"/>
      <c r="T40" s="291"/>
      <c r="U40" s="288"/>
    </row>
    <row r="41" spans="1:22" ht="15.6" x14ac:dyDescent="0.25">
      <c r="A41" s="665"/>
      <c r="B41" s="665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50" t="s">
        <v>64</v>
      </c>
      <c r="B44" s="650"/>
      <c r="C44" s="650"/>
      <c r="D44" s="650"/>
      <c r="E44" s="268"/>
      <c r="F44" s="268"/>
      <c r="G44" s="268"/>
      <c r="H44" s="268"/>
      <c r="I44" s="642" t="s">
        <v>193</v>
      </c>
      <c r="J44" s="642"/>
      <c r="K44" s="642"/>
      <c r="L44" s="642"/>
      <c r="M44" s="642"/>
      <c r="N44" s="642"/>
      <c r="O44" s="642"/>
      <c r="P44" s="268"/>
      <c r="Q44" s="642"/>
      <c r="R44" s="642"/>
      <c r="S44" s="642"/>
      <c r="T44" s="642"/>
      <c r="U44" s="642"/>
      <c r="V44" s="642"/>
    </row>
  </sheetData>
  <mergeCells count="20">
    <mergeCell ref="D1:F1"/>
    <mergeCell ref="A7:A13"/>
    <mergeCell ref="A5:A6"/>
    <mergeCell ref="B5:B6"/>
    <mergeCell ref="C5:C6"/>
    <mergeCell ref="D2:P2"/>
    <mergeCell ref="A3:O3"/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08" t="s">
        <v>386</v>
      </c>
      <c r="M1" s="709"/>
      <c r="N1" s="709"/>
      <c r="O1" s="709"/>
      <c r="P1" s="709"/>
      <c r="Q1" s="81"/>
    </row>
    <row r="2" spans="1:18" s="53" customFormat="1" ht="60.6" customHeight="1" x14ac:dyDescent="0.25">
      <c r="L2" s="708" t="s">
        <v>260</v>
      </c>
      <c r="M2" s="709"/>
      <c r="N2" s="709"/>
      <c r="O2" s="709"/>
      <c r="P2" s="709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0" t="s">
        <v>182</v>
      </c>
      <c r="B4" s="710"/>
      <c r="C4" s="710"/>
      <c r="D4" s="710"/>
      <c r="E4" s="710"/>
      <c r="F4" s="710"/>
      <c r="G4" s="710"/>
      <c r="H4" s="710"/>
      <c r="I4" s="710"/>
      <c r="J4" s="710"/>
      <c r="K4" s="710"/>
      <c r="L4" s="710"/>
      <c r="M4" s="710"/>
      <c r="N4" s="710"/>
      <c r="O4" s="710"/>
      <c r="P4" s="710"/>
      <c r="Q4" s="82"/>
    </row>
    <row r="5" spans="1:18" s="54" customFormat="1" ht="30.75" customHeight="1" x14ac:dyDescent="0.3">
      <c r="A5" s="711" t="s">
        <v>173</v>
      </c>
      <c r="B5" s="711"/>
      <c r="C5" s="711"/>
      <c r="D5" s="711"/>
      <c r="E5" s="711"/>
      <c r="F5" s="711"/>
      <c r="G5" s="711"/>
      <c r="H5" s="711"/>
      <c r="I5" s="711"/>
      <c r="J5" s="711"/>
      <c r="K5" s="711"/>
      <c r="L5" s="711"/>
      <c r="M5" s="711"/>
      <c r="N5" s="711"/>
      <c r="O5" s="711"/>
      <c r="P5" s="711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12" t="s">
        <v>94</v>
      </c>
      <c r="B7" s="715" t="s">
        <v>95</v>
      </c>
      <c r="C7" s="715"/>
      <c r="D7" s="715"/>
      <c r="E7" s="715"/>
      <c r="F7" s="715"/>
      <c r="G7" s="715"/>
      <c r="H7" s="715"/>
      <c r="I7" s="715"/>
      <c r="J7" s="715"/>
      <c r="K7" s="715"/>
      <c r="L7" s="713" t="s">
        <v>96</v>
      </c>
      <c r="M7" s="713"/>
      <c r="N7" s="713"/>
      <c r="O7" s="713"/>
      <c r="P7" s="713"/>
      <c r="Q7" s="714"/>
    </row>
    <row r="8" spans="1:18" s="55" customFormat="1" ht="25.5" customHeight="1" x14ac:dyDescent="0.3">
      <c r="A8" s="712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67" t="s">
        <v>326</v>
      </c>
      <c r="C10" s="667"/>
      <c r="D10" s="667"/>
      <c r="E10" s="667"/>
      <c r="F10" s="667"/>
      <c r="G10" s="667"/>
      <c r="H10" s="667"/>
      <c r="I10" s="667"/>
      <c r="J10" s="667"/>
      <c r="K10" s="667"/>
      <c r="L10" s="667"/>
      <c r="M10" s="667"/>
      <c r="N10" s="667"/>
      <c r="O10" s="667"/>
      <c r="P10" s="667"/>
      <c r="Q10" s="667"/>
      <c r="R10" s="63"/>
    </row>
    <row r="11" spans="1:18" s="53" customFormat="1" ht="30" customHeight="1" x14ac:dyDescent="0.25">
      <c r="A11" s="211" t="s">
        <v>98</v>
      </c>
      <c r="B11" s="668" t="s">
        <v>100</v>
      </c>
      <c r="C11" s="668"/>
      <c r="D11" s="668"/>
      <c r="E11" s="668"/>
      <c r="F11" s="668"/>
      <c r="G11" s="668"/>
      <c r="H11" s="668"/>
      <c r="I11" s="668"/>
      <c r="J11" s="668"/>
      <c r="K11" s="668"/>
      <c r="L11" s="668"/>
      <c r="M11" s="668"/>
      <c r="N11" s="668"/>
      <c r="O11" s="668"/>
      <c r="P11" s="668"/>
      <c r="Q11" s="668"/>
      <c r="R11" s="63"/>
    </row>
    <row r="12" spans="1:18" s="53" customFormat="1" ht="15" customHeight="1" x14ac:dyDescent="0.25">
      <c r="A12" s="58" t="s">
        <v>58</v>
      </c>
      <c r="B12" s="666" t="s">
        <v>181</v>
      </c>
      <c r="C12" s="666"/>
      <c r="D12" s="666"/>
      <c r="E12" s="666"/>
      <c r="F12" s="666"/>
      <c r="G12" s="666"/>
      <c r="H12" s="666"/>
      <c r="I12" s="666"/>
      <c r="J12" s="666"/>
      <c r="K12" s="666"/>
      <c r="L12" s="666"/>
      <c r="M12" s="666"/>
      <c r="N12" s="666"/>
      <c r="O12" s="666"/>
      <c r="P12" s="666"/>
      <c r="Q12" s="666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67" t="s">
        <v>197</v>
      </c>
      <c r="C14" s="667"/>
      <c r="D14" s="667"/>
      <c r="E14" s="667"/>
      <c r="F14" s="667"/>
      <c r="G14" s="667"/>
      <c r="H14" s="667"/>
      <c r="I14" s="667"/>
      <c r="J14" s="667"/>
      <c r="K14" s="667"/>
      <c r="L14" s="667"/>
      <c r="M14" s="667"/>
      <c r="N14" s="667"/>
      <c r="O14" s="667"/>
      <c r="P14" s="667"/>
      <c r="Q14" s="667"/>
    </row>
    <row r="15" spans="1:18" s="53" customFormat="1" ht="24" customHeight="1" x14ac:dyDescent="0.25">
      <c r="A15" s="679" t="s">
        <v>98</v>
      </c>
      <c r="B15" s="670" t="s">
        <v>198</v>
      </c>
      <c r="C15" s="671"/>
      <c r="D15" s="671"/>
      <c r="E15" s="671"/>
      <c r="F15" s="671"/>
      <c r="G15" s="671"/>
      <c r="H15" s="671"/>
      <c r="I15" s="671"/>
      <c r="J15" s="671"/>
      <c r="K15" s="671"/>
      <c r="L15" s="671"/>
      <c r="M15" s="671"/>
      <c r="N15" s="671"/>
      <c r="O15" s="671"/>
      <c r="P15" s="671"/>
      <c r="Q15" s="672"/>
      <c r="R15" s="72"/>
    </row>
    <row r="16" spans="1:18" s="53" customFormat="1" ht="18.75" customHeight="1" x14ac:dyDescent="0.25">
      <c r="A16" s="679"/>
      <c r="B16" s="108"/>
      <c r="C16" s="108"/>
      <c r="D16" s="673" t="s">
        <v>199</v>
      </c>
      <c r="E16" s="674"/>
      <c r="F16" s="674"/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72"/>
    </row>
    <row r="17" spans="1:22" s="53" customFormat="1" ht="18.75" customHeight="1" x14ac:dyDescent="0.25">
      <c r="A17" s="679"/>
      <c r="B17" s="108"/>
      <c r="C17" s="108"/>
      <c r="D17" s="673" t="s">
        <v>200</v>
      </c>
      <c r="E17" s="674"/>
      <c r="F17" s="674"/>
      <c r="G17" s="674"/>
      <c r="H17" s="674"/>
      <c r="I17" s="674"/>
      <c r="J17" s="674"/>
      <c r="K17" s="674"/>
      <c r="L17" s="674"/>
      <c r="M17" s="674"/>
      <c r="N17" s="674"/>
      <c r="O17" s="674"/>
      <c r="P17" s="674"/>
      <c r="Q17" s="675"/>
      <c r="R17" s="72"/>
    </row>
    <row r="18" spans="1:22" s="53" customFormat="1" ht="17.25" customHeight="1" x14ac:dyDescent="0.25">
      <c r="A18" s="679"/>
      <c r="B18" s="108"/>
      <c r="C18" s="108"/>
      <c r="D18" s="676" t="s">
        <v>100</v>
      </c>
      <c r="E18" s="677"/>
      <c r="F18" s="677"/>
      <c r="G18" s="677"/>
      <c r="H18" s="677"/>
      <c r="I18" s="677"/>
      <c r="J18" s="677"/>
      <c r="K18" s="677"/>
      <c r="L18" s="677"/>
      <c r="M18" s="677"/>
      <c r="N18" s="677"/>
      <c r="O18" s="677"/>
      <c r="P18" s="677"/>
      <c r="Q18" s="678"/>
      <c r="R18" s="72"/>
    </row>
    <row r="19" spans="1:22" s="53" customFormat="1" ht="30.75" customHeight="1" x14ac:dyDescent="0.25">
      <c r="A19" s="58" t="s">
        <v>58</v>
      </c>
      <c r="B19" s="666" t="s">
        <v>181</v>
      </c>
      <c r="C19" s="666"/>
      <c r="D19" s="666"/>
      <c r="E19" s="666"/>
      <c r="F19" s="666"/>
      <c r="G19" s="666"/>
      <c r="H19" s="666"/>
      <c r="I19" s="666"/>
      <c r="J19" s="666"/>
      <c r="K19" s="666"/>
      <c r="L19" s="666"/>
      <c r="M19" s="666"/>
      <c r="N19" s="666"/>
      <c r="O19" s="666"/>
      <c r="P19" s="666"/>
      <c r="Q19" s="666"/>
    </row>
    <row r="20" spans="1:22" s="53" customFormat="1" ht="31.5" customHeight="1" x14ac:dyDescent="0.25">
      <c r="A20" s="704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0">
        <v>255.5</v>
      </c>
      <c r="M20" s="690">
        <f>171.9+50+59.5</f>
        <v>281.39999999999998</v>
      </c>
      <c r="N20" s="690">
        <v>1003.2</v>
      </c>
      <c r="O20" s="690">
        <v>521</v>
      </c>
      <c r="P20" s="693">
        <v>521</v>
      </c>
      <c r="Q20" s="689">
        <v>521</v>
      </c>
    </row>
    <row r="21" spans="1:22" s="53" customFormat="1" ht="33.75" customHeight="1" x14ac:dyDescent="0.25">
      <c r="A21" s="705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691"/>
      <c r="M21" s="691"/>
      <c r="N21" s="691"/>
      <c r="O21" s="691"/>
      <c r="P21" s="707"/>
      <c r="Q21" s="689"/>
    </row>
    <row r="22" spans="1:22" s="53" customFormat="1" ht="33.75" customHeight="1" x14ac:dyDescent="0.25">
      <c r="A22" s="705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691"/>
      <c r="M22" s="691"/>
      <c r="N22" s="691"/>
      <c r="O22" s="691"/>
      <c r="P22" s="707"/>
      <c r="Q22" s="689"/>
    </row>
    <row r="23" spans="1:22" s="53" customFormat="1" ht="25.5" customHeight="1" x14ac:dyDescent="0.25">
      <c r="A23" s="706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2"/>
      <c r="M23" s="692"/>
      <c r="N23" s="692"/>
      <c r="O23" s="692"/>
      <c r="P23" s="694"/>
      <c r="Q23" s="689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680" t="s">
        <v>329</v>
      </c>
      <c r="C24" s="681"/>
      <c r="D24" s="681"/>
      <c r="E24" s="681"/>
      <c r="F24" s="681"/>
      <c r="G24" s="681"/>
      <c r="H24" s="681"/>
      <c r="I24" s="681"/>
      <c r="J24" s="681"/>
      <c r="K24" s="681"/>
      <c r="L24" s="681"/>
      <c r="M24" s="681"/>
      <c r="N24" s="681"/>
      <c r="O24" s="681"/>
      <c r="P24" s="681"/>
      <c r="Q24" s="682"/>
      <c r="R24" s="63"/>
    </row>
    <row r="25" spans="1:22" s="53" customFormat="1" ht="33" customHeight="1" x14ac:dyDescent="0.25">
      <c r="A25" s="129" t="s">
        <v>98</v>
      </c>
      <c r="B25" s="683" t="s">
        <v>201</v>
      </c>
      <c r="C25" s="684"/>
      <c r="D25" s="684"/>
      <c r="E25" s="684"/>
      <c r="F25" s="684"/>
      <c r="G25" s="684"/>
      <c r="H25" s="684"/>
      <c r="I25" s="684"/>
      <c r="J25" s="684"/>
      <c r="K25" s="684"/>
      <c r="L25" s="684"/>
      <c r="M25" s="684"/>
      <c r="N25" s="684"/>
      <c r="O25" s="684"/>
      <c r="P25" s="684"/>
      <c r="Q25" s="685"/>
      <c r="R25" s="63"/>
    </row>
    <row r="26" spans="1:22" s="53" customFormat="1" ht="20.25" customHeight="1" x14ac:dyDescent="0.25">
      <c r="A26" s="58" t="s">
        <v>58</v>
      </c>
      <c r="B26" s="686" t="s">
        <v>181</v>
      </c>
      <c r="C26" s="687"/>
      <c r="D26" s="687"/>
      <c r="E26" s="687"/>
      <c r="F26" s="687"/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8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680" t="s">
        <v>327</v>
      </c>
      <c r="C28" s="681"/>
      <c r="D28" s="681"/>
      <c r="E28" s="681"/>
      <c r="F28" s="681"/>
      <c r="G28" s="681"/>
      <c r="H28" s="681"/>
      <c r="I28" s="681"/>
      <c r="J28" s="681"/>
      <c r="K28" s="681"/>
      <c r="L28" s="681"/>
      <c r="M28" s="681"/>
      <c r="N28" s="681"/>
      <c r="O28" s="681"/>
      <c r="P28" s="681"/>
      <c r="Q28" s="682"/>
      <c r="R28" s="63"/>
    </row>
    <row r="29" spans="1:22" s="53" customFormat="1" ht="33" customHeight="1" x14ac:dyDescent="0.25">
      <c r="A29" s="129" t="s">
        <v>98</v>
      </c>
      <c r="B29" s="683" t="s">
        <v>201</v>
      </c>
      <c r="C29" s="684"/>
      <c r="D29" s="684"/>
      <c r="E29" s="684"/>
      <c r="F29" s="684"/>
      <c r="G29" s="684"/>
      <c r="H29" s="684"/>
      <c r="I29" s="684"/>
      <c r="J29" s="684"/>
      <c r="K29" s="684"/>
      <c r="L29" s="684"/>
      <c r="M29" s="684"/>
      <c r="N29" s="684"/>
      <c r="O29" s="684"/>
      <c r="P29" s="684"/>
      <c r="Q29" s="685"/>
      <c r="R29" s="63"/>
    </row>
    <row r="30" spans="1:22" s="53" customFormat="1" ht="23.25" customHeight="1" x14ac:dyDescent="0.25">
      <c r="A30" s="58" t="s">
        <v>58</v>
      </c>
      <c r="B30" s="686" t="s">
        <v>181</v>
      </c>
      <c r="C30" s="687"/>
      <c r="D30" s="687"/>
      <c r="E30" s="687"/>
      <c r="F30" s="687"/>
      <c r="G30" s="687"/>
      <c r="H30" s="687"/>
      <c r="I30" s="687"/>
      <c r="J30" s="687"/>
      <c r="K30" s="687"/>
      <c r="L30" s="687"/>
      <c r="M30" s="687"/>
      <c r="N30" s="687"/>
      <c r="O30" s="687"/>
      <c r="P30" s="687"/>
      <c r="Q30" s="688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695" t="s">
        <v>328</v>
      </c>
      <c r="C32" s="696"/>
      <c r="D32" s="696"/>
      <c r="E32" s="696"/>
      <c r="F32" s="696"/>
      <c r="G32" s="696"/>
      <c r="H32" s="696"/>
      <c r="I32" s="696"/>
      <c r="J32" s="696"/>
      <c r="K32" s="696"/>
      <c r="L32" s="696"/>
      <c r="M32" s="696"/>
      <c r="N32" s="696"/>
      <c r="O32" s="696"/>
      <c r="P32" s="696"/>
      <c r="Q32" s="697"/>
    </row>
    <row r="33" spans="1:18" s="53" customFormat="1" ht="31.5" customHeight="1" outlineLevel="1" x14ac:dyDescent="0.25">
      <c r="A33" s="71" t="s">
        <v>98</v>
      </c>
      <c r="B33" s="683" t="s">
        <v>100</v>
      </c>
      <c r="C33" s="684"/>
      <c r="D33" s="684"/>
      <c r="E33" s="684"/>
      <c r="F33" s="684"/>
      <c r="G33" s="684"/>
      <c r="H33" s="684"/>
      <c r="I33" s="684"/>
      <c r="J33" s="684"/>
      <c r="K33" s="684"/>
      <c r="L33" s="684"/>
      <c r="M33" s="684"/>
      <c r="N33" s="684"/>
      <c r="O33" s="684"/>
      <c r="P33" s="684"/>
      <c r="Q33" s="685"/>
      <c r="R33" s="63"/>
    </row>
    <row r="34" spans="1:18" s="124" customFormat="1" ht="24" customHeight="1" outlineLevel="1" x14ac:dyDescent="0.3">
      <c r="A34" s="723" t="s">
        <v>58</v>
      </c>
      <c r="B34" s="698" t="s">
        <v>181</v>
      </c>
      <c r="C34" s="699"/>
      <c r="D34" s="699"/>
      <c r="E34" s="699"/>
      <c r="F34" s="699"/>
      <c r="G34" s="699"/>
      <c r="H34" s="699"/>
      <c r="I34" s="699"/>
      <c r="J34" s="699"/>
      <c r="K34" s="699"/>
      <c r="L34" s="699"/>
      <c r="M34" s="699"/>
      <c r="N34" s="699"/>
      <c r="O34" s="699"/>
      <c r="P34" s="699"/>
      <c r="Q34" s="700"/>
    </row>
    <row r="35" spans="1:18" s="53" customFormat="1" ht="0.75" hidden="1" customHeight="1" outlineLevel="1" x14ac:dyDescent="0.25">
      <c r="A35" s="724" t="s">
        <v>60</v>
      </c>
      <c r="B35" s="701"/>
      <c r="C35" s="702"/>
      <c r="D35" s="702"/>
      <c r="E35" s="702"/>
      <c r="F35" s="702"/>
      <c r="G35" s="702"/>
      <c r="H35" s="702"/>
      <c r="I35" s="702"/>
      <c r="J35" s="702"/>
      <c r="K35" s="702"/>
      <c r="L35" s="702"/>
      <c r="M35" s="702"/>
      <c r="N35" s="702"/>
      <c r="O35" s="702"/>
      <c r="P35" s="702"/>
      <c r="Q35" s="703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695" t="s">
        <v>204</v>
      </c>
      <c r="C37" s="696"/>
      <c r="D37" s="696"/>
      <c r="E37" s="696"/>
      <c r="F37" s="696"/>
      <c r="G37" s="696"/>
      <c r="H37" s="696"/>
      <c r="I37" s="696"/>
      <c r="J37" s="696"/>
      <c r="K37" s="696"/>
      <c r="L37" s="696"/>
      <c r="M37" s="696"/>
      <c r="N37" s="696"/>
      <c r="O37" s="696"/>
      <c r="P37" s="696"/>
      <c r="Q37" s="697"/>
      <c r="R37" s="63"/>
    </row>
    <row r="38" spans="1:18" s="53" customFormat="1" ht="31.5" customHeight="1" outlineLevel="1" x14ac:dyDescent="0.25">
      <c r="A38" s="71" t="s">
        <v>98</v>
      </c>
      <c r="B38" s="683" t="s">
        <v>100</v>
      </c>
      <c r="C38" s="684"/>
      <c r="D38" s="684"/>
      <c r="E38" s="684"/>
      <c r="F38" s="684"/>
      <c r="G38" s="684"/>
      <c r="H38" s="684"/>
      <c r="I38" s="684"/>
      <c r="J38" s="684"/>
      <c r="K38" s="684"/>
      <c r="L38" s="684"/>
      <c r="M38" s="684"/>
      <c r="N38" s="684"/>
      <c r="O38" s="684"/>
      <c r="P38" s="684"/>
      <c r="Q38" s="685"/>
      <c r="R38" s="63"/>
    </row>
    <row r="39" spans="1:18" s="53" customFormat="1" ht="18.75" customHeight="1" outlineLevel="1" x14ac:dyDescent="0.25">
      <c r="A39" s="723" t="s">
        <v>58</v>
      </c>
      <c r="B39" s="698" t="s">
        <v>181</v>
      </c>
      <c r="C39" s="699"/>
      <c r="D39" s="699"/>
      <c r="E39" s="699"/>
      <c r="F39" s="699"/>
      <c r="G39" s="699"/>
      <c r="H39" s="699"/>
      <c r="I39" s="699"/>
      <c r="J39" s="699"/>
      <c r="K39" s="699"/>
      <c r="L39" s="699"/>
      <c r="M39" s="699"/>
      <c r="N39" s="699"/>
      <c r="O39" s="699"/>
      <c r="P39" s="699"/>
      <c r="Q39" s="700"/>
      <c r="R39" s="63"/>
    </row>
    <row r="40" spans="1:18" s="53" customFormat="1" ht="7.5" customHeight="1" outlineLevel="1" x14ac:dyDescent="0.25">
      <c r="A40" s="724" t="s">
        <v>60</v>
      </c>
      <c r="B40" s="701"/>
      <c r="C40" s="702"/>
      <c r="D40" s="702"/>
      <c r="E40" s="702"/>
      <c r="F40" s="702"/>
      <c r="G40" s="702"/>
      <c r="H40" s="702"/>
      <c r="I40" s="702"/>
      <c r="J40" s="702"/>
      <c r="K40" s="702"/>
      <c r="L40" s="702"/>
      <c r="M40" s="702"/>
      <c r="N40" s="702"/>
      <c r="O40" s="702"/>
      <c r="P40" s="702"/>
      <c r="Q40" s="703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695" t="s">
        <v>330</v>
      </c>
      <c r="C42" s="696"/>
      <c r="D42" s="696"/>
      <c r="E42" s="696"/>
      <c r="F42" s="696"/>
      <c r="G42" s="696"/>
      <c r="H42" s="696"/>
      <c r="I42" s="696"/>
      <c r="J42" s="696"/>
      <c r="K42" s="696"/>
      <c r="L42" s="696"/>
      <c r="M42" s="696"/>
      <c r="N42" s="696"/>
      <c r="O42" s="696"/>
      <c r="P42" s="696"/>
      <c r="Q42" s="697"/>
      <c r="R42" s="63"/>
    </row>
    <row r="43" spans="1:18" s="53" customFormat="1" ht="36.75" customHeight="1" outlineLevel="1" x14ac:dyDescent="0.25">
      <c r="A43" s="71" t="s">
        <v>98</v>
      </c>
      <c r="B43" s="683" t="s">
        <v>205</v>
      </c>
      <c r="C43" s="684"/>
      <c r="D43" s="684"/>
      <c r="E43" s="684"/>
      <c r="F43" s="684"/>
      <c r="G43" s="684"/>
      <c r="H43" s="684"/>
      <c r="I43" s="684"/>
      <c r="J43" s="684"/>
      <c r="K43" s="684"/>
      <c r="L43" s="684"/>
      <c r="M43" s="684"/>
      <c r="N43" s="684"/>
      <c r="O43" s="684"/>
      <c r="P43" s="684"/>
      <c r="Q43" s="685"/>
      <c r="R43" s="63"/>
    </row>
    <row r="44" spans="1:18" s="53" customFormat="1" ht="22.5" customHeight="1" outlineLevel="1" x14ac:dyDescent="0.25">
      <c r="A44" s="723" t="s">
        <v>58</v>
      </c>
      <c r="B44" s="698" t="s">
        <v>181</v>
      </c>
      <c r="C44" s="699"/>
      <c r="D44" s="699"/>
      <c r="E44" s="699"/>
      <c r="F44" s="699"/>
      <c r="G44" s="699"/>
      <c r="H44" s="699"/>
      <c r="I44" s="699"/>
      <c r="J44" s="699"/>
      <c r="K44" s="699"/>
      <c r="L44" s="699"/>
      <c r="M44" s="699"/>
      <c r="N44" s="699"/>
      <c r="O44" s="699"/>
      <c r="P44" s="699"/>
      <c r="Q44" s="700"/>
      <c r="R44" s="63"/>
    </row>
    <row r="45" spans="1:18" s="53" customFormat="1" ht="3.75" customHeight="1" outlineLevel="1" x14ac:dyDescent="0.25">
      <c r="A45" s="724" t="s">
        <v>60</v>
      </c>
      <c r="B45" s="701"/>
      <c r="C45" s="702"/>
      <c r="D45" s="702"/>
      <c r="E45" s="702"/>
      <c r="F45" s="702"/>
      <c r="G45" s="702"/>
      <c r="H45" s="702"/>
      <c r="I45" s="702"/>
      <c r="J45" s="702"/>
      <c r="K45" s="702"/>
      <c r="L45" s="702"/>
      <c r="M45" s="702"/>
      <c r="N45" s="702"/>
      <c r="O45" s="702"/>
      <c r="P45" s="702"/>
      <c r="Q45" s="703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19" t="s">
        <v>208</v>
      </c>
      <c r="E47" s="720"/>
      <c r="F47" s="720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1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73" t="s">
        <v>321</v>
      </c>
      <c r="E48" s="674"/>
      <c r="F48" s="674"/>
      <c r="G48" s="674"/>
      <c r="H48" s="674"/>
      <c r="I48" s="674"/>
      <c r="J48" s="674"/>
      <c r="K48" s="674"/>
      <c r="L48" s="674"/>
      <c r="M48" s="674"/>
      <c r="N48" s="674"/>
      <c r="O48" s="674"/>
      <c r="P48" s="674"/>
      <c r="Q48" s="675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719" t="s">
        <v>181</v>
      </c>
      <c r="E49" s="720"/>
      <c r="F49" s="720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1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19" t="s">
        <v>323</v>
      </c>
      <c r="E51" s="720"/>
      <c r="F51" s="720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1"/>
      <c r="R51" s="63"/>
    </row>
    <row r="52" spans="1:20" s="53" customFormat="1" ht="33" customHeight="1" x14ac:dyDescent="0.25">
      <c r="A52" s="128" t="s">
        <v>98</v>
      </c>
      <c r="B52" s="114"/>
      <c r="C52" s="114"/>
      <c r="D52" s="673" t="s">
        <v>100</v>
      </c>
      <c r="E52" s="674"/>
      <c r="F52" s="674"/>
      <c r="G52" s="674"/>
      <c r="H52" s="674"/>
      <c r="I52" s="674"/>
      <c r="J52" s="674"/>
      <c r="K52" s="674"/>
      <c r="L52" s="674"/>
      <c r="M52" s="674"/>
      <c r="N52" s="674"/>
      <c r="O52" s="674"/>
      <c r="P52" s="674"/>
      <c r="Q52" s="675"/>
      <c r="R52" s="63"/>
    </row>
    <row r="53" spans="1:20" s="53" customFormat="1" ht="21" customHeight="1" x14ac:dyDescent="0.25">
      <c r="A53" s="130" t="s">
        <v>322</v>
      </c>
      <c r="B53" s="79"/>
      <c r="C53" s="79"/>
      <c r="D53" s="719" t="s">
        <v>181</v>
      </c>
      <c r="E53" s="720"/>
      <c r="F53" s="720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1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19" t="s">
        <v>324</v>
      </c>
      <c r="E55" s="720"/>
      <c r="F55" s="720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1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73" t="s">
        <v>325</v>
      </c>
      <c r="E56" s="674"/>
      <c r="F56" s="674"/>
      <c r="G56" s="674"/>
      <c r="H56" s="674"/>
      <c r="I56" s="674"/>
      <c r="J56" s="674"/>
      <c r="K56" s="674"/>
      <c r="L56" s="674"/>
      <c r="M56" s="674"/>
      <c r="N56" s="674"/>
      <c r="O56" s="674"/>
      <c r="P56" s="674"/>
      <c r="Q56" s="675"/>
    </row>
    <row r="57" spans="1:20" s="53" customFormat="1" ht="24.75" customHeight="1" outlineLevel="1" x14ac:dyDescent="0.25">
      <c r="A57" s="130" t="s">
        <v>322</v>
      </c>
      <c r="B57" s="79"/>
      <c r="C57" s="79"/>
      <c r="D57" s="719" t="s">
        <v>181</v>
      </c>
      <c r="E57" s="720"/>
      <c r="F57" s="720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1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67" t="s">
        <v>202</v>
      </c>
      <c r="C59" s="667"/>
      <c r="D59" s="667"/>
      <c r="E59" s="667"/>
      <c r="F59" s="667"/>
      <c r="G59" s="667"/>
      <c r="H59" s="667"/>
      <c r="I59" s="667"/>
      <c r="J59" s="667"/>
      <c r="K59" s="667"/>
      <c r="L59" s="667"/>
      <c r="M59" s="667"/>
      <c r="N59" s="667"/>
      <c r="O59" s="667"/>
      <c r="P59" s="667"/>
      <c r="Q59" s="667"/>
      <c r="R59" s="63"/>
    </row>
    <row r="60" spans="1:20" s="53" customFormat="1" ht="45" customHeight="1" x14ac:dyDescent="0.25">
      <c r="A60" s="190" t="s">
        <v>98</v>
      </c>
      <c r="B60" s="668" t="s">
        <v>100</v>
      </c>
      <c r="C60" s="668"/>
      <c r="D60" s="668"/>
      <c r="E60" s="668"/>
      <c r="F60" s="668"/>
      <c r="G60" s="668"/>
      <c r="H60" s="668"/>
      <c r="I60" s="668"/>
      <c r="J60" s="668"/>
      <c r="K60" s="668"/>
      <c r="L60" s="668"/>
      <c r="M60" s="668"/>
      <c r="N60" s="668"/>
      <c r="O60" s="668"/>
      <c r="P60" s="668"/>
      <c r="Q60" s="668"/>
      <c r="R60" s="63"/>
    </row>
    <row r="61" spans="1:20" s="53" customFormat="1" ht="21" customHeight="1" x14ac:dyDescent="0.25">
      <c r="A61" s="191" t="s">
        <v>60</v>
      </c>
      <c r="B61" s="722" t="s">
        <v>175</v>
      </c>
      <c r="C61" s="722"/>
      <c r="D61" s="722"/>
      <c r="E61" s="722"/>
      <c r="F61" s="722"/>
      <c r="G61" s="722"/>
      <c r="H61" s="722"/>
      <c r="I61" s="722"/>
      <c r="J61" s="722"/>
      <c r="K61" s="722"/>
      <c r="L61" s="722"/>
      <c r="M61" s="722"/>
      <c r="N61" s="722"/>
      <c r="O61" s="722"/>
      <c r="P61" s="722"/>
      <c r="Q61" s="722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19" t="s">
        <v>203</v>
      </c>
      <c r="C63" s="720"/>
      <c r="D63" s="720"/>
      <c r="E63" s="720"/>
      <c r="F63" s="720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1"/>
      <c r="R63" s="63"/>
    </row>
    <row r="64" spans="1:20" s="53" customFormat="1" ht="29.25" customHeight="1" x14ac:dyDescent="0.25">
      <c r="A64" s="111" t="s">
        <v>98</v>
      </c>
      <c r="B64" s="673" t="s">
        <v>100</v>
      </c>
      <c r="C64" s="674"/>
      <c r="D64" s="674"/>
      <c r="E64" s="674"/>
      <c r="F64" s="674"/>
      <c r="G64" s="674"/>
      <c r="H64" s="674"/>
      <c r="I64" s="674"/>
      <c r="J64" s="674"/>
      <c r="K64" s="674"/>
      <c r="L64" s="674"/>
      <c r="M64" s="674"/>
      <c r="N64" s="674"/>
      <c r="O64" s="674"/>
      <c r="P64" s="674"/>
      <c r="Q64" s="675"/>
    </row>
    <row r="65" spans="1:22" s="53" customFormat="1" ht="18" customHeight="1" outlineLevel="1" x14ac:dyDescent="0.25">
      <c r="A65" s="58" t="s">
        <v>60</v>
      </c>
      <c r="B65" s="716" t="s">
        <v>175</v>
      </c>
      <c r="C65" s="717"/>
      <c r="D65" s="717"/>
      <c r="E65" s="717"/>
      <c r="F65" s="717"/>
      <c r="G65" s="717"/>
      <c r="H65" s="717"/>
      <c r="I65" s="717"/>
      <c r="J65" s="717"/>
      <c r="K65" s="717"/>
      <c r="L65" s="717"/>
      <c r="M65" s="717"/>
      <c r="N65" s="717"/>
      <c r="O65" s="717"/>
      <c r="P65" s="717"/>
      <c r="Q65" s="718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19" t="s">
        <v>313</v>
      </c>
      <c r="C67" s="720"/>
      <c r="D67" s="720"/>
      <c r="E67" s="720"/>
      <c r="F67" s="72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1"/>
      <c r="R67" s="63"/>
    </row>
    <row r="68" spans="1:22" s="53" customFormat="1" ht="28.5" customHeight="1" outlineLevel="1" x14ac:dyDescent="0.25">
      <c r="A68" s="112" t="s">
        <v>98</v>
      </c>
      <c r="B68" s="673" t="s">
        <v>100</v>
      </c>
      <c r="C68" s="674"/>
      <c r="D68" s="674"/>
      <c r="E68" s="674"/>
      <c r="F68" s="674"/>
      <c r="G68" s="674"/>
      <c r="H68" s="674"/>
      <c r="I68" s="674"/>
      <c r="J68" s="674"/>
      <c r="K68" s="674"/>
      <c r="L68" s="674"/>
      <c r="M68" s="674"/>
      <c r="N68" s="674"/>
      <c r="O68" s="674"/>
      <c r="P68" s="674"/>
      <c r="Q68" s="675"/>
      <c r="R68" s="63"/>
    </row>
    <row r="69" spans="1:22" s="53" customFormat="1" ht="16.5" customHeight="1" outlineLevel="1" x14ac:dyDescent="0.25">
      <c r="A69" s="58" t="s">
        <v>60</v>
      </c>
      <c r="B69" s="716" t="s">
        <v>174</v>
      </c>
      <c r="C69" s="717"/>
      <c r="D69" s="717"/>
      <c r="E69" s="717"/>
      <c r="F69" s="717"/>
      <c r="G69" s="717"/>
      <c r="H69" s="717"/>
      <c r="I69" s="717"/>
      <c r="J69" s="717"/>
      <c r="K69" s="717"/>
      <c r="L69" s="717"/>
      <c r="M69" s="717"/>
      <c r="N69" s="717"/>
      <c r="O69" s="717"/>
      <c r="P69" s="717"/>
      <c r="Q69" s="718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67" t="s">
        <v>206</v>
      </c>
      <c r="C72" s="667"/>
      <c r="D72" s="667"/>
      <c r="E72" s="667"/>
      <c r="F72" s="667"/>
      <c r="G72" s="667"/>
      <c r="H72" s="667"/>
      <c r="I72" s="667"/>
      <c r="J72" s="667"/>
      <c r="K72" s="667"/>
      <c r="L72" s="667"/>
      <c r="M72" s="667"/>
      <c r="N72" s="667"/>
      <c r="O72" s="667"/>
      <c r="P72" s="667"/>
      <c r="Q72" s="667"/>
      <c r="R72" s="63"/>
    </row>
    <row r="73" spans="1:22" s="53" customFormat="1" ht="36.75" customHeight="1" outlineLevel="1" x14ac:dyDescent="0.25">
      <c r="A73" s="108" t="s">
        <v>98</v>
      </c>
      <c r="B73" s="668" t="s">
        <v>207</v>
      </c>
      <c r="C73" s="668"/>
      <c r="D73" s="668"/>
      <c r="E73" s="668"/>
      <c r="F73" s="668"/>
      <c r="G73" s="668"/>
      <c r="H73" s="668"/>
      <c r="I73" s="668"/>
      <c r="J73" s="668"/>
      <c r="K73" s="668"/>
      <c r="L73" s="668"/>
      <c r="M73" s="668"/>
      <c r="N73" s="668"/>
      <c r="O73" s="668"/>
      <c r="P73" s="668"/>
      <c r="Q73" s="668"/>
      <c r="R73" s="63"/>
    </row>
    <row r="74" spans="1:22" s="53" customFormat="1" ht="30.75" customHeight="1" outlineLevel="1" x14ac:dyDescent="0.25">
      <c r="A74" s="58" t="s">
        <v>62</v>
      </c>
      <c r="B74" s="666" t="s">
        <v>148</v>
      </c>
      <c r="C74" s="666"/>
      <c r="D74" s="666"/>
      <c r="E74" s="666"/>
      <c r="F74" s="666"/>
      <c r="G74" s="666"/>
      <c r="H74" s="666"/>
      <c r="I74" s="666"/>
      <c r="J74" s="666"/>
      <c r="K74" s="666"/>
      <c r="L74" s="666"/>
      <c r="M74" s="666"/>
      <c r="N74" s="666"/>
      <c r="O74" s="666"/>
      <c r="P74" s="666"/>
      <c r="Q74" s="666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67" t="s">
        <v>208</v>
      </c>
      <c r="C76" s="667"/>
      <c r="D76" s="667"/>
      <c r="E76" s="667"/>
      <c r="F76" s="667"/>
      <c r="G76" s="667"/>
      <c r="H76" s="667"/>
      <c r="I76" s="667"/>
      <c r="J76" s="667"/>
      <c r="K76" s="667"/>
      <c r="L76" s="667"/>
      <c r="M76" s="667"/>
      <c r="N76" s="667"/>
      <c r="O76" s="667"/>
      <c r="P76" s="667"/>
      <c r="Q76" s="667"/>
      <c r="R76" s="63"/>
    </row>
    <row r="77" spans="1:22" s="53" customFormat="1" ht="33.75" customHeight="1" outlineLevel="1" x14ac:dyDescent="0.25">
      <c r="A77" s="202" t="s">
        <v>98</v>
      </c>
      <c r="B77" s="668" t="s">
        <v>209</v>
      </c>
      <c r="C77" s="668"/>
      <c r="D77" s="668"/>
      <c r="E77" s="668"/>
      <c r="F77" s="668"/>
      <c r="G77" s="668"/>
      <c r="H77" s="668"/>
      <c r="I77" s="668"/>
      <c r="J77" s="668"/>
      <c r="K77" s="668"/>
      <c r="L77" s="668"/>
      <c r="M77" s="668"/>
      <c r="N77" s="668"/>
      <c r="O77" s="668"/>
      <c r="P77" s="668"/>
      <c r="Q77" s="668"/>
      <c r="R77" s="63"/>
    </row>
    <row r="78" spans="1:22" s="53" customFormat="1" ht="27.75" customHeight="1" outlineLevel="1" x14ac:dyDescent="0.25">
      <c r="A78" s="58" t="s">
        <v>62</v>
      </c>
      <c r="B78" s="666" t="s">
        <v>148</v>
      </c>
      <c r="C78" s="666"/>
      <c r="D78" s="666"/>
      <c r="E78" s="666"/>
      <c r="F78" s="666"/>
      <c r="G78" s="666"/>
      <c r="H78" s="666"/>
      <c r="I78" s="666"/>
      <c r="J78" s="666"/>
      <c r="K78" s="666"/>
      <c r="L78" s="666"/>
      <c r="M78" s="666"/>
      <c r="N78" s="666"/>
      <c r="O78" s="666"/>
      <c r="P78" s="666"/>
      <c r="Q78" s="666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67" t="s">
        <v>210</v>
      </c>
      <c r="C80" s="667"/>
      <c r="D80" s="667"/>
      <c r="E80" s="667"/>
      <c r="F80" s="667"/>
      <c r="G80" s="667"/>
      <c r="H80" s="667"/>
      <c r="I80" s="667"/>
      <c r="J80" s="667"/>
      <c r="K80" s="667"/>
      <c r="L80" s="667"/>
      <c r="M80" s="667"/>
      <c r="N80" s="667"/>
      <c r="O80" s="667"/>
      <c r="P80" s="667"/>
      <c r="Q80" s="667"/>
      <c r="R80" s="63"/>
    </row>
    <row r="81" spans="1:18" s="53" customFormat="1" ht="28.95" customHeight="1" outlineLevel="1" x14ac:dyDescent="0.25">
      <c r="A81" s="108" t="s">
        <v>98</v>
      </c>
      <c r="B81" s="668" t="s">
        <v>207</v>
      </c>
      <c r="C81" s="668"/>
      <c r="D81" s="668"/>
      <c r="E81" s="668"/>
      <c r="F81" s="668"/>
      <c r="G81" s="668"/>
      <c r="H81" s="668"/>
      <c r="I81" s="668"/>
      <c r="J81" s="668"/>
      <c r="K81" s="668"/>
      <c r="L81" s="668"/>
      <c r="M81" s="668"/>
      <c r="N81" s="668"/>
      <c r="O81" s="668"/>
      <c r="P81" s="668"/>
      <c r="Q81" s="668"/>
      <c r="R81" s="63"/>
    </row>
    <row r="82" spans="1:18" s="53" customFormat="1" ht="15" customHeight="1" outlineLevel="1" x14ac:dyDescent="0.25">
      <c r="A82" s="58" t="s">
        <v>62</v>
      </c>
      <c r="B82" s="666" t="s">
        <v>148</v>
      </c>
      <c r="C82" s="666"/>
      <c r="D82" s="666"/>
      <c r="E82" s="666"/>
      <c r="F82" s="666"/>
      <c r="G82" s="666"/>
      <c r="H82" s="666"/>
      <c r="I82" s="666"/>
      <c r="J82" s="666"/>
      <c r="K82" s="666"/>
      <c r="L82" s="666"/>
      <c r="M82" s="666"/>
      <c r="N82" s="666"/>
      <c r="O82" s="666"/>
      <c r="P82" s="666"/>
      <c r="Q82" s="666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67" t="s">
        <v>212</v>
      </c>
      <c r="C84" s="667"/>
      <c r="D84" s="667"/>
      <c r="E84" s="667"/>
      <c r="F84" s="667"/>
      <c r="G84" s="667"/>
      <c r="H84" s="667"/>
      <c r="I84" s="667"/>
      <c r="J84" s="667"/>
      <c r="K84" s="667"/>
      <c r="L84" s="667"/>
      <c r="M84" s="667"/>
      <c r="N84" s="667"/>
      <c r="O84" s="667"/>
      <c r="P84" s="667"/>
      <c r="Q84" s="667"/>
      <c r="R84" s="116"/>
    </row>
    <row r="85" spans="1:18" s="57" customFormat="1" ht="27" customHeight="1" outlineLevel="2" x14ac:dyDescent="0.25">
      <c r="A85" s="668" t="s">
        <v>98</v>
      </c>
      <c r="B85" s="668" t="s">
        <v>99</v>
      </c>
      <c r="C85" s="668"/>
      <c r="D85" s="668"/>
      <c r="E85" s="668"/>
      <c r="F85" s="668"/>
      <c r="G85" s="668"/>
      <c r="H85" s="668"/>
      <c r="I85" s="668"/>
      <c r="J85" s="668"/>
      <c r="K85" s="668"/>
      <c r="L85" s="668"/>
      <c r="M85" s="668"/>
      <c r="N85" s="668"/>
      <c r="O85" s="668"/>
      <c r="P85" s="668"/>
      <c r="Q85" s="668"/>
      <c r="R85" s="64"/>
    </row>
    <row r="86" spans="1:18" s="57" customFormat="1" ht="27" customHeight="1" outlineLevel="2" x14ac:dyDescent="0.25">
      <c r="A86" s="668"/>
      <c r="B86" s="108"/>
      <c r="C86" s="108"/>
      <c r="D86" s="668" t="s">
        <v>211</v>
      </c>
      <c r="E86" s="668"/>
      <c r="F86" s="668"/>
      <c r="G86" s="668"/>
      <c r="H86" s="668"/>
      <c r="I86" s="668"/>
      <c r="J86" s="668"/>
      <c r="K86" s="668"/>
      <c r="L86" s="668"/>
      <c r="M86" s="668"/>
      <c r="N86" s="668"/>
      <c r="O86" s="668"/>
      <c r="P86" s="668"/>
      <c r="Q86" s="668"/>
      <c r="R86" s="64"/>
    </row>
    <row r="87" spans="1:18" s="53" customFormat="1" ht="15" customHeight="1" outlineLevel="2" x14ac:dyDescent="0.25">
      <c r="A87" s="58" t="s">
        <v>62</v>
      </c>
      <c r="B87" s="666" t="s">
        <v>148</v>
      </c>
      <c r="C87" s="666"/>
      <c r="D87" s="666"/>
      <c r="E87" s="666"/>
      <c r="F87" s="666"/>
      <c r="G87" s="666"/>
      <c r="H87" s="666"/>
      <c r="I87" s="666"/>
      <c r="J87" s="666"/>
      <c r="K87" s="666"/>
      <c r="L87" s="666"/>
      <c r="M87" s="666"/>
      <c r="N87" s="666"/>
      <c r="O87" s="666"/>
      <c r="P87" s="666"/>
      <c r="Q87" s="666"/>
      <c r="R87" s="63"/>
    </row>
    <row r="88" spans="1:18" s="53" customFormat="1" ht="29.25" customHeight="1" outlineLevel="2" x14ac:dyDescent="0.25">
      <c r="A88" s="704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0">
        <v>101.6</v>
      </c>
      <c r="M88" s="690">
        <v>123.13</v>
      </c>
      <c r="N88" s="690">
        <v>101.6</v>
      </c>
      <c r="O88" s="690">
        <v>0</v>
      </c>
      <c r="P88" s="693">
        <v>0</v>
      </c>
      <c r="Q88" s="689">
        <v>0</v>
      </c>
    </row>
    <row r="89" spans="1:18" s="53" customFormat="1" ht="13.8" outlineLevel="2" x14ac:dyDescent="0.25">
      <c r="A89" s="706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2"/>
      <c r="M89" s="692"/>
      <c r="N89" s="692"/>
      <c r="O89" s="692"/>
      <c r="P89" s="694"/>
      <c r="Q89" s="689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669" t="s">
        <v>64</v>
      </c>
      <c r="B91" s="669"/>
      <c r="C91" s="669"/>
      <c r="D91" s="669"/>
      <c r="E91" s="669"/>
      <c r="F91" s="669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31" t="s">
        <v>387</v>
      </c>
      <c r="G1" s="732"/>
      <c r="H1" s="732"/>
      <c r="I1" s="732"/>
      <c r="J1" s="732"/>
      <c r="K1" s="732"/>
    </row>
    <row r="2" spans="1:13" s="12" customFormat="1" ht="45.75" customHeight="1" x14ac:dyDescent="0.25">
      <c r="F2" s="728" t="s">
        <v>286</v>
      </c>
      <c r="G2" s="728"/>
      <c r="H2" s="728"/>
      <c r="I2" s="728"/>
      <c r="J2" s="165"/>
    </row>
    <row r="3" spans="1:13" ht="12.75" customHeight="1" x14ac:dyDescent="0.3">
      <c r="A3" s="729"/>
      <c r="B3" s="729"/>
      <c r="C3" s="729"/>
      <c r="D3" s="729"/>
      <c r="E3" s="729"/>
      <c r="F3" s="729"/>
      <c r="G3" s="729"/>
      <c r="H3" s="729"/>
    </row>
    <row r="4" spans="1:13" ht="29.25" customHeight="1" x14ac:dyDescent="0.25">
      <c r="A4" s="730" t="s">
        <v>177</v>
      </c>
      <c r="B4" s="730"/>
      <c r="C4" s="730"/>
      <c r="D4" s="730"/>
      <c r="E4" s="730"/>
      <c r="F4" s="730"/>
      <c r="G4" s="730"/>
      <c r="H4" s="730"/>
      <c r="I4" s="166"/>
      <c r="J4" s="166"/>
    </row>
    <row r="5" spans="1:13" x14ac:dyDescent="0.25">
      <c r="L5" s="17"/>
    </row>
    <row r="6" spans="1:13" s="16" customFormat="1" ht="15" customHeight="1" x14ac:dyDescent="0.3">
      <c r="A6" s="736" t="s">
        <v>17</v>
      </c>
      <c r="B6" s="736" t="s">
        <v>16</v>
      </c>
      <c r="C6" s="727" t="s">
        <v>15</v>
      </c>
      <c r="D6" s="727" t="s">
        <v>14</v>
      </c>
      <c r="E6" s="727" t="s">
        <v>13</v>
      </c>
      <c r="F6" s="727" t="s">
        <v>12</v>
      </c>
      <c r="G6" s="727" t="s">
        <v>11</v>
      </c>
      <c r="H6" s="727" t="s">
        <v>169</v>
      </c>
      <c r="I6" s="727" t="s">
        <v>247</v>
      </c>
      <c r="J6" s="727" t="s">
        <v>248</v>
      </c>
      <c r="K6" s="727" t="s">
        <v>291</v>
      </c>
    </row>
    <row r="7" spans="1:13" s="16" customFormat="1" ht="31.5" customHeight="1" x14ac:dyDescent="0.3">
      <c r="A7" s="736"/>
      <c r="B7" s="736"/>
      <c r="C7" s="727"/>
      <c r="D7" s="727"/>
      <c r="E7" s="727" t="s">
        <v>10</v>
      </c>
      <c r="F7" s="727" t="s">
        <v>10</v>
      </c>
      <c r="G7" s="727" t="s">
        <v>10</v>
      </c>
      <c r="H7" s="727" t="s">
        <v>10</v>
      </c>
      <c r="I7" s="727" t="s">
        <v>10</v>
      </c>
      <c r="J7" s="727" t="s">
        <v>10</v>
      </c>
      <c r="K7" s="727" t="s">
        <v>10</v>
      </c>
    </row>
    <row r="8" spans="1:13" s="16" customFormat="1" ht="55.5" customHeight="1" x14ac:dyDescent="0.3">
      <c r="A8" s="10"/>
      <c r="B8" s="10" t="s">
        <v>9</v>
      </c>
      <c r="C8" s="733" t="s">
        <v>361</v>
      </c>
      <c r="D8" s="734"/>
      <c r="E8" s="734"/>
      <c r="F8" s="734"/>
      <c r="G8" s="734"/>
      <c r="H8" s="734"/>
      <c r="I8" s="734"/>
      <c r="J8" s="734"/>
      <c r="K8" s="735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25" t="s">
        <v>64</v>
      </c>
      <c r="C19" s="725"/>
      <c r="D19" s="170"/>
      <c r="E19" s="170"/>
      <c r="F19" s="726" t="s">
        <v>193</v>
      </c>
      <c r="G19" s="726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49" t="s">
        <v>388</v>
      </c>
      <c r="G1" s="749"/>
      <c r="H1" s="749"/>
      <c r="I1" s="749"/>
      <c r="J1" s="749"/>
      <c r="K1" s="749"/>
      <c r="L1" s="749"/>
    </row>
    <row r="2" spans="1:12" ht="50.25" customHeight="1" x14ac:dyDescent="0.4">
      <c r="A2" s="21"/>
      <c r="B2" s="36"/>
      <c r="C2" s="36"/>
      <c r="D2" s="36"/>
      <c r="E2" s="36"/>
      <c r="F2" s="747" t="s">
        <v>287</v>
      </c>
      <c r="G2" s="748"/>
      <c r="H2" s="748"/>
      <c r="I2" s="748"/>
      <c r="J2" s="748"/>
      <c r="K2" s="748"/>
      <c r="L2" s="748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53" t="s">
        <v>170</v>
      </c>
      <c r="B4" s="753"/>
      <c r="C4" s="753"/>
      <c r="D4" s="753"/>
      <c r="E4" s="753"/>
      <c r="F4" s="753"/>
      <c r="G4" s="753"/>
      <c r="H4" s="753"/>
      <c r="I4" s="753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54" t="s">
        <v>27</v>
      </c>
      <c r="B6" s="739" t="s">
        <v>26</v>
      </c>
      <c r="C6" s="739" t="s">
        <v>15</v>
      </c>
      <c r="D6" s="750" t="s">
        <v>25</v>
      </c>
      <c r="E6" s="739" t="s">
        <v>14</v>
      </c>
      <c r="F6" s="739">
        <v>2014</v>
      </c>
      <c r="G6" s="739">
        <v>2015</v>
      </c>
      <c r="H6" s="752">
        <v>2016</v>
      </c>
      <c r="I6" s="739">
        <v>2017</v>
      </c>
      <c r="J6" s="740">
        <v>2018</v>
      </c>
      <c r="K6" s="745">
        <v>2019</v>
      </c>
      <c r="L6" s="739">
        <v>2020</v>
      </c>
    </row>
    <row r="7" spans="1:12" s="32" customFormat="1" ht="72.75" customHeight="1" x14ac:dyDescent="0.3">
      <c r="A7" s="754"/>
      <c r="B7" s="739"/>
      <c r="C7" s="739"/>
      <c r="D7" s="751"/>
      <c r="E7" s="739"/>
      <c r="F7" s="739"/>
      <c r="G7" s="739"/>
      <c r="H7" s="752"/>
      <c r="I7" s="739"/>
      <c r="J7" s="741"/>
      <c r="K7" s="746"/>
      <c r="L7" s="739"/>
    </row>
    <row r="8" spans="1:12" s="32" customFormat="1" ht="60" customHeight="1" x14ac:dyDescent="0.3">
      <c r="A8" s="35"/>
      <c r="B8" s="70" t="s">
        <v>24</v>
      </c>
      <c r="C8" s="742" t="s">
        <v>153</v>
      </c>
      <c r="D8" s="743"/>
      <c r="E8" s="743"/>
      <c r="F8" s="743"/>
      <c r="G8" s="743"/>
      <c r="H8" s="743"/>
      <c r="I8" s="743"/>
      <c r="J8" s="743"/>
      <c r="K8" s="743"/>
      <c r="L8" s="744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37" t="s">
        <v>64</v>
      </c>
      <c r="B18" s="737"/>
      <c r="C18" s="67"/>
      <c r="D18" s="67"/>
      <c r="E18" s="67"/>
      <c r="G18" s="738" t="s">
        <v>193</v>
      </c>
      <c r="H18" s="738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56" t="s">
        <v>389</v>
      </c>
      <c r="G1" s="757"/>
      <c r="H1" s="757"/>
      <c r="I1" s="757"/>
      <c r="J1" s="757"/>
      <c r="K1" s="757"/>
    </row>
    <row r="2" spans="1:11" s="172" customFormat="1" ht="74.25" customHeight="1" x14ac:dyDescent="0.25">
      <c r="F2" s="760" t="s">
        <v>288</v>
      </c>
      <c r="G2" s="760"/>
      <c r="H2" s="760"/>
    </row>
    <row r="3" spans="1:11" s="171" customFormat="1" ht="3.75" customHeight="1" x14ac:dyDescent="0.3">
      <c r="A3" s="761"/>
      <c r="B3" s="761"/>
      <c r="C3" s="761"/>
      <c r="D3" s="761"/>
      <c r="E3" s="761"/>
      <c r="F3" s="761"/>
      <c r="G3" s="761"/>
      <c r="H3" s="761"/>
    </row>
    <row r="4" spans="1:11" s="171" customFormat="1" ht="29.25" customHeight="1" x14ac:dyDescent="0.25">
      <c r="A4" s="755" t="s">
        <v>138</v>
      </c>
      <c r="B4" s="755"/>
      <c r="C4" s="755"/>
      <c r="D4" s="755"/>
      <c r="E4" s="755"/>
      <c r="F4" s="755"/>
      <c r="G4" s="755"/>
      <c r="H4" s="755"/>
      <c r="I4" s="755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36" t="s">
        <v>17</v>
      </c>
      <c r="B6" s="736" t="s">
        <v>16</v>
      </c>
      <c r="C6" s="767" t="s">
        <v>15</v>
      </c>
      <c r="D6" s="767" t="s">
        <v>14</v>
      </c>
      <c r="E6" s="767" t="s">
        <v>13</v>
      </c>
      <c r="F6" s="767" t="s">
        <v>12</v>
      </c>
      <c r="G6" s="767" t="s">
        <v>11</v>
      </c>
      <c r="H6" s="767" t="s">
        <v>169</v>
      </c>
      <c r="I6" s="762" t="s">
        <v>247</v>
      </c>
      <c r="J6" s="769" t="s">
        <v>117</v>
      </c>
      <c r="K6" s="758" t="s">
        <v>116</v>
      </c>
    </row>
    <row r="7" spans="1:11" s="16" customFormat="1" ht="31.5" customHeight="1" x14ac:dyDescent="0.3">
      <c r="A7" s="736"/>
      <c r="B7" s="736"/>
      <c r="C7" s="767"/>
      <c r="D7" s="767"/>
      <c r="E7" s="767" t="s">
        <v>10</v>
      </c>
      <c r="F7" s="767" t="s">
        <v>10</v>
      </c>
      <c r="G7" s="767" t="s">
        <v>10</v>
      </c>
      <c r="H7" s="767" t="s">
        <v>10</v>
      </c>
      <c r="I7" s="762" t="s">
        <v>10</v>
      </c>
      <c r="J7" s="770"/>
      <c r="K7" s="759"/>
    </row>
    <row r="8" spans="1:11" s="16" customFormat="1" ht="25.5" customHeight="1" x14ac:dyDescent="0.3">
      <c r="A8" s="10"/>
      <c r="B8" s="10" t="s">
        <v>9</v>
      </c>
      <c r="C8" s="762" t="s">
        <v>139</v>
      </c>
      <c r="D8" s="763"/>
      <c r="E8" s="763"/>
      <c r="F8" s="763"/>
      <c r="G8" s="763"/>
      <c r="H8" s="763"/>
      <c r="I8" s="763"/>
      <c r="J8" s="763"/>
      <c r="K8" s="764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68"/>
      <c r="C15" s="768"/>
      <c r="D15" s="4"/>
      <c r="E15" s="4"/>
      <c r="F15" s="3"/>
      <c r="G15" s="3"/>
      <c r="H15" s="2"/>
    </row>
    <row r="16" spans="1:11" ht="29.25" customHeight="1" x14ac:dyDescent="0.25">
      <c r="A16" s="766" t="s">
        <v>64</v>
      </c>
      <c r="B16" s="766"/>
      <c r="C16" s="766"/>
      <c r="D16" s="65"/>
      <c r="E16" s="765" t="s">
        <v>193</v>
      </c>
      <c r="F16" s="765"/>
      <c r="G16" s="765"/>
      <c r="H16" s="765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71" t="s">
        <v>390</v>
      </c>
      <c r="F1" s="772"/>
      <c r="G1" s="772"/>
      <c r="H1" s="772"/>
      <c r="I1" s="772"/>
      <c r="J1" s="772"/>
      <c r="K1" s="772"/>
    </row>
    <row r="2" spans="1:11" s="39" customFormat="1" ht="118.5" customHeight="1" x14ac:dyDescent="0.3">
      <c r="E2" s="776" t="s">
        <v>171</v>
      </c>
      <c r="F2" s="776"/>
      <c r="G2" s="776"/>
      <c r="H2" s="776"/>
      <c r="I2" s="776"/>
      <c r="J2" s="120"/>
    </row>
    <row r="3" spans="1:11" s="39" customFormat="1" x14ac:dyDescent="0.3"/>
    <row r="4" spans="1:11" s="39" customFormat="1" ht="18.75" customHeight="1" x14ac:dyDescent="0.3">
      <c r="A4" s="773" t="s">
        <v>37</v>
      </c>
      <c r="B4" s="773"/>
      <c r="C4" s="773"/>
      <c r="D4" s="773"/>
      <c r="E4" s="773"/>
      <c r="F4" s="773"/>
      <c r="G4" s="773"/>
      <c r="H4" s="773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77" t="s">
        <v>38</v>
      </c>
      <c r="C7" s="778"/>
      <c r="D7" s="778"/>
      <c r="E7" s="778"/>
      <c r="F7" s="778"/>
      <c r="G7" s="778"/>
      <c r="H7" s="778"/>
      <c r="I7" s="778"/>
      <c r="J7" s="778"/>
      <c r="K7" s="779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75" t="s">
        <v>64</v>
      </c>
      <c r="B12" s="775"/>
      <c r="C12" s="775"/>
      <c r="D12" s="68"/>
      <c r="E12" s="40"/>
      <c r="F12" s="774" t="s">
        <v>193</v>
      </c>
      <c r="G12" s="774"/>
      <c r="H12" s="774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796"/>
      <c r="K1" s="797"/>
      <c r="L1" s="797"/>
      <c r="M1" s="797"/>
      <c r="N1" s="797"/>
      <c r="O1" s="797"/>
    </row>
    <row r="2" spans="1:16" s="525" customFormat="1" ht="100.5" customHeight="1" x14ac:dyDescent="0.35">
      <c r="A2" s="144"/>
      <c r="B2" s="144"/>
      <c r="C2" s="145"/>
      <c r="D2" s="798"/>
      <c r="E2" s="798"/>
      <c r="F2" s="798"/>
      <c r="G2" s="798"/>
      <c r="J2" s="799" t="s">
        <v>257</v>
      </c>
      <c r="K2" s="799"/>
      <c r="L2" s="799"/>
      <c r="M2" s="799"/>
      <c r="N2" s="799"/>
      <c r="O2" s="799"/>
    </row>
    <row r="3" spans="1:16" s="526" customFormat="1" ht="18" customHeight="1" x14ac:dyDescent="0.3">
      <c r="A3" s="800" t="s">
        <v>122</v>
      </c>
      <c r="B3" s="800"/>
      <c r="C3" s="800"/>
      <c r="D3" s="800"/>
      <c r="E3" s="800"/>
      <c r="F3" s="800"/>
      <c r="G3" s="800"/>
      <c r="H3" s="800"/>
      <c r="I3" s="800"/>
      <c r="J3" s="800"/>
      <c r="K3" s="800"/>
      <c r="L3" s="800"/>
      <c r="M3" s="800"/>
      <c r="N3" s="800"/>
      <c r="O3" s="800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01"/>
      <c r="B5" s="801" t="s">
        <v>35</v>
      </c>
      <c r="C5" s="801" t="s">
        <v>34</v>
      </c>
      <c r="D5" s="801" t="s">
        <v>33</v>
      </c>
      <c r="E5" s="801" t="s">
        <v>32</v>
      </c>
      <c r="F5" s="782" t="s">
        <v>31</v>
      </c>
      <c r="G5" s="782" t="s">
        <v>119</v>
      </c>
      <c r="H5" s="782" t="s">
        <v>118</v>
      </c>
      <c r="I5" s="782" t="s">
        <v>117</v>
      </c>
      <c r="J5" s="782" t="s">
        <v>116</v>
      </c>
      <c r="K5" s="782" t="s">
        <v>115</v>
      </c>
      <c r="L5" s="783" t="s">
        <v>121</v>
      </c>
      <c r="M5" s="784"/>
      <c r="N5" s="783" t="s">
        <v>120</v>
      </c>
      <c r="O5" s="784"/>
    </row>
    <row r="6" spans="1:16" s="525" customFormat="1" ht="15.6" x14ac:dyDescent="0.3">
      <c r="A6" s="802"/>
      <c r="B6" s="802"/>
      <c r="C6" s="802"/>
      <c r="D6" s="802"/>
      <c r="E6" s="802"/>
      <c r="F6" s="782"/>
      <c r="G6" s="782"/>
      <c r="H6" s="782"/>
      <c r="I6" s="782"/>
      <c r="J6" s="782"/>
      <c r="K6" s="782"/>
      <c r="L6" s="514" t="s">
        <v>114</v>
      </c>
      <c r="M6" s="514" t="s">
        <v>113</v>
      </c>
      <c r="N6" s="514" t="s">
        <v>112</v>
      </c>
      <c r="O6" s="514" t="s">
        <v>258</v>
      </c>
    </row>
    <row r="7" spans="1:16" s="525" customFormat="1" ht="180" customHeight="1" x14ac:dyDescent="0.3">
      <c r="A7" s="224">
        <v>1</v>
      </c>
      <c r="B7" s="785" t="s">
        <v>369</v>
      </c>
      <c r="C7" s="786"/>
      <c r="D7" s="786"/>
      <c r="E7" s="786"/>
      <c r="F7" s="786"/>
      <c r="G7" s="786"/>
      <c r="H7" s="786"/>
      <c r="I7" s="786"/>
      <c r="J7" s="786"/>
      <c r="K7" s="786"/>
      <c r="L7" s="786"/>
      <c r="M7" s="786"/>
      <c r="N7" s="786"/>
      <c r="O7" s="787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485</v>
      </c>
      <c r="J8" s="148" t="s">
        <v>486</v>
      </c>
      <c r="K8" s="148" t="s">
        <v>497</v>
      </c>
      <c r="L8" s="148" t="s">
        <v>498</v>
      </c>
      <c r="M8" s="148" t="s">
        <v>501</v>
      </c>
      <c r="N8" s="148" t="s">
        <v>502</v>
      </c>
      <c r="O8" s="148" t="s">
        <v>503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504</v>
      </c>
      <c r="L10" s="8" t="s">
        <v>505</v>
      </c>
      <c r="M10" s="8" t="s">
        <v>506</v>
      </c>
      <c r="N10" s="8" t="s">
        <v>507</v>
      </c>
      <c r="O10" s="8" t="s">
        <v>508</v>
      </c>
      <c r="P10" s="527"/>
    </row>
    <row r="11" spans="1:16" s="52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499</v>
      </c>
      <c r="L11" s="8" t="s">
        <v>500</v>
      </c>
      <c r="M11" s="8" t="s">
        <v>509</v>
      </c>
      <c r="N11" s="8" t="s">
        <v>510</v>
      </c>
      <c r="O11" s="8" t="s">
        <v>511</v>
      </c>
      <c r="P11" s="527"/>
    </row>
    <row r="12" spans="1:16" s="525" customFormat="1" ht="48" customHeight="1" x14ac:dyDescent="0.3">
      <c r="A12" s="418" t="s">
        <v>443</v>
      </c>
      <c r="B12" s="152" t="s">
        <v>444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445</v>
      </c>
      <c r="I12" s="417" t="s">
        <v>446</v>
      </c>
      <c r="J12" s="8" t="s">
        <v>447</v>
      </c>
      <c r="K12" s="8" t="s">
        <v>512</v>
      </c>
      <c r="L12" s="8" t="s">
        <v>513</v>
      </c>
      <c r="M12" s="8" t="s">
        <v>514</v>
      </c>
      <c r="N12" s="8" t="s">
        <v>448</v>
      </c>
      <c r="O12" s="8" t="s">
        <v>448</v>
      </c>
      <c r="P12" s="527"/>
    </row>
    <row r="13" spans="1:16" s="52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449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350</v>
      </c>
      <c r="B17" s="788" t="s">
        <v>482</v>
      </c>
      <c r="C17" s="789"/>
      <c r="D17" s="789"/>
      <c r="E17" s="789"/>
      <c r="F17" s="789"/>
      <c r="G17" s="789"/>
      <c r="H17" s="789"/>
      <c r="I17" s="789"/>
      <c r="J17" s="789"/>
      <c r="K17" s="789"/>
      <c r="L17" s="789"/>
      <c r="M17" s="789"/>
      <c r="N17" s="789"/>
      <c r="O17" s="790"/>
    </row>
    <row r="18" spans="1:16" s="52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372</v>
      </c>
      <c r="B20" s="163" t="s">
        <v>315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373</v>
      </c>
      <c r="B21" s="163" t="s">
        <v>348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374</v>
      </c>
      <c r="B22" s="164" t="s">
        <v>316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375</v>
      </c>
      <c r="B23" s="163" t="s">
        <v>317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351</v>
      </c>
      <c r="B24" s="791" t="s">
        <v>376</v>
      </c>
      <c r="C24" s="792"/>
      <c r="D24" s="792"/>
      <c r="E24" s="792"/>
      <c r="F24" s="792"/>
      <c r="G24" s="792"/>
      <c r="H24" s="792"/>
      <c r="I24" s="792"/>
      <c r="J24" s="792"/>
      <c r="K24" s="792"/>
      <c r="L24" s="792"/>
      <c r="M24" s="792"/>
      <c r="N24" s="792"/>
      <c r="O24" s="792"/>
    </row>
    <row r="25" spans="1:16" s="525" customFormat="1" ht="36.75" customHeight="1" x14ac:dyDescent="0.3">
      <c r="A25" s="223" t="s">
        <v>377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378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380</v>
      </c>
      <c r="B27" s="146" t="s">
        <v>259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379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352</v>
      </c>
      <c r="B29" s="793" t="s">
        <v>483</v>
      </c>
      <c r="C29" s="794"/>
      <c r="D29" s="794"/>
      <c r="E29" s="794"/>
      <c r="F29" s="794"/>
      <c r="G29" s="794"/>
      <c r="H29" s="794"/>
      <c r="I29" s="794"/>
      <c r="J29" s="794"/>
      <c r="K29" s="794"/>
      <c r="L29" s="794"/>
      <c r="M29" s="794"/>
      <c r="N29" s="794"/>
      <c r="O29" s="795"/>
    </row>
    <row r="30" spans="1:16" s="525" customFormat="1" ht="48.75" customHeight="1" x14ac:dyDescent="0.3">
      <c r="A30" s="226" t="s">
        <v>381</v>
      </c>
      <c r="B30" s="228" t="s">
        <v>363</v>
      </c>
      <c r="C30" s="230" t="s">
        <v>384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382</v>
      </c>
      <c r="B31" s="229" t="s">
        <v>364</v>
      </c>
      <c r="C31" s="230" t="s">
        <v>384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383</v>
      </c>
      <c r="B32" s="228" t="s">
        <v>149</v>
      </c>
      <c r="C32" s="230" t="s">
        <v>384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780" t="s">
        <v>64</v>
      </c>
      <c r="B35" s="780"/>
      <c r="C35" s="780"/>
      <c r="D35" s="61"/>
      <c r="E35" s="61"/>
      <c r="F35" s="781"/>
      <c r="G35" s="781"/>
      <c r="H35" s="781"/>
      <c r="I35" s="781"/>
      <c r="J35" s="781"/>
      <c r="K35" s="781"/>
      <c r="L35" s="781" t="s">
        <v>255</v>
      </c>
      <c r="M35" s="781"/>
      <c r="N35" s="781"/>
      <c r="O35" s="60"/>
    </row>
    <row r="36" spans="1:15" s="525" customFormat="1" x14ac:dyDescent="0.3"/>
    <row r="37" spans="1:15" s="525" customFormat="1" x14ac:dyDescent="0.3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31"/>
      <c r="G1" s="732"/>
      <c r="H1" s="732"/>
      <c r="I1" s="732"/>
      <c r="J1" s="732"/>
      <c r="K1" s="732"/>
    </row>
    <row r="2" spans="1:17" s="12" customFormat="1" ht="45.75" customHeight="1" x14ac:dyDescent="0.25">
      <c r="F2" s="728" t="s">
        <v>286</v>
      </c>
      <c r="G2" s="728"/>
      <c r="H2" s="728"/>
      <c r="I2" s="728"/>
      <c r="J2" s="517"/>
    </row>
    <row r="3" spans="1:17" s="1" customFormat="1" ht="12.75" customHeight="1" x14ac:dyDescent="0.3">
      <c r="A3" s="729"/>
      <c r="B3" s="729"/>
      <c r="C3" s="729"/>
      <c r="D3" s="729"/>
      <c r="E3" s="729"/>
      <c r="F3" s="729"/>
      <c r="G3" s="729"/>
      <c r="H3" s="729"/>
    </row>
    <row r="4" spans="1:17" s="1" customFormat="1" ht="29.25" customHeight="1" x14ac:dyDescent="0.25">
      <c r="A4" s="730" t="s">
        <v>177</v>
      </c>
      <c r="B4" s="730"/>
      <c r="C4" s="730"/>
      <c r="D4" s="730"/>
      <c r="E4" s="730"/>
      <c r="F4" s="730"/>
      <c r="G4" s="730"/>
      <c r="H4" s="730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36" t="s">
        <v>17</v>
      </c>
      <c r="B6" s="736" t="s">
        <v>16</v>
      </c>
      <c r="C6" s="727" t="s">
        <v>15</v>
      </c>
      <c r="D6" s="727" t="s">
        <v>14</v>
      </c>
      <c r="E6" s="727" t="s">
        <v>13</v>
      </c>
      <c r="F6" s="727" t="s">
        <v>12</v>
      </c>
      <c r="G6" s="727" t="s">
        <v>11</v>
      </c>
      <c r="H6" s="727" t="s">
        <v>169</v>
      </c>
      <c r="I6" s="727" t="s">
        <v>247</v>
      </c>
      <c r="J6" s="727" t="s">
        <v>248</v>
      </c>
      <c r="K6" s="727" t="s">
        <v>291</v>
      </c>
      <c r="L6" s="806" t="s">
        <v>115</v>
      </c>
      <c r="M6" s="806" t="s">
        <v>114</v>
      </c>
      <c r="N6" s="806" t="s">
        <v>113</v>
      </c>
      <c r="O6" s="806" t="s">
        <v>112</v>
      </c>
      <c r="P6" s="808"/>
      <c r="Q6" s="808"/>
    </row>
    <row r="7" spans="1:17" s="16" customFormat="1" ht="31.5" customHeight="1" x14ac:dyDescent="0.3">
      <c r="A7" s="736"/>
      <c r="B7" s="736"/>
      <c r="C7" s="727"/>
      <c r="D7" s="727"/>
      <c r="E7" s="727" t="s">
        <v>10</v>
      </c>
      <c r="F7" s="727" t="s">
        <v>10</v>
      </c>
      <c r="G7" s="727" t="s">
        <v>10</v>
      </c>
      <c r="H7" s="727" t="s">
        <v>10</v>
      </c>
      <c r="I7" s="727" t="s">
        <v>10</v>
      </c>
      <c r="J7" s="727" t="s">
        <v>10</v>
      </c>
      <c r="K7" s="727" t="s">
        <v>10</v>
      </c>
      <c r="L7" s="806"/>
      <c r="M7" s="806"/>
      <c r="N7" s="807"/>
      <c r="O7" s="806"/>
      <c r="P7" s="808"/>
      <c r="Q7" s="808"/>
    </row>
    <row r="8" spans="1:17" s="16" customFormat="1" ht="55.5" customHeight="1" x14ac:dyDescent="0.3">
      <c r="A8" s="515"/>
      <c r="B8" s="515" t="s">
        <v>9</v>
      </c>
      <c r="C8" s="803" t="s">
        <v>361</v>
      </c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5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9"/>
      <c r="O9" s="93"/>
      <c r="P9" s="530"/>
      <c r="Q9" s="53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485</v>
      </c>
      <c r="K10" s="531" t="s">
        <v>486</v>
      </c>
      <c r="L10" s="531" t="s">
        <v>497</v>
      </c>
      <c r="M10" s="148" t="s">
        <v>498</v>
      </c>
      <c r="N10" s="560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61">
        <v>0.79</v>
      </c>
      <c r="O12" s="222">
        <v>0.8</v>
      </c>
    </row>
    <row r="13" spans="1:17" s="53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499</v>
      </c>
      <c r="M13" s="147" t="s">
        <v>500</v>
      </c>
      <c r="N13" s="562">
        <v>88.7</v>
      </c>
      <c r="O13" s="534">
        <v>88.8</v>
      </c>
    </row>
    <row r="14" spans="1:17" s="535" customFormat="1" ht="41.4" x14ac:dyDescent="0.25">
      <c r="A14" s="218"/>
      <c r="B14" s="220" t="s">
        <v>487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445</v>
      </c>
      <c r="J14" s="536" t="s">
        <v>446</v>
      </c>
      <c r="K14" s="536" t="s">
        <v>447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15" t="s">
        <v>345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25" t="s">
        <v>64</v>
      </c>
      <c r="C19" s="725"/>
      <c r="D19" s="516"/>
      <c r="E19" s="516"/>
      <c r="F19" s="726" t="s">
        <v>193</v>
      </c>
      <c r="G19" s="726"/>
      <c r="H19" s="65"/>
      <c r="I19" s="65"/>
      <c r="J19" s="65"/>
      <c r="K19" s="65"/>
    </row>
    <row r="20" spans="1:15" s="1" customFormat="1" ht="13.2" x14ac:dyDescent="0.25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2022-05-17T04:58:16Z</dcterms:modified>
</cp:coreProperties>
</file>