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8" windowWidth="14808" windowHeight="7896" tabRatio="713" activeTab="1"/>
  </bookViews>
  <sheets>
    <sheet name="Информация МЗ" sheetId="1" r:id="rId1"/>
    <sheet name="Информация МЗ+ИЦ+ПД" sheetId="2" r:id="rId2"/>
    <sheet name="Прогноз" sheetId="3" state="hidden" r:id="rId3"/>
    <sheet name="ПП1" sheetId="4" state="hidden" r:id="rId4"/>
    <sheet name="ПП2" sheetId="5" state="hidden" r:id="rId5"/>
    <sheet name="ПП3" sheetId="13" state="hidden" r:id="rId6"/>
    <sheet name="ПП4 " sheetId="7" state="hidden" r:id="rId7"/>
    <sheet name="ГП-прил.2" sheetId="19" r:id="rId8"/>
    <sheet name="ПП 1" sheetId="20" r:id="rId9"/>
    <sheet name="ПП 2" sheetId="21" r:id="rId10"/>
    <sheet name="ПП 3" sheetId="22" r:id="rId11"/>
    <sheet name="ПП 4" sheetId="23" r:id="rId12"/>
    <sheet name="ПР" sheetId="18" r:id="rId13"/>
    <sheet name="ПР2ПП1" sheetId="9" r:id="rId14"/>
    <sheet name="ПР2ПП2" sheetId="10" r:id="rId15"/>
    <sheet name="ПР2ПП3" sheetId="12" r:id="rId16"/>
    <sheet name="ПР.2ПП4" sheetId="8" r:id="rId17"/>
  </sheets>
  <externalReferences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  <externalReference r:id="rId30"/>
    <externalReference r:id="rId31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ddd">[2]ПРОГНОЗ_1!#REF!</definedName>
    <definedName name="Excel_BuiltIn_Print_Area_2">#REF!</definedName>
    <definedName name="Excel_BuiltIn_Print_Area_3">#REF!</definedName>
    <definedName name="Excel_BuiltIn_Print_Area_4">#REF!</definedName>
    <definedName name="Excel_BuiltIn_Print_Area_5">#REF!</definedName>
    <definedName name="Excel_BuiltIn_Print_Area_8">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4">ПП2!$6:$7</definedName>
    <definedName name="кат">#REF!</definedName>
    <definedName name="М1">[7]ПРОГНОЗ_1!#REF!</definedName>
    <definedName name="Мониторинг1">'[8]Гр5(о)'!#REF!</definedName>
    <definedName name="_xlnm.Print_Area" localSheetId="0">'Информация МЗ'!$A$1:$U$25</definedName>
    <definedName name="_xlnm.Print_Area" localSheetId="1">'Информация МЗ+ИЦ+ПД'!$A$1:$O$44</definedName>
    <definedName name="_xlnm.Print_Area" localSheetId="8">'ПП 1'!$A$1:$Q$19</definedName>
    <definedName name="_xlnm.Print_Area" localSheetId="9">'ПП 2'!$A$1:$O$17</definedName>
    <definedName name="_xlnm.Print_Area" localSheetId="10">'ПП 3'!$A$1:$O$15</definedName>
    <definedName name="_xlnm.Print_Area" localSheetId="3">ПП1!$A$1:$K$20</definedName>
    <definedName name="_xlnm.Print_Area" localSheetId="4">ПП2!$A$1:$L$18</definedName>
    <definedName name="_xlnm.Print_Area" localSheetId="5">ПП3!$A$1:$K$17</definedName>
    <definedName name="_xlnm.Print_Area" localSheetId="6">'ПП4 '!$A$1:$K$12</definedName>
    <definedName name="_xlnm.Print_Area" localSheetId="12">ПР!$A$1:$X$148</definedName>
    <definedName name="_xlnm.Print_Area" localSheetId="16">ПР.2ПП4!$A$1:$V$24</definedName>
    <definedName name="_xlnm.Print_Area" localSheetId="13">ПР2ПП1!$A$1:$U$66</definedName>
    <definedName name="_xlnm.Print_Area" localSheetId="15">ПР2ПП3!$A$1:$U$41</definedName>
    <definedName name="_xlnm.Print_Area" localSheetId="2">Прогноз!$A$1:$Q$92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45621"/>
</workbook>
</file>

<file path=xl/calcChain.xml><?xml version="1.0" encoding="utf-8"?>
<calcChain xmlns="http://schemas.openxmlformats.org/spreadsheetml/2006/main">
  <c r="Q11" i="10" l="1"/>
  <c r="U12" i="10"/>
  <c r="L24" i="2" l="1"/>
  <c r="U56" i="10" l="1"/>
  <c r="S21" i="8"/>
  <c r="S22" i="8" s="1"/>
  <c r="R14" i="12"/>
  <c r="R13" i="12" s="1"/>
  <c r="S11" i="10"/>
  <c r="S9" i="10" s="1"/>
  <c r="S8" i="10" s="1"/>
  <c r="S16" i="1"/>
  <c r="M40" i="2"/>
  <c r="M35" i="2" s="1"/>
  <c r="S21" i="1" s="1"/>
  <c r="M38" i="2"/>
  <c r="M28" i="2"/>
  <c r="M25" i="2"/>
  <c r="M24" i="2"/>
  <c r="M19" i="2"/>
  <c r="M17" i="2"/>
  <c r="R64" i="9"/>
  <c r="M18" i="2" s="1"/>
  <c r="R9" i="9" l="1"/>
  <c r="R8" i="9" s="1"/>
  <c r="M11" i="2"/>
  <c r="M14" i="2"/>
  <c r="S12" i="1" s="1"/>
  <c r="S10" i="1" s="1"/>
  <c r="S19" i="1"/>
  <c r="M10" i="2"/>
  <c r="K24" i="2"/>
  <c r="K17" i="2"/>
  <c r="U41" i="10"/>
  <c r="U42" i="10"/>
  <c r="K26" i="2"/>
  <c r="K19" i="2" l="1"/>
  <c r="T21" i="8" l="1"/>
  <c r="R21" i="8"/>
  <c r="Q21" i="8"/>
  <c r="N21" i="8"/>
  <c r="M21" i="8"/>
  <c r="L21" i="8"/>
  <c r="K21" i="8"/>
  <c r="J21" i="8"/>
  <c r="U20" i="8"/>
  <c r="U19" i="8"/>
  <c r="U18" i="8"/>
  <c r="U17" i="8"/>
  <c r="U16" i="8"/>
  <c r="U15" i="8"/>
  <c r="U14" i="8"/>
  <c r="U13" i="8"/>
  <c r="U12" i="8"/>
  <c r="U11" i="8"/>
  <c r="N10" i="8"/>
  <c r="U9" i="8" s="1"/>
  <c r="P9" i="8"/>
  <c r="P21" i="8" s="1"/>
  <c r="P22" i="8" s="1"/>
  <c r="O9" i="8"/>
  <c r="O21" i="8" s="1"/>
  <c r="O22" i="8" s="1"/>
  <c r="T39" i="12"/>
  <c r="T38" i="12"/>
  <c r="T37" i="12"/>
  <c r="T36" i="12"/>
  <c r="T35" i="12"/>
  <c r="T34" i="12"/>
  <c r="T33" i="12"/>
  <c r="T32" i="12"/>
  <c r="T31" i="12"/>
  <c r="T30" i="12"/>
  <c r="T29" i="12"/>
  <c r="T28" i="12"/>
  <c r="T27" i="12"/>
  <c r="T26" i="12"/>
  <c r="T25" i="12"/>
  <c r="T24" i="12"/>
  <c r="T23" i="12"/>
  <c r="T22" i="12"/>
  <c r="T21" i="12"/>
  <c r="T20" i="12"/>
  <c r="T19" i="12"/>
  <c r="T18" i="12"/>
  <c r="L17" i="12"/>
  <c r="T17" i="12" s="1"/>
  <c r="T16" i="12"/>
  <c r="L15" i="12"/>
  <c r="T15" i="12" s="1"/>
  <c r="S14" i="12"/>
  <c r="S13" i="12" s="1"/>
  <c r="Q14" i="12"/>
  <c r="Q13" i="12" s="1"/>
  <c r="P14" i="12"/>
  <c r="O14" i="12"/>
  <c r="N14" i="12"/>
  <c r="M14" i="12"/>
  <c r="K14" i="12"/>
  <c r="J14" i="12"/>
  <c r="I14" i="12"/>
  <c r="J13" i="12"/>
  <c r="I13" i="12"/>
  <c r="T12" i="12"/>
  <c r="K11" i="12"/>
  <c r="J11" i="12"/>
  <c r="I11" i="12"/>
  <c r="I9" i="12" s="1"/>
  <c r="T10" i="12"/>
  <c r="P57" i="10"/>
  <c r="O57" i="10"/>
  <c r="U31" i="10"/>
  <c r="U30" i="10"/>
  <c r="U29" i="10"/>
  <c r="U28" i="10"/>
  <c r="U27" i="10"/>
  <c r="U26" i="10"/>
  <c r="U25" i="10"/>
  <c r="U24" i="10"/>
  <c r="U38" i="10"/>
  <c r="U55" i="10"/>
  <c r="U35" i="10"/>
  <c r="U34" i="10"/>
  <c r="U54" i="10"/>
  <c r="U53" i="10"/>
  <c r="U23" i="10"/>
  <c r="U22" i="10"/>
  <c r="U21" i="10"/>
  <c r="U20" i="10"/>
  <c r="K19" i="10"/>
  <c r="U40" i="10"/>
  <c r="U39" i="10"/>
  <c r="U37" i="10"/>
  <c r="U36" i="10"/>
  <c r="U33" i="10"/>
  <c r="U32" i="10"/>
  <c r="U18" i="10"/>
  <c r="U17" i="10"/>
  <c r="U16" i="10"/>
  <c r="U15" i="10"/>
  <c r="U14" i="10"/>
  <c r="U13" i="10"/>
  <c r="P13" i="12" l="1"/>
  <c r="T11" i="12"/>
  <c r="N22" i="8"/>
  <c r="M22" i="8" s="1"/>
  <c r="K9" i="12"/>
  <c r="J9" i="12" s="1"/>
  <c r="T9" i="12" s="1"/>
  <c r="L22" i="8"/>
  <c r="I8" i="12"/>
  <c r="K22" i="8"/>
  <c r="J22" i="8" s="1"/>
  <c r="U21" i="8" s="1"/>
  <c r="U10" i="8"/>
  <c r="L14" i="12"/>
  <c r="T14" i="12" s="1"/>
  <c r="O13" i="12"/>
  <c r="N13" i="12"/>
  <c r="M13" i="12" s="1"/>
  <c r="U57" i="10"/>
  <c r="U19" i="10"/>
  <c r="T11" i="10"/>
  <c r="T9" i="10" s="1"/>
  <c r="R11" i="10"/>
  <c r="U10" i="10"/>
  <c r="P9" i="10"/>
  <c r="P8" i="10" s="1"/>
  <c r="O9" i="10"/>
  <c r="N9" i="10"/>
  <c r="M9" i="10"/>
  <c r="M8" i="10" s="1"/>
  <c r="L9" i="10"/>
  <c r="K9" i="10"/>
  <c r="J9" i="10"/>
  <c r="S64" i="9"/>
  <c r="Q64" i="9"/>
  <c r="K18" i="2"/>
  <c r="O64" i="9"/>
  <c r="N64" i="9"/>
  <c r="T45" i="9"/>
  <c r="T47" i="9"/>
  <c r="N28" i="9"/>
  <c r="T18" i="9"/>
  <c r="T17" i="9"/>
  <c r="T46" i="9"/>
  <c r="T44" i="9"/>
  <c r="T43" i="9"/>
  <c r="T42" i="9"/>
  <c r="T41" i="9"/>
  <c r="T40" i="9"/>
  <c r="T39" i="9"/>
  <c r="T38" i="9"/>
  <c r="T37" i="9"/>
  <c r="T36" i="9"/>
  <c r="T35" i="9"/>
  <c r="T34" i="9"/>
  <c r="T33" i="9"/>
  <c r="T32" i="9"/>
  <c r="T31" i="9"/>
  <c r="T30" i="9"/>
  <c r="T29" i="9"/>
  <c r="T63" i="9"/>
  <c r="T62" i="9"/>
  <c r="T59" i="9"/>
  <c r="T58" i="9"/>
  <c r="T57" i="9"/>
  <c r="N61" i="9"/>
  <c r="T60" i="9"/>
  <c r="K8" i="12" l="1"/>
  <c r="J8" i="12" s="1"/>
  <c r="U11" i="10"/>
  <c r="L26" i="2"/>
  <c r="M26" i="2"/>
  <c r="L8" i="10"/>
  <c r="K8" i="10" s="1"/>
  <c r="J8" i="10" s="1"/>
  <c r="T64" i="9" s="1"/>
  <c r="R9" i="10"/>
  <c r="L13" i="12"/>
  <c r="K13" i="12" s="1"/>
  <c r="T28" i="9"/>
  <c r="T61" i="9"/>
  <c r="O8" i="10"/>
  <c r="N8" i="10"/>
  <c r="Q9" i="10"/>
  <c r="U9" i="10" s="1"/>
  <c r="O49" i="9"/>
  <c r="T49" i="9" s="1"/>
  <c r="X50" i="9"/>
  <c r="T50" i="9"/>
  <c r="T56" i="9"/>
  <c r="T55" i="9"/>
  <c r="T54" i="9"/>
  <c r="X51" i="9"/>
  <c r="W51" i="9"/>
  <c r="T51" i="9"/>
  <c r="Y48" i="9"/>
  <c r="X48" i="9"/>
  <c r="T48" i="9"/>
  <c r="Y53" i="9"/>
  <c r="X53" i="9"/>
  <c r="W53" i="9"/>
  <c r="N53" i="9"/>
  <c r="N52" i="9"/>
  <c r="T20" i="9"/>
  <c r="T27" i="9"/>
  <c r="T26" i="9"/>
  <c r="T19" i="9"/>
  <c r="T23" i="9"/>
  <c r="T16" i="9"/>
  <c r="T21" i="9"/>
  <c r="T15" i="9"/>
  <c r="T14" i="9"/>
  <c r="T13" i="9"/>
  <c r="N22" i="9"/>
  <c r="T25" i="9"/>
  <c r="T24" i="9"/>
  <c r="T12" i="9"/>
  <c r="X11" i="9"/>
  <c r="W11" i="9"/>
  <c r="M11" i="9"/>
  <c r="M9" i="9" s="1"/>
  <c r="S9" i="9"/>
  <c r="Q9" i="9"/>
  <c r="P9" i="9"/>
  <c r="N9" i="9"/>
  <c r="L9" i="9"/>
  <c r="L8" i="9" s="1"/>
  <c r="K9" i="9"/>
  <c r="K8" i="9" s="1"/>
  <c r="J9" i="9"/>
  <c r="I9" i="9"/>
  <c r="Q135" i="18"/>
  <c r="P131" i="18"/>
  <c r="O131" i="18"/>
  <c r="Q51" i="18"/>
  <c r="P47" i="18"/>
  <c r="O47" i="18"/>
  <c r="Q28" i="18"/>
  <c r="P22" i="18"/>
  <c r="N79" i="3"/>
  <c r="M75" i="3"/>
  <c r="L75" i="3"/>
  <c r="N50" i="3"/>
  <c r="M46" i="3"/>
  <c r="L46" i="3"/>
  <c r="L41" i="3"/>
  <c r="N27" i="3"/>
  <c r="M20" i="3"/>
  <c r="O41" i="2"/>
  <c r="N40" i="2"/>
  <c r="L40" i="2"/>
  <c r="L35" i="2" s="1"/>
  <c r="K40" i="2"/>
  <c r="J40" i="2" s="1"/>
  <c r="I40" i="2"/>
  <c r="H40" i="2"/>
  <c r="E40" i="2"/>
  <c r="E35" i="2" s="1"/>
  <c r="O39" i="2"/>
  <c r="N38" i="2"/>
  <c r="L38" i="2"/>
  <c r="K38" i="2"/>
  <c r="J38" i="2"/>
  <c r="J35" i="2" s="1"/>
  <c r="I38" i="2"/>
  <c r="I35" i="2" s="1"/>
  <c r="H38" i="2"/>
  <c r="O37" i="2"/>
  <c r="O36" i="2"/>
  <c r="G35" i="2"/>
  <c r="F35" i="2"/>
  <c r="D35" i="2"/>
  <c r="O34" i="2"/>
  <c r="O33" i="2"/>
  <c r="O32" i="2"/>
  <c r="G31" i="2"/>
  <c r="G28" i="2" s="1"/>
  <c r="O30" i="2"/>
  <c r="O29" i="2"/>
  <c r="N28" i="2"/>
  <c r="L28" i="2"/>
  <c r="K28" i="2"/>
  <c r="J28" i="2"/>
  <c r="I28" i="2"/>
  <c r="H28" i="2"/>
  <c r="F28" i="2"/>
  <c r="E28" i="2"/>
  <c r="D28" i="2"/>
  <c r="O27" i="2"/>
  <c r="J26" i="2"/>
  <c r="I26" i="2"/>
  <c r="H26" i="2"/>
  <c r="N25" i="2"/>
  <c r="L25" i="2"/>
  <c r="K25" i="2"/>
  <c r="K21" i="2" s="1"/>
  <c r="J25" i="2"/>
  <c r="I25" i="2"/>
  <c r="G25" i="2"/>
  <c r="N24" i="2"/>
  <c r="J24" i="2"/>
  <c r="I24" i="2"/>
  <c r="H24" i="2"/>
  <c r="G24" i="2"/>
  <c r="F24" i="2"/>
  <c r="O23" i="2"/>
  <c r="O22" i="2"/>
  <c r="T8" i="12" l="1"/>
  <c r="T13" i="12"/>
  <c r="L21" i="2"/>
  <c r="T52" i="9"/>
  <c r="Y11" i="9"/>
  <c r="H35" i="2"/>
  <c r="T11" i="9"/>
  <c r="M12" i="2"/>
  <c r="M7" i="2" s="1"/>
  <c r="M21" i="2"/>
  <c r="S15" i="1" s="1"/>
  <c r="S13" i="1" s="1"/>
  <c r="S7" i="1" s="1"/>
  <c r="S9" i="1" s="1"/>
  <c r="O28" i="2"/>
  <c r="J8" i="9"/>
  <c r="I8" i="9" s="1"/>
  <c r="Z51" i="9"/>
  <c r="J21" i="2"/>
  <c r="Z53" i="9"/>
  <c r="K35" i="2"/>
  <c r="O38" i="2"/>
  <c r="O9" i="9"/>
  <c r="O8" i="9" s="1"/>
  <c r="N8" i="9" s="1"/>
  <c r="M8" i="9" s="1"/>
  <c r="T22" i="9"/>
  <c r="T53" i="9"/>
  <c r="W48" i="9"/>
  <c r="Z48" i="9" s="1"/>
  <c r="O24" i="2"/>
  <c r="O25" i="2"/>
  <c r="O31" i="2"/>
  <c r="X54" i="9"/>
  <c r="O40" i="2"/>
  <c r="I21" i="2"/>
  <c r="H21" i="2"/>
  <c r="G21" i="2"/>
  <c r="F21" i="2" s="1"/>
  <c r="E21" i="2"/>
  <c r="D21" i="2"/>
  <c r="O20" i="2"/>
  <c r="N19" i="2"/>
  <c r="L19" i="2"/>
  <c r="L12" i="2" s="1"/>
  <c r="J19" i="2"/>
  <c r="J12" i="2" s="1"/>
  <c r="I19" i="2"/>
  <c r="H19" i="2"/>
  <c r="H12" i="2" s="1"/>
  <c r="I18" i="2"/>
  <c r="H18" i="2"/>
  <c r="N17" i="2"/>
  <c r="N10" i="2" s="1"/>
  <c r="L17" i="2"/>
  <c r="L10" i="2" s="1"/>
  <c r="J17" i="2"/>
  <c r="I17" i="2"/>
  <c r="I10" i="2" s="1"/>
  <c r="H17" i="2"/>
  <c r="H10" i="2" s="1"/>
  <c r="G17" i="2"/>
  <c r="G10" i="2" s="1"/>
  <c r="O16" i="2"/>
  <c r="O15" i="2"/>
  <c r="F14" i="2"/>
  <c r="E14" i="2"/>
  <c r="D14" i="2"/>
  <c r="O13" i="2"/>
  <c r="G12" i="2"/>
  <c r="F12" i="2"/>
  <c r="E12" i="2"/>
  <c r="D12" i="2"/>
  <c r="H11" i="2"/>
  <c r="G11" i="2"/>
  <c r="F11" i="2"/>
  <c r="E11" i="2"/>
  <c r="D11" i="2"/>
  <c r="K10" i="2"/>
  <c r="F10" i="2"/>
  <c r="E10" i="2"/>
  <c r="D10" i="2"/>
  <c r="O9" i="2"/>
  <c r="O8" i="2"/>
  <c r="G14" i="2" l="1"/>
  <c r="I12" i="2"/>
  <c r="Y50" i="9"/>
  <c r="Y54" i="9" s="1"/>
  <c r="I14" i="2"/>
  <c r="H14" i="2"/>
  <c r="W54" i="9"/>
  <c r="T9" i="9"/>
  <c r="K12" i="2"/>
  <c r="J10" i="2"/>
  <c r="O10" i="2" s="1"/>
  <c r="O17" i="2"/>
  <c r="O19" i="2"/>
  <c r="H7" i="2"/>
  <c r="G7" i="2" s="1"/>
  <c r="F7" i="2"/>
  <c r="E7" i="2"/>
  <c r="D7" i="2" s="1"/>
  <c r="P21" i="1" l="1"/>
  <c r="O21" i="1" s="1"/>
  <c r="N21" i="1" s="1"/>
  <c r="M21" i="1" s="1"/>
  <c r="L21" i="1" s="1"/>
  <c r="K21" i="1"/>
  <c r="J21" i="1" s="1"/>
  <c r="U20" i="1"/>
  <c r="N19" i="1"/>
  <c r="L18" i="1"/>
  <c r="L16" i="1" s="1"/>
  <c r="K18" i="1"/>
  <c r="J18" i="1"/>
  <c r="J16" i="1" s="1"/>
  <c r="U17" i="1"/>
  <c r="T16" i="1"/>
  <c r="R16" i="1"/>
  <c r="Q16" i="1"/>
  <c r="P16" i="1"/>
  <c r="O16" i="1"/>
  <c r="N16" i="1"/>
  <c r="M16" i="1"/>
  <c r="P15" i="1"/>
  <c r="O15" i="1" s="1"/>
  <c r="N15" i="1"/>
  <c r="M15" i="1" s="1"/>
  <c r="L15" i="1" s="1"/>
  <c r="K15" i="1" s="1"/>
  <c r="J15" i="1" s="1"/>
  <c r="U14" i="1"/>
  <c r="N12" i="1"/>
  <c r="M12" i="1" s="1"/>
  <c r="L12" i="1" s="1"/>
  <c r="K12" i="1" s="1"/>
  <c r="J12" i="1" s="1"/>
  <c r="U11" i="1"/>
  <c r="K16" i="1" l="1"/>
  <c r="U16" i="1"/>
  <c r="K13" i="1"/>
  <c r="J13" i="1" s="1"/>
  <c r="P19" i="1"/>
  <c r="N13" i="1"/>
  <c r="M13" i="1" s="1"/>
  <c r="L13" i="1" s="1"/>
  <c r="N10" i="1"/>
  <c r="M10" i="1" s="1"/>
  <c r="L10" i="1" s="1"/>
  <c r="K10" i="1" s="1"/>
  <c r="J10" i="1" s="1"/>
  <c r="M19" i="1"/>
  <c r="L19" i="1" s="1"/>
  <c r="K19" i="1" s="1"/>
  <c r="J19" i="1" s="1"/>
  <c r="U18" i="1" s="1"/>
  <c r="O19" i="1"/>
  <c r="U8" i="1"/>
  <c r="N7" i="1" l="1"/>
  <c r="M7" i="1"/>
  <c r="L7" i="1"/>
  <c r="L9" i="1" s="1"/>
  <c r="Y9" i="1" s="1"/>
  <c r="K7" i="1"/>
  <c r="K9" i="1" s="1"/>
  <c r="J7" i="1"/>
  <c r="J9" i="1" s="1"/>
  <c r="W9" i="1" s="1"/>
  <c r="W4" i="1"/>
  <c r="W5" i="1" l="1"/>
  <c r="Y5" i="1"/>
  <c r="X5" i="1" s="1"/>
  <c r="X9" i="1"/>
  <c r="M9" i="1"/>
  <c r="N9" i="1"/>
  <c r="O13" i="1"/>
  <c r="P13" i="1"/>
  <c r="Q15" i="1"/>
  <c r="Q13" i="1" s="1"/>
  <c r="R15" i="1"/>
  <c r="R13" i="1" s="1"/>
  <c r="O12" i="1"/>
  <c r="O10" i="1" s="1"/>
  <c r="J18" i="2"/>
  <c r="J14" i="2" s="1"/>
  <c r="P12" i="1" s="1"/>
  <c r="P10" i="1" s="1"/>
  <c r="K14" i="2"/>
  <c r="Q12" i="1" s="1"/>
  <c r="Q21" i="1"/>
  <c r="Q19" i="1" s="1"/>
  <c r="L18" i="2"/>
  <c r="L11" i="2" s="1"/>
  <c r="L7" i="2" s="1"/>
  <c r="R21" i="1"/>
  <c r="N18" i="2"/>
  <c r="N11" i="2" s="1"/>
  <c r="N26" i="2"/>
  <c r="N12" i="2" s="1"/>
  <c r="O12" i="2" s="1"/>
  <c r="N35" i="2"/>
  <c r="T21" i="1" s="1"/>
  <c r="T19" i="1"/>
  <c r="K11" i="2"/>
  <c r="K7" i="2" s="1"/>
  <c r="I11" i="2"/>
  <c r="I7" i="2" s="1"/>
  <c r="O35" i="2"/>
  <c r="T22" i="8"/>
  <c r="R22" i="8"/>
  <c r="Q22" i="8"/>
  <c r="O7" i="1" l="1"/>
  <c r="O9" i="1" s="1"/>
  <c r="O26" i="2"/>
  <c r="U22" i="8"/>
  <c r="J11" i="2"/>
  <c r="J7" i="2" s="1"/>
  <c r="P7" i="1"/>
  <c r="P9" i="1" s="1"/>
  <c r="N7" i="2"/>
  <c r="O18" i="2"/>
  <c r="U21" i="1"/>
  <c r="Y6" i="1"/>
  <c r="X6" i="1" s="1"/>
  <c r="W6" i="1" s="1"/>
  <c r="N21" i="2"/>
  <c r="N14" i="2"/>
  <c r="T12" i="1" s="1"/>
  <c r="T10" i="1" s="1"/>
  <c r="R19" i="1"/>
  <c r="U19" i="1" s="1"/>
  <c r="L14" i="2"/>
  <c r="Q10" i="1"/>
  <c r="O11" i="2" l="1"/>
  <c r="O7" i="2"/>
  <c r="R12" i="1"/>
  <c r="O14" i="2"/>
  <c r="T15" i="1"/>
  <c r="O21" i="2"/>
  <c r="Q7" i="1"/>
  <c r="T13" i="1" l="1"/>
  <c r="U15" i="1"/>
  <c r="R10" i="1"/>
  <c r="U12" i="1"/>
  <c r="Q9" i="1"/>
  <c r="P8" i="9"/>
  <c r="S8" i="9"/>
  <c r="Q8" i="9"/>
  <c r="Q8" i="10"/>
  <c r="T8" i="10"/>
  <c r="R8" i="10"/>
  <c r="T8" i="9" l="1"/>
  <c r="R7" i="1"/>
  <c r="U10" i="1"/>
  <c r="U13" i="1"/>
  <c r="T7" i="1"/>
  <c r="T9" i="1" s="1"/>
  <c r="U8" i="10"/>
  <c r="R9" i="1" l="1"/>
  <c r="U9" i="1" s="1"/>
  <c r="U7" i="1"/>
</calcChain>
</file>

<file path=xl/sharedStrings.xml><?xml version="1.0" encoding="utf-8"?>
<sst xmlns="http://schemas.openxmlformats.org/spreadsheetml/2006/main" count="2011" uniqueCount="559">
  <si>
    <t>Ведомственная отчетность</t>
  </si>
  <si>
    <t>чел.</t>
  </si>
  <si>
    <t>%</t>
  </si>
  <si>
    <t>5</t>
  </si>
  <si>
    <t>4</t>
  </si>
  <si>
    <t>3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</si>
  <si>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</t>
  </si>
  <si>
    <t>2</t>
  </si>
  <si>
    <t>1</t>
  </si>
  <si>
    <t xml:space="preserve">Цель подпрограммы </t>
  </si>
  <si>
    <t>текущий год</t>
  </si>
  <si>
    <t xml:space="preserve">2016 год </t>
  </si>
  <si>
    <t xml:space="preserve">2015 год </t>
  </si>
  <si>
    <t xml:space="preserve">2014 год </t>
  </si>
  <si>
    <t>Источник информации</t>
  </si>
  <si>
    <t>Единица измерения</t>
  </si>
  <si>
    <t>Цель,
целевые индикаторы</t>
  </si>
  <si>
    <t>№
п/п</t>
  </si>
  <si>
    <t>ведомственная отчетсность</t>
  </si>
  <si>
    <t>ед.</t>
  </si>
  <si>
    <t>количество поддержанных социально-экономических проектов, реализуемых молодежью  на территории города Дивногорска</t>
  </si>
  <si>
    <t>ведомственная отчетность</t>
  </si>
  <si>
    <t>количество созданных рабочих мест для несовершеннолетних граждан, проживающих в городе Дивногорске</t>
  </si>
  <si>
    <t>Целевые индикаторы</t>
  </si>
  <si>
    <t>Цель:</t>
  </si>
  <si>
    <t xml:space="preserve">Вес показателя результативности </t>
  </si>
  <si>
    <t>Цели, задачи, показатели результатов</t>
  </si>
  <si>
    <t>№ п/п</t>
  </si>
  <si>
    <t xml:space="preserve"> Постановление администрации города Дивногорска от 24.12.2012 №264п "Об утверждении Положения о порядке и условиях
формирования муниципального задания  
в отношении муниципальных учреждений, 
финансового обеспечения
и оценки выполнения муниципального задания"
</t>
  </si>
  <si>
    <t>баллы</t>
  </si>
  <si>
    <t>Нормативные правовые акты</t>
  </si>
  <si>
    <t>2016 год</t>
  </si>
  <si>
    <t>2015 год</t>
  </si>
  <si>
    <t>2014 год</t>
  </si>
  <si>
    <t>Единица  изме-рения</t>
  </si>
  <si>
    <t>Цели, задачи, показатели</t>
  </si>
  <si>
    <t>№</t>
  </si>
  <si>
    <t>Перечень целевых индикаторов подпрограммы «Обеспечение реализации муниципальной программы и прочие мероприятия»</t>
  </si>
  <si>
    <t>Цель: создание условий для устойчивого развития отрасли «физическая культура, спорт и молодежная политика»</t>
  </si>
  <si>
    <t>в том числе:</t>
  </si>
  <si>
    <t>Итого  по задаче 1</t>
  </si>
  <si>
    <t>Обеспечение реализации муниципальной программы на 100%</t>
  </si>
  <si>
    <t>Цель. Создание условий для устойчивого развития отрасли «физическая культура, спорт и молоджная политика»</t>
  </si>
  <si>
    <t>ВР</t>
  </si>
  <si>
    <t>ЦСР</t>
  </si>
  <si>
    <t>РзПр</t>
  </si>
  <si>
    <t>Ожидаемый результат от реализации подпрограммного мероприятия
 (в натуральном выражении)</t>
  </si>
  <si>
    <t>Расходы (тыс. руб.), годы</t>
  </si>
  <si>
    <t>Код бюджетной классификации</t>
  </si>
  <si>
    <t>Наименование  программы, подпрограммы</t>
  </si>
  <si>
    <t>Перечень мероприятий подпрограммы «Обеспечение условий реализации муниципальной программы и прочие мероприятия»
с указанием объема средств на их реализацию и ожидаемых результатов</t>
  </si>
  <si>
    <t>Доля граждан, систематически занимающихся физической  культурой и спортом, в общей численности населения МО г. Дивногорск</t>
  </si>
  <si>
    <t xml:space="preserve">Численность занимающихся в муниципальных образовательных учреждениях дополнительного образования детей  физкультурно-спортивной направленности </t>
  </si>
  <si>
    <t>Статус (государственная программа, подпрограмма)</t>
  </si>
  <si>
    <t xml:space="preserve">Код бюджетной классификации </t>
  </si>
  <si>
    <t>Муниципальная программа</t>
  </si>
  <si>
    <t>всего расходные обязательства по программе</t>
  </si>
  <si>
    <t>Х</t>
  </si>
  <si>
    <t>Подпрограмма 1</t>
  </si>
  <si>
    <t>всего расходные обязательства по подпрограмме</t>
  </si>
  <si>
    <t>Подпрограмма 2</t>
  </si>
  <si>
    <t>Молодежь Дивногорья</t>
  </si>
  <si>
    <t>Подпрограмма 3</t>
  </si>
  <si>
    <t>Обеспечение реализации муниципальной программы и прочие мероприятия</t>
  </si>
  <si>
    <t>Начальник отдела физической культуры,спорта и молодежной политики администрации города Дивногорска</t>
  </si>
  <si>
    <t>Первый заместитель министра культуры  Красноярского края</t>
  </si>
  <si>
    <t>Т.В. Веселина</t>
  </si>
  <si>
    <t xml:space="preserve">Статус </t>
  </si>
  <si>
    <t>Наименование  государственной программы, государственной подпрограммы</t>
  </si>
  <si>
    <t>Ответственный исполнитель, 
соисполнители</t>
  </si>
  <si>
    <t>Оценка расходов (тыс. руб.), годы</t>
  </si>
  <si>
    <t xml:space="preserve">Всего </t>
  </si>
  <si>
    <t>в том числе :</t>
  </si>
  <si>
    <t>федеральный бюджет</t>
  </si>
  <si>
    <t>краевой бюджет</t>
  </si>
  <si>
    <t>внебюджетные источники</t>
  </si>
  <si>
    <t>юридические лица</t>
  </si>
  <si>
    <t>-</t>
  </si>
  <si>
    <t>Обеспечение условий реализации муниципальной программы и прочие мероприятия</t>
  </si>
  <si>
    <t>Наименование  подпрограммы, задачи, мероприятий</t>
  </si>
  <si>
    <t>Расходы, (тыс. руб.), годы</t>
  </si>
  <si>
    <t>Ожидаемый результат от реализации подпрограммного мероприятия (в натуральном выражении)</t>
  </si>
  <si>
    <t>«Развитие физической культуры и спорта»</t>
  </si>
  <si>
    <t>отдел физической культуры, спорта и молодежной политики администрации города Дивногорска</t>
  </si>
  <si>
    <t>х</t>
  </si>
  <si>
    <t>Задача 1 Обеспечение развития массовой физической культуры на территории муниципального образования г. Дивногорск.</t>
  </si>
  <si>
    <t xml:space="preserve">Ежегодное проведение не менее 78  физкультурных, спортивных мероприятий, в том числе в клубах по месту жительства, с общим количеством участников не менее 9 тыс. чел. </t>
  </si>
  <si>
    <t>ежегодно посещение гражданами бассейна не менее 6500 чел.</t>
  </si>
  <si>
    <t>Обеспечение деятельности (оказание услуг) подведомственных учреждений</t>
  </si>
  <si>
    <t>Наименование  подпрограммы, задачи, мероприятия</t>
  </si>
  <si>
    <t>всего расходные обязательства</t>
  </si>
  <si>
    <t>Реализация мероприятий по трудовому воспитанию несовершеннолетних</t>
  </si>
  <si>
    <t>Итого по подпрограмме</t>
  </si>
  <si>
    <t>Отдел спорта</t>
  </si>
  <si>
    <t>Наименование услуги, показателя объема услуги (работы), подпрограммы/ВЦП</t>
  </si>
  <si>
    <t>Значение показателя объема услуги (работы)</t>
  </si>
  <si>
    <t>Расходы местного бюджета на оказание муниципальной услуги (работы), тыс. руб.</t>
  </si>
  <si>
    <t>Наименование услуги (работы) и ее содержание:</t>
  </si>
  <si>
    <t>Показатель объема услуги (работы):</t>
  </si>
  <si>
    <t>Количество соревнований</t>
  </si>
  <si>
    <t>Количество мероприятий</t>
  </si>
  <si>
    <t>07 07</t>
  </si>
  <si>
    <t>11 02</t>
  </si>
  <si>
    <t>11 01</t>
  </si>
  <si>
    <t>07 02</t>
  </si>
  <si>
    <t>11 05</t>
  </si>
  <si>
    <t>1.6.</t>
  </si>
  <si>
    <t>1.4.</t>
  </si>
  <si>
    <t>тыс. чел.</t>
  </si>
  <si>
    <t>1.3.</t>
  </si>
  <si>
    <t>1.2.</t>
  </si>
  <si>
    <t>1.1.</t>
  </si>
  <si>
    <t>2024 год</t>
  </si>
  <si>
    <t>2023 год</t>
  </si>
  <si>
    <t>2022 год</t>
  </si>
  <si>
    <t>2021 год</t>
  </si>
  <si>
    <t>2020 год</t>
  </si>
  <si>
    <t>2019 год</t>
  </si>
  <si>
    <t>2018 год</t>
  </si>
  <si>
    <t>2017 год</t>
  </si>
  <si>
    <t>Долгосрочный период</t>
  </si>
  <si>
    <t>Плановый период</t>
  </si>
  <si>
    <t>Значения целевых показателей на долгосрочный период</t>
  </si>
  <si>
    <t>964</t>
  </si>
  <si>
    <t>x</t>
  </si>
  <si>
    <t>621</t>
  </si>
  <si>
    <t>611</t>
  </si>
  <si>
    <t>622</t>
  </si>
  <si>
    <t>244</t>
  </si>
  <si>
    <t>Реализация мероприятий по трудовому воспитанию несовершеннолетних (МАУ МЦ "Дивный")</t>
  </si>
  <si>
    <t>Обеспечение деятельности (оказание услуг) подведомственных учреждений(МАУ МЦ "Дивный")</t>
  </si>
  <si>
    <t>Обеспечение  доступа к спортивным объектам (МФОАУ "Дельфин")</t>
  </si>
  <si>
    <t xml:space="preserve">
Организация    спортивно-массовых мероприятий и акций(МАУ МЦ"Дивный")</t>
  </si>
  <si>
    <t>Руководство и управление в сфере установленных функций органов  местного самоуправления</t>
  </si>
  <si>
    <t>1.1</t>
  </si>
  <si>
    <t>122</t>
  </si>
  <si>
    <t>Подпрограмма 4</t>
  </si>
  <si>
    <t>бюджеты муниципального образования</t>
  </si>
  <si>
    <t>Перечень целевых индикаторов подпрограммы «Дополнительное  образование  детей в учреждении физкультурно-спортивной направленности»</t>
  </si>
  <si>
    <t>реализация образовательных программ дополнительного образования детей</t>
  </si>
  <si>
    <t>Перечень мероприятий подпрограммы  "Дополнительное образование детей в учреждении физкультурно-спортивной направленности"</t>
  </si>
  <si>
    <t xml:space="preserve">«Дополнительное образование детей в учреждении физкультурно-спортивной направленности» </t>
  </si>
  <si>
    <t>Дополнительное образование детей в учреждении физкультурно-спортивной направленности</t>
  </si>
  <si>
    <t>Физическая культура,спорт и молодежная политика в муниципальном образовании город Дивногорск"</t>
  </si>
  <si>
    <t>6</t>
  </si>
  <si>
    <t>7</t>
  </si>
  <si>
    <t xml:space="preserve">Информация о ресурсном обеспечении и прогнозной оценке расходов на реализацию целей 
муниципальной программы муниципального образования г.Дивногорск «Физическая культура,спорт и молодежная политика в муниципальном образование город Дивногорск" с учетом источников финансирования, 
в том числе средств федерального бюджета </t>
  </si>
  <si>
    <t>Физическая культура,спорт и молодежная политика в муниципальном образовании город Дивногорск</t>
  </si>
  <si>
    <t>"Дополнительное образование детей в учреждении физкультурно-спортивной направленности"</t>
  </si>
  <si>
    <t xml:space="preserve">Своевременность утверждения муниципальных заданий подведомственным распорядителю учреждениям на текущий финансовый год и плановый период </t>
  </si>
  <si>
    <t xml:space="preserve">Годовая бюхгалтерская отчетность
</t>
  </si>
  <si>
    <t>0448021</t>
  </si>
  <si>
    <t>04</t>
  </si>
  <si>
    <t xml:space="preserve">Создание условий для развития потенциала молодежи и его реализации в интересах муниципального образования г. Дивногорск
</t>
  </si>
  <si>
    <t>отдел физической культуры спорта,и молодежной политики администрации г.Дивногорска</t>
  </si>
  <si>
    <t>Субсидии  на поддержку деятельности молодежных центров из краевого бюджета</t>
  </si>
  <si>
    <t xml:space="preserve">Выплаты,обеспечивающие уровень заработной платы работников учреждений (МАУ МЦ "Дивный") </t>
  </si>
  <si>
    <t>Мероприятия по молодежной политике</t>
  </si>
  <si>
    <t>Выплаты молодым специалистам (МАУ МЦ "Дивный")</t>
  </si>
  <si>
    <t>Расходы на поддержку действующих и вновь создаваемых спортивных клубов по месту жительства граждан</t>
  </si>
  <si>
    <t>612</t>
  </si>
  <si>
    <t>Софинансирование расходов на поддержку действующих и вновьсоздаваемых спортивных клубов по месту жительства граждан</t>
  </si>
  <si>
    <t>Субсидии автономным учреждениям на иные цели</t>
  </si>
  <si>
    <t>Субсидии  бюджетным учреждениям на иные цели</t>
  </si>
  <si>
    <t>852</t>
  </si>
  <si>
    <t>РБС</t>
  </si>
  <si>
    <t xml:space="preserve">РБС </t>
  </si>
  <si>
    <t>Наименование РБС</t>
  </si>
  <si>
    <t>в том числе по РБС:</t>
  </si>
  <si>
    <t xml:space="preserve">2017 год </t>
  </si>
  <si>
    <t xml:space="preserve">Перечень целевых индикаторов подпрограммы ««Молодежь Дивногорья» 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</si>
  <si>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 »</t>
  </si>
  <si>
    <t>Перечень мероприятий подпрограммы  «Молодежь Дивногорья»</t>
  </si>
  <si>
    <t>муниципальными учреждениями по муниципальной программе «Физическая культура,спорт и молодежная политика в муниципальном образовании город Дивногорск"</t>
  </si>
  <si>
    <t xml:space="preserve">"Молодежь Дивногорья" </t>
  </si>
  <si>
    <t>"Молодежь Дивногорья"</t>
  </si>
  <si>
    <t xml:space="preserve">«Молодежь Дивногорья» </t>
  </si>
  <si>
    <t>Перечень целевых индикаторов подпрограммы «Массовая физическая культура и спорт»</t>
  </si>
  <si>
    <t>Перечень мероприятий подпрограммы  "Массовая физическая культура и спорт"</t>
  </si>
  <si>
    <t>Массовая физическая культура и спорт</t>
  </si>
  <si>
    <t xml:space="preserve"> Массовая физическая культура и спорт</t>
  </si>
  <si>
    <t>"Массовая физическая культура и спорт"</t>
  </si>
  <si>
    <t xml:space="preserve">Прогноз сводных показателей муниципальных заданий на оказание муниципальных  услуг (выполнение работ) 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</si>
  <si>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10%, в рамках подпрограммы "Молодежь Дивногорья" муниципальной программы города Дивногорска "Физическая культура, спорт и молодежная политика в муниципальном образовании город Дивногорск "</t>
  </si>
  <si>
    <t>1022</t>
  </si>
  <si>
    <t>0080520</t>
  </si>
  <si>
    <t>0080610</t>
  </si>
  <si>
    <t>Обеспечение  доступа к закрытым  спортивным объектам</t>
  </si>
  <si>
    <t>0080710</t>
  </si>
  <si>
    <t>00S031М</t>
  </si>
  <si>
    <t>0074560</t>
  </si>
  <si>
    <t>0088100</t>
  </si>
  <si>
    <t>Мероприятия в области спорта, физической культуры</t>
  </si>
  <si>
    <t>Н.В.Калинин</t>
  </si>
  <si>
    <t>0080620</t>
  </si>
  <si>
    <t>Персональные выплаты,устанавливаемые в целях повышения оплаты труда молодым специалистам,первональные выплаты,устанавливаемые с учетом опыта работы при наличии ученой степени,почетного звания,нагрудного знака (значка).</t>
  </si>
  <si>
    <t>00S031Р</t>
  </si>
  <si>
    <t>Организация и проведение официальных спортивных мероприятий</t>
  </si>
  <si>
    <t>Количество участников</t>
  </si>
  <si>
    <t>Количество публикаций с упоминанием о мероприятии</t>
  </si>
  <si>
    <t>Удовлетворенность участников организацией мероприятий</t>
  </si>
  <si>
    <t>Число посетителей закрытых спортивных объектов в год</t>
  </si>
  <si>
    <t>Организация мероприятий в сфере молодежной политики,направленных на формирование системы развития талантливой и инициативной молодежи,создание условий для самореализации подростков и молодежи,развитие творческого,профессионального,интеллектуального потенциалов подростков и молодежи</t>
  </si>
  <si>
    <t>Организация мероприятий в сфере молодежной политики,направленных на гражданское и патриотическое воспитание молодежи,воспитание толерантности в молодежной среде,формирование правовых культурных и нравственных ценностей среди молодежи</t>
  </si>
  <si>
    <t>Организация и проведение официальных физкультурных (физкультурно-спортивных)мероприятий</t>
  </si>
  <si>
    <t>Количество занятий</t>
  </si>
  <si>
    <t>Реализация дополнительных предпрофессиональных программ в области физической культуры и спорта</t>
  </si>
  <si>
    <t>Количество человек</t>
  </si>
  <si>
    <t>Спортивная подготовка по олимпийским видам спорта</t>
  </si>
  <si>
    <t>Число лиц, прошедшие споривную подготовку на этапах спортвной подготовки</t>
  </si>
  <si>
    <t>Реализация дополнительных общеразвивающих программ</t>
  </si>
  <si>
    <t>Количество участников соревнований</t>
  </si>
  <si>
    <t>Обеспечение участие лиц,проходящих спортивную подготовку,в спортивных соревнованиях</t>
  </si>
  <si>
    <t>Расходы на повышение размеров оплаты труда отдельным категориям работникам бюджетной сферы</t>
  </si>
  <si>
    <t>0010430</t>
  </si>
  <si>
    <t>Расходы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спорта.</t>
  </si>
  <si>
    <t>Софинансирование расходов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</si>
  <si>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0074370</t>
  </si>
  <si>
    <t xml:space="preserve">Расходы на приобретение оборудования и инвентаря для оснащения центров тестирования по выполнению нормативов испытаний (тестов) Всероссийского физкультурно-спортивного комплекса "Готов к труду и обороне" (ГТО) </t>
  </si>
  <si>
    <t>0074040</t>
  </si>
  <si>
    <t>00S4040</t>
  </si>
  <si>
    <t>Субсидии бюджетным учреждениям на иные цели</t>
  </si>
  <si>
    <t>0074360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</si>
  <si>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</t>
  </si>
  <si>
    <t>00S4360</t>
  </si>
  <si>
    <t>2018   год</t>
  </si>
  <si>
    <t>2015   год</t>
  </si>
  <si>
    <t>2019     год</t>
  </si>
  <si>
    <t>2018     год</t>
  </si>
  <si>
    <t>2017  год</t>
  </si>
  <si>
    <t>8061</t>
  </si>
  <si>
    <t>8052</t>
  </si>
  <si>
    <t>8071</t>
  </si>
  <si>
    <t>8081</t>
  </si>
  <si>
    <t>7456</t>
  </si>
  <si>
    <t>8810</t>
  </si>
  <si>
    <t>Обеспечение деятельности (оказание услуг) подведомственных учреждений (МБОУ ДО"ДЮСШ")</t>
  </si>
  <si>
    <t>8062</t>
  </si>
  <si>
    <t>8072</t>
  </si>
  <si>
    <t xml:space="preserve">Выплаты,обеспечивающие уровень заработной платы работников учреждений дополнительного образования детей(МБОУ ДО"ДЮСШ") </t>
  </si>
  <si>
    <t>8082</t>
  </si>
  <si>
    <t>Выплаты молодым специалистам учреждений дополнительного образования детей(МБОУ ДО"ДЮСШ")</t>
  </si>
  <si>
    <t>Расходы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</si>
  <si>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7703</t>
  </si>
  <si>
    <t>2654</t>
  </si>
  <si>
    <t>Софинансирование расходов на оснащение муниципальных учреждений физкультурно-спортивеной направленнности спортивным инвентарем,оборудованием,спортивной одеждой и обувью</t>
  </si>
  <si>
    <t>44821</t>
  </si>
  <si>
    <t xml:space="preserve">2018 год </t>
  </si>
  <si>
    <t xml:space="preserve">2019 год </t>
  </si>
  <si>
    <t>Доля граждан, систематически занимающихся физической культурой и спортом, в общей численности населения МО г. Дивногорск</t>
  </si>
  <si>
    <t>Численность занимающихся в муниципальных образовательных учреждениях дополнительного образования детей  физкультурно-спортивной направленности</t>
  </si>
  <si>
    <t xml:space="preserve">Количество спортсменов  в составе  спортивных сборных команд Красноярского края по видам спорта </t>
  </si>
  <si>
    <t>Доля обучающихся, на этапах спортивной подготовки, от общего числа обучающихся в МБОУ ДО «ДЮСШ»</t>
  </si>
  <si>
    <t>Количество специалистов, обучающихся на курсах повышения квалификации и семинарах</t>
  </si>
  <si>
    <t>Начальник отдела физической культуры,                    спорта и молодежной политики                администрации г. Дивногорска</t>
  </si>
  <si>
    <t>Н.В. Калинин</t>
  </si>
  <si>
    <t>Начальник отдела физической культуры,спорта и молодежной политики администрации г. Дивногорска</t>
  </si>
  <si>
    <t>Приложение № 5
к паспорту муниципальной программы                      «Физическая культура,спорт и молодежная политика                        в муниципальном образовании город Дивногорск»</t>
  </si>
  <si>
    <t>2025 год</t>
  </si>
  <si>
    <t>Количество спортсменов  в составе  сборных команд Красноярского края по видам спорта</t>
  </si>
  <si>
    <t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</t>
  </si>
  <si>
    <t>Начальник отдела физической культуры,                                                          спорта и молодежной политики                                                              администрации г. Дивногорска</t>
  </si>
  <si>
    <t>Расходы субсидии бюджетам муниципальных  районов и городских округов Красноярского края на компенсацию расходов муниципальных спортивных школ, подготовивших спортсмена, ставшего членом спортивной сборной команды Красноярского краяд Дивногорск»</t>
  </si>
  <si>
    <t>0026540</t>
  </si>
  <si>
    <t>120</t>
  </si>
  <si>
    <t>0080530</t>
  </si>
  <si>
    <t>Внедрение спортивного комплекса "Готов к труду и обороне"</t>
  </si>
  <si>
    <t>1101</t>
  </si>
  <si>
    <t>00S4370</t>
  </si>
  <si>
    <t>07 03</t>
  </si>
  <si>
    <t>Расходы на повышение размеров оплаты труда отдельным категориям работников бюджетной сферы, в том числе для которых указами Президента Российской Федерации предусмотрено повышение оплаты труда</t>
  </si>
  <si>
    <t>0010420</t>
  </si>
  <si>
    <t>8</t>
  </si>
  <si>
    <t>9</t>
  </si>
  <si>
    <t>10</t>
  </si>
  <si>
    <t>11</t>
  </si>
  <si>
    <t>12</t>
  </si>
  <si>
    <t>0074540</t>
  </si>
  <si>
    <t>00S4540</t>
  </si>
  <si>
    <t>Расходы на устройство плоскостных спортивных сооружений в сельской местности</t>
  </si>
  <si>
    <t>1102</t>
  </si>
  <si>
    <t>0074200</t>
  </si>
  <si>
    <t>00S4200</t>
  </si>
  <si>
    <t>Расходы на создание новых и поддержку действующих спортивных клубов по месту жительства</t>
  </si>
  <si>
    <t>0074180</t>
  </si>
  <si>
    <t>00S4180</t>
  </si>
  <si>
    <t>Приложение № 1
к  подпрограмме 1 «Массовая физическая культура и спорт»</t>
  </si>
  <si>
    <t>Приложение № 1                                                                        к  подпрограмме 2 «Молодежь Дивногорья"</t>
  </si>
  <si>
    <t xml:space="preserve">Приложение № 1 к подпрограмме 3 "Дополнительное  образование  детей в учреждении физкультурно-спортивной направленности"
</t>
  </si>
  <si>
    <t>Приложение № 2
к  подпрограмме 3 «Дополнительное образование детей в учреждении физкультурно-спортивной направленности"</t>
  </si>
  <si>
    <t xml:space="preserve">Приложение № 2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   </t>
  </si>
  <si>
    <t xml:space="preserve">2020 год </t>
  </si>
  <si>
    <t>Расходы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</si>
  <si>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0703</t>
  </si>
  <si>
    <t>Софинансирование расходов на приобретение спортивного специализированного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организациях дополнительного образования детей физкультурно-спортивной направленности</t>
  </si>
  <si>
    <t>13</t>
  </si>
  <si>
    <t xml:space="preserve">Расходы средств гранта бюджету муниципального образования город Дивногорск Красноярского края в целях содействия и (или) поощрения достижения наилучших показателей эффективности деятельности органов местного самоуправления </t>
  </si>
  <si>
    <t>0077440</t>
  </si>
  <si>
    <t xml:space="preserve">Расходы на повышение размеров оплаты труда работников бюджетной сферы с 1 января 2018 года на 4 процента </t>
  </si>
  <si>
    <t>001047А</t>
  </si>
  <si>
    <t>001047Б</t>
  </si>
  <si>
    <t xml:space="preserve"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 </t>
  </si>
  <si>
    <t>0010480</t>
  </si>
  <si>
    <t>Выплаты, обеспечивающие уровень заработной платы работников учреждений</t>
  </si>
  <si>
    <t>Персональные выплаты, устанавливаемые в целях повышения оплаты труда молодым специалистам, персональные выплаты, устанавливаемые с учетом опыта работы при наличии ученой степени, почетного звания, нагрудного знака (значка)</t>
  </si>
  <si>
    <t>00S031M</t>
  </si>
  <si>
    <t>14</t>
  </si>
  <si>
    <t xml:space="preserve">Софинансирование расходов на  поддержку деятельности муниципальных молодежных центров, в рамках Государственной программы Красноярского края «Молодежь Красноярского края в XXI веке» </t>
  </si>
  <si>
    <t>15</t>
  </si>
  <si>
    <t>Расходы на повышение размеров оплаты труда работников бюджетной сферы с 1 января 2018 года на 4 процента</t>
  </si>
  <si>
    <t>001047A</t>
  </si>
  <si>
    <t>1.2</t>
  </si>
  <si>
    <t>16</t>
  </si>
  <si>
    <t>Организация мероприятий в сфере молодежной политики,направленных на вовлечение молодежи в инновационную,предпринимательскую,а также на развитие гражданской активности молодежи и формирование здорового образа жизни</t>
  </si>
  <si>
    <t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</t>
  </si>
  <si>
    <t>Количество мероприятий в сфере молодежной политики, направленных на вовлечение молодежи в инновационную, предпринимательскую, добровольческую деятельность, а также на развитие гражданской активности молодежи и формирование здорового образа жизни</t>
  </si>
  <si>
    <t xml:space="preserve">Количество молодых людей, являющихся членами проектной команды по реализации социально проектов </t>
  </si>
  <si>
    <t>Количество созданных рабочих мест для несовершеннолетних граждан, проживающих в городе Дивногорске</t>
  </si>
  <si>
    <t>1.7.</t>
  </si>
  <si>
    <t>1.8.</t>
  </si>
  <si>
    <t xml:space="preserve">Количество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молодежи
</t>
  </si>
  <si>
    <t>Число лиц прошедших спортивную подготовку на этапах спортивной подготовки</t>
  </si>
  <si>
    <t>Программа 1</t>
  </si>
  <si>
    <t>Организация мероприятий по подготовке спортивных сборных команд</t>
  </si>
  <si>
    <t>Организация и обеспечение подготовки спортивного резерва</t>
  </si>
  <si>
    <t>Количество лиц</t>
  </si>
  <si>
    <t>Обеспечение участия спортивных сборных команд в официальных спортивных мероприятиях</t>
  </si>
  <si>
    <t>Обеспечение доступа к объектам спорта (хоккейная коробка)</t>
  </si>
  <si>
    <t>Проведение тестирования выполнения нормативов испытаний (тестов) комплекса "Готов к труду и обороне"</t>
  </si>
  <si>
    <t>Обеспечение доступа к  объектам спорта (плавательный бассейн)</t>
  </si>
  <si>
    <t>Проведение занятий физкультурно-спортивной направленности по месту проживания граждан</t>
  </si>
  <si>
    <t>31,16</t>
  </si>
  <si>
    <t>34, 74</t>
  </si>
  <si>
    <t>36, 74</t>
  </si>
  <si>
    <t>38, 74</t>
  </si>
  <si>
    <t>40, 74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</si>
  <si>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 Дивногорск </t>
  </si>
  <si>
    <t>0</t>
  </si>
  <si>
    <t>0,64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</si>
  <si>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г.Дивногорск </t>
  </si>
  <si>
    <t>61,5</t>
  </si>
  <si>
    <t>62</t>
  </si>
  <si>
    <t>62,5</t>
  </si>
  <si>
    <t xml:space="preserve"> Доля лиц, прошедших спортивную подготовку на тренировочном этапе (этапе спортивной специализации) и зачисленных на этап совершенствования спортивного мастерства, в общем количестве прошедших спортивную подготовку на тренировочном этапе </t>
  </si>
  <si>
    <t xml:space="preserve">Количество организованных мероприятий по подготовке спортивных сборных команд </t>
  </si>
  <si>
    <t>шт.</t>
  </si>
  <si>
    <t xml:space="preserve">Доля спортсменов, выполнивших требования спортивной программы в их общей численности </t>
  </si>
  <si>
    <t xml:space="preserve">Удельный вес спортсменов, принявших участие в официальных спортивных соревнованиях, в их общей численности </t>
  </si>
  <si>
    <t xml:space="preserve">Количество мероприятий в сфере молодежной политики, направленных на гражданское и патриотическое воспитание молодежи, воспитание толерантности в молодежной среде, формирование правовых, культурных и нравственных ценностей среди молодежи 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</si>
  <si>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</si>
  <si>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</si>
  <si>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</si>
  <si>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</si>
  <si>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</si>
  <si>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</si>
  <si>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</si>
  <si>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</si>
  <si>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</si>
  <si>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1 Развитие и совершенствование инфраструктуры физической культуры, спорта и молодежной политики.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</si>
  <si>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r>
      <t xml:space="preserve">Задачи: </t>
    </r>
    <r>
      <rPr>
        <sz val="16"/>
        <rFont val="Times New Roman"/>
        <family val="1"/>
        <charset val="204"/>
      </rPr>
      <t>1.Развитие и совершенствование инфраструктуры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населения.
4 Совершенствование системы мероприятий, направленных на поиск и поддержку талантливых, одаренных детей.
5 Развитие кадровой политики подготовки спортивного резерва.
6 Совершенствование системы подготовки спортивного резерва.
7 Формирование спортивного резерва города.</t>
    </r>
    <r>
      <rPr>
        <b/>
        <sz val="16"/>
        <rFont val="Times New Roman"/>
        <family val="1"/>
        <charset val="204"/>
      </rPr>
      <t xml:space="preserve">
</t>
    </r>
  </si>
  <si>
    <r>
      <t>Задачи:</t>
    </r>
    <r>
      <rPr>
        <sz val="12"/>
        <rFont val="Times New Roman"/>
        <family val="1"/>
        <charset val="204"/>
      </rPr>
      <t>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развитие.
2. Формирование спортивного резерва города.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  <r>
      <rPr>
        <b/>
        <sz val="12"/>
        <rFont val="Times New Roman"/>
        <family val="1"/>
        <charset val="204"/>
      </rPr>
      <t xml:space="preserve">
</t>
    </r>
  </si>
  <si>
    <t>Создание доступных условий для занятости населения муниципального образования города Дивногорска различных возрастных,профессиональных и социальных групп физической культурой и спортом, и развитие системы подготовки спортивного резерва города</t>
  </si>
  <si>
    <t>Наименование  подпрограммы, задач, мероприятий</t>
  </si>
  <si>
    <t xml:space="preserve">Своевременность  представления уточненного фрагмента реестра расходных обязательств распорядителя </t>
  </si>
  <si>
    <t>Своевременность утверждения муниципальных заданий подведомственным  распорядителю учреждениям на текущий финансовый год и плановый период;</t>
  </si>
  <si>
    <t xml:space="preserve">Доля населения, принявшего участие в выполнении нормативов испытаний (тестов) комплекса ГТО от общей численности населения, проживающего на территории МО г.Дивногорск </t>
  </si>
  <si>
    <t>0,66</t>
  </si>
  <si>
    <t>0,68</t>
  </si>
  <si>
    <t xml:space="preserve">Доля обучающихся общеобразовательных организаций, систематически занимающихся физической культурой и спортом, в общей численности обучающихся общеобразовательных организаций МО г. Дивногорск </t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</si>
  <si>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1. Создание условий, обеспечивающих возможность гражданам систематически заниматься физической культурой и спортом, повышение конкурентоспособности спортсменов г. Дивногорска на различных спортивных аренах Красноярского края, РФ, развитие системы подготовки спортивного резерва города. 
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>1.Развитие и совершенствование инфраструктуры; физической культуры и спорта в «шаговой» доступности;
2.Развитие устойчивой потребности всех категорий населения к здоровому образу жизни, формирование мотивации к регулярным занятиям физической культурой и спортом посредством проведения официальных физкультурных и спортивных мероприятий, в том числе мероприятий по реализации Всероссийского физкультурно – спортивного комплекса «Готов к труду и обороне» (далее ВФСК «ГТО») на территории МО г. Дивногорск;
3.Выявление и поддержка успешного опыта по организации массовой физкультурно-спортивной работы среди населения;
4. Совершенствование системы мероприятий, направленных на поиск и поддержку талантливых, одаренных детей;
5. Развитие кадровой политики подготовки спортивного резерва;
6. Совершенствование системы подготовки спортивного резерва;
7. Формирование спортивного резерва города.</t>
    </r>
    <r>
      <rPr>
        <b/>
        <sz val="12"/>
        <color indexed="8"/>
        <rFont val="Times New Roman"/>
        <family val="1"/>
        <charset val="204"/>
      </rPr>
      <t xml:space="preserve">
</t>
    </r>
    <r>
      <rPr>
        <sz val="12"/>
        <color indexed="8"/>
        <rFont val="Times New Roman"/>
        <family val="1"/>
        <charset val="204"/>
      </rPr>
      <t xml:space="preserve">
</t>
    </r>
  </si>
  <si>
    <t>2.1.</t>
  </si>
  <si>
    <t>2.2.</t>
  </si>
  <si>
    <t>2.3.</t>
  </si>
  <si>
    <t>2.4.</t>
  </si>
  <si>
    <t>2.5.</t>
  </si>
  <si>
    <t>2.6.</t>
  </si>
  <si>
    <r>
      <rPr>
        <b/>
        <sz val="12"/>
        <rFont val="Times New Roman"/>
        <family val="1"/>
        <charset val="204"/>
      </rPr>
      <t>Цели программы:</t>
    </r>
    <r>
      <rPr>
        <sz val="12"/>
        <rFont val="Times New Roman"/>
        <family val="1"/>
        <charset val="204"/>
      </rPr>
      <t xml:space="preserve"> 3.Реализация образовательных программ дополнительного образования детей.                                                                                 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1.Осуществление физкультурно-оздоровительной и воспитательной работы среди детей и подростков, направленной на укрепление их здоровья и всестороннее физическое развитие;
2. Формирование спортивного резерва города.
</t>
    </r>
  </si>
  <si>
    <t>3.1.</t>
  </si>
  <si>
    <t>3.2.</t>
  </si>
  <si>
    <t>3.4.</t>
  </si>
  <si>
    <t>3.3.</t>
  </si>
  <si>
    <t>4.1.</t>
  </si>
  <si>
    <t>4.2.</t>
  </si>
  <si>
    <t>4.3.</t>
  </si>
  <si>
    <t>Балл</t>
  </si>
  <si>
    <t>Соблюдение сроков представления распорядителем годовой бюджетной отчетности.</t>
  </si>
  <si>
    <t>Приложение № 9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</si>
  <si>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10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</si>
  <si>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11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26п</t>
  </si>
  <si>
    <t>Приложение № 12 к постановлению                                                                                                                                                                                                      администрации г. Дивногорска
от 26.04.2018 № 55п</t>
  </si>
  <si>
    <t>Приложение № 13 к постановлению                                                                                                                                                                                             администрации г. Дивногорска
от _26.04.2018 № 55п</t>
  </si>
  <si>
    <t>04401047О</t>
  </si>
  <si>
    <t>00S4560</t>
  </si>
  <si>
    <t>Расходы 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</t>
  </si>
  <si>
    <t>краевые</t>
  </si>
  <si>
    <t>бюджет</t>
  </si>
  <si>
    <t>044010440</t>
  </si>
  <si>
    <t>Расходы на повышение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"Физическая культура, спорт и молодежная политика в муниципальном образовании город Дивногорск"</t>
  </si>
  <si>
    <t>008061</t>
  </si>
  <si>
    <t>008071</t>
  </si>
  <si>
    <t>00S6540</t>
  </si>
  <si>
    <t>1.3</t>
  </si>
  <si>
    <t>1.4</t>
  </si>
  <si>
    <t>Расходы на повышение размеров оплаты труда отдельным категориям работников бюджетной сферы в рамках подпрограммы «Обеспечение условий реализации программы и прочие мероприятия» муниципальной программы города Дивногорска «Физическая культура, спорт и молодежная политика в муниципальном образовании город Дивногорск»</t>
  </si>
  <si>
    <t>044010390</t>
  </si>
  <si>
    <t>00S031N(P)</t>
  </si>
  <si>
    <t>0026500</t>
  </si>
  <si>
    <t>00S6500</t>
  </si>
  <si>
    <t>0010370</t>
  </si>
  <si>
    <t>внебюджет</t>
  </si>
  <si>
    <t xml:space="preserve">Организация и проведение физкультурных и спортивных мероприятий в рамках Всероссийского физкультурно-спортивного комплекса «Готов к труду и обороне» (ГТО)  </t>
  </si>
  <si>
    <t>Проведение тестирования выполнения норм испытаний Всероссийского физкультурно-спортивного комплекса "Готов к труду и обороне" (ГТО)</t>
  </si>
  <si>
    <t>Количество договоров</t>
  </si>
  <si>
    <t xml:space="preserve">Обеспечение доступа к объектам спорта </t>
  </si>
  <si>
    <t>2020г.</t>
  </si>
  <si>
    <t>п1</t>
  </si>
  <si>
    <t>п2</t>
  </si>
  <si>
    <t xml:space="preserve">Организация и проведение официальных спортивных мероприятий.  </t>
  </si>
  <si>
    <t>Спортивная подготовка по олимпийским видам спорта (Плавание, тренировочный этап)</t>
  </si>
  <si>
    <t>Спортивная подготовка по олимпийским видам спорта (Бокс, тренировочный этап )</t>
  </si>
  <si>
    <t xml:space="preserve">Спортивная подготовка по олимпийским видам спорта (Спортивная борьба, тренировочный этап) </t>
  </si>
  <si>
    <t xml:space="preserve">Спортивная подготовка по олимпийским видам спорта (Конькобежный спорт)  </t>
  </si>
  <si>
    <t xml:space="preserve">Организация и обеспечение подготовки спортивного резерва    </t>
  </si>
  <si>
    <t>человек</t>
  </si>
  <si>
    <t xml:space="preserve">Организация мероприятий в сфере молодежной политики, направленных на формирование системы развития талантливой и инициативной молодежи, создание условий для самореализации подростков и молодежи, развитие творческого, профессионального, интеллектуального потенциалов подростков и молодежи.   </t>
  </si>
  <si>
    <t xml:space="preserve">Расходы на повышение размеров оплаты труда работников бюджетной сферы с 1 октября 2019 года на 4,3 процента </t>
  </si>
  <si>
    <t>001038А</t>
  </si>
  <si>
    <t>Расходы на повышение размеров оплаты труда работников бюджетной сферы с 1 октября 2019 года на 4,3 процента</t>
  </si>
  <si>
    <t>001038A</t>
  </si>
  <si>
    <t>04401038А</t>
  </si>
  <si>
    <t>0010230</t>
  </si>
  <si>
    <t>Средства на повышение минимальных размеров окладов (должностных окладов), ставок заработной платы работников бюджетной сферы края, которым предоставляется региональная выплата, и выплату заработной платы отдельным категориям работников бюджетной сферы края в части, соответствующей размерам заработной платы, установленным для целей расчета региональной выплаты, в связи с повышением размеров их оплаты труда.</t>
  </si>
  <si>
    <t>пп1</t>
  </si>
  <si>
    <t>пп2</t>
  </si>
  <si>
    <t>ИТОГО</t>
  </si>
  <si>
    <t>С ВНЕБЮДЖЕТОМ</t>
  </si>
  <si>
    <t>БЕЗ ВНЕБЮДЖЕТА</t>
  </si>
  <si>
    <t>0010490</t>
  </si>
  <si>
    <t>всего расходные обязательства  по подпрограмме</t>
  </si>
  <si>
    <t>Спортивная подготовка по олимпийским видам спорта (Плавание, этап начальной подготовки)</t>
  </si>
  <si>
    <t>Спортивная подготовка по олимпийским видам спорта (Лыжные гонки, этап начальной подготовки )</t>
  </si>
  <si>
    <t xml:space="preserve">Спортивная подготовка по олимпийским видам спорта (Дзюдо, этап начальной подготвки)  </t>
  </si>
  <si>
    <t xml:space="preserve">Спортивная подготовка по олимпийским видам спорта (Дзюдо, тренировочный этап )  </t>
  </si>
  <si>
    <t xml:space="preserve">Спортивная подготовка по олимпийским видам спорта (Триатлон, тренировочный этап)  </t>
  </si>
  <si>
    <t xml:space="preserve">Спортивная подготовка по олимпийским видам спорта (Полиатлон, тренировочный этап)  </t>
  </si>
  <si>
    <t>2020  год</t>
  </si>
  <si>
    <t>2019  год</t>
  </si>
  <si>
    <t>1.5</t>
  </si>
  <si>
    <t>Доля лиц, занимающихся по программам спортивной подготовки, в общем количестве занимающихся</t>
  </si>
  <si>
    <t>3,85</t>
  </si>
  <si>
    <t>25,00</t>
  </si>
  <si>
    <t>35,00</t>
  </si>
  <si>
    <t>100,00</t>
  </si>
  <si>
    <t>1.9.</t>
  </si>
  <si>
    <t>пп4</t>
  </si>
  <si>
    <t>Информация о распределении планируемых расходов   по отдельным мероприятиям программы, подпрограммам муниципальной программы муниципального образования г.Дивногорск «Физическая культура,спорт и молодежная политика в муниципальном образовании город Дивногорск"</t>
  </si>
  <si>
    <t>001036U</t>
  </si>
  <si>
    <t>1.6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</si>
  <si>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 в рамках подпрограммы "Обеспечение условий реализации программы и прочие мероприятия" муниципальной программы города Дивногорска "Физическая культура, спорт и молодежная политика в муниципальном образовании город Дивногорск"</t>
  </si>
  <si>
    <t>04401036Z</t>
  </si>
  <si>
    <t>00S4650</t>
  </si>
  <si>
    <t>0074650</t>
  </si>
  <si>
    <t>Спортивная подготовка по олимпийским видам спорта (Лыжные гонки, тренировочный этап )</t>
  </si>
  <si>
    <t xml:space="preserve">Спортивная подготовка по олимпийским видам спорта (Дзюдо, этап совершенствования спортивного мастерства)     </t>
  </si>
  <si>
    <t xml:space="preserve">Спортивная подготовка по олимпийским видам спорта (Баскетбод этап начальной подготовки)  </t>
  </si>
  <si>
    <t>0010350</t>
  </si>
  <si>
    <t>Частичное финансирование (возмещение) расходов на повышение с 1 октября 2020 года размеров оплаты труда отдельным категориям работников бюджетной сферы.</t>
  </si>
  <si>
    <t>Частичное финансирование (возмещение) расходов на повышение с 1 июня 2020 года размеров оплаты труда отдельным категориям работников бюджетной сферы.</t>
  </si>
  <si>
    <t>Средства субсидии на частичное финансирование (возмещение) расходов на повышение минимальных размеров окладов, ставок заработной платы работников бюджетной сферы, которым предоставляется региональная выплата, с 01 октября 2014 года на 10%.</t>
  </si>
  <si>
    <t>008061Т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</si>
  <si>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</si>
  <si>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008061Z</t>
  </si>
  <si>
    <t>008062Т</t>
  </si>
  <si>
    <t>008062Z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</si>
  <si>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</si>
  <si>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17</t>
  </si>
  <si>
    <t>18</t>
  </si>
  <si>
    <t>19</t>
  </si>
  <si>
    <t>20</t>
  </si>
  <si>
    <t>21</t>
  </si>
  <si>
    <t>22</t>
  </si>
  <si>
    <t>23</t>
  </si>
  <si>
    <t>24</t>
  </si>
  <si>
    <t>008061T</t>
  </si>
  <si>
    <t>Городской молодежный бал (мероприятие)</t>
  </si>
  <si>
    <t>Городская именная премия Главы города "Признание молодых" (мероприятие)</t>
  </si>
  <si>
    <r>
      <t>Задачи:</t>
    </r>
    <r>
      <rPr>
        <sz val="14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4"/>
        <rFont val="Times New Roman"/>
        <family val="1"/>
        <charset val="204"/>
      </rPr>
      <t xml:space="preserve">
</t>
    </r>
  </si>
  <si>
    <r>
      <rPr>
        <b/>
        <sz val="12"/>
        <rFont val="Times New Roman"/>
        <family val="1"/>
        <charset val="204"/>
      </rPr>
      <t xml:space="preserve">Цели программы: </t>
    </r>
    <r>
      <rPr>
        <sz val="12"/>
        <rFont val="Times New Roman"/>
        <family val="1"/>
        <charset val="204"/>
      </rPr>
      <t xml:space="preserve">2.Создание условий для развития потенциала молодежи и его реализации в интересах муниципального образования  г. Дивногорск.                                                                              </t>
    </r>
    <r>
      <rPr>
        <b/>
        <sz val="12"/>
        <rFont val="Times New Roman"/>
        <family val="1"/>
        <charset val="204"/>
      </rPr>
      <t>Задачи:</t>
    </r>
    <r>
      <rPr>
        <sz val="12"/>
        <rFont val="Times New Roman"/>
        <family val="1"/>
        <charset val="204"/>
      </rPr>
      <t xml:space="preserve"> 1. Вовлечение молодежи в общественную деятельность.
2. Создание условий успешной социализации и эффективной самореализации молодежи
3. Поддержка одаренной и талантливой молодежи 
4. Создание условий для получения молодыми гражданами, проживающими на территории городского округа г. Дивногорска, информации о мероприятиях молодежной политики.</t>
    </r>
    <r>
      <rPr>
        <b/>
        <sz val="12"/>
        <rFont val="Times New Roman"/>
        <family val="1"/>
        <charset val="204"/>
      </rPr>
      <t xml:space="preserve">
</t>
    </r>
    <r>
      <rPr>
        <sz val="12"/>
        <rFont val="Times New Roman"/>
        <family val="1"/>
        <charset val="204"/>
      </rPr>
      <t xml:space="preserve">
</t>
    </r>
  </si>
  <si>
    <r>
      <rPr>
        <b/>
        <sz val="12"/>
        <color indexed="8"/>
        <rFont val="Times New Roman"/>
        <family val="1"/>
        <charset val="204"/>
      </rPr>
      <t>Цели программы:</t>
    </r>
    <r>
      <rPr>
        <sz val="12"/>
        <color indexed="8"/>
        <rFont val="Times New Roman"/>
        <family val="1"/>
        <charset val="204"/>
      </rPr>
      <t xml:space="preserve"> 4.Создание условий для устойчивого развития отрасли «Физическая культура, спорт и молодежная политика» в муниципальном образовании г. Дивногорск.                                   </t>
    </r>
    <r>
      <rPr>
        <b/>
        <sz val="12"/>
        <color indexed="8"/>
        <rFont val="Times New Roman"/>
        <family val="1"/>
        <charset val="204"/>
      </rPr>
      <t>Задачи:</t>
    </r>
    <r>
      <rPr>
        <sz val="12"/>
        <color indexed="8"/>
        <rFont val="Times New Roman"/>
        <family val="1"/>
        <charset val="204"/>
      </rPr>
      <t xml:space="preserve"> 1 Развитие и совершенствование инфраструктуры физической культуры, спорта и молодежной политики;
2. 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полномочий.
</t>
    </r>
  </si>
  <si>
    <t>008061Z(0)</t>
  </si>
  <si>
    <t>43,07</t>
  </si>
  <si>
    <t>45,07</t>
  </si>
  <si>
    <t>Доля лиц, занимающихся по прогрпммам спортивной подготовки, в общем количестве занимающихся</t>
  </si>
  <si>
    <t>Приложение № 1                                                                                   к  подпрограмме 2 «Молодежь Дивногорья"</t>
  </si>
  <si>
    <t>Приложение № 1 к подпрограмме 3 "Дополнительное  образование  детей в учреждении физкультурно-спортивной направленности"</t>
  </si>
  <si>
    <t>Приложение № 1 
к подпрограмме 4 «Обеспечение условий реализации программы и прочие мероприятия», реализуемой в рамках муниципальной программы  «Физическая культура,спорт и молодежная политика в муниципальном образовании город Дивногорск»</t>
  </si>
  <si>
    <t>25</t>
  </si>
  <si>
    <t>26</t>
  </si>
  <si>
    <t>27</t>
  </si>
  <si>
    <t>0074570</t>
  </si>
  <si>
    <t>00S4570</t>
  </si>
  <si>
    <t>28</t>
  </si>
  <si>
    <t>49,01</t>
  </si>
  <si>
    <t>51,01</t>
  </si>
  <si>
    <t>88,5</t>
  </si>
  <si>
    <t>88,6</t>
  </si>
  <si>
    <t>53,01</t>
  </si>
  <si>
    <t>55,00</t>
  </si>
  <si>
    <t>55,10</t>
  </si>
  <si>
    <t>0,77</t>
  </si>
  <si>
    <t>0,78</t>
  </si>
  <si>
    <t>0,79</t>
  </si>
  <si>
    <t>0,80</t>
  </si>
  <si>
    <t>0,81</t>
  </si>
  <si>
    <t>88,7</t>
  </si>
  <si>
    <t>88,8</t>
  </si>
  <si>
    <t>88,9</t>
  </si>
  <si>
    <t>68,0</t>
  </si>
  <si>
    <t>79,0</t>
  </si>
  <si>
    <t>90,0</t>
  </si>
  <si>
    <t>Итого на  
2014-2024 годы</t>
  </si>
  <si>
    <t>Итого на 2014-2024 годы</t>
  </si>
  <si>
    <t>Итого на                   2014-2024 годы</t>
  </si>
  <si>
    <t>Итого на 2014 -2024 годы</t>
  </si>
  <si>
    <t>0088680</t>
  </si>
  <si>
    <t>29</t>
  </si>
  <si>
    <t>Субсидия 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</t>
  </si>
  <si>
    <t>Расходы на повышение размеров оплаты труда работников муниципальных учреждений дополнительного образования, реализующих программы дополнительного образования детей, о непосредственно осуществляющих тренировочный процесс работников муниципальных спортивных школ, спортивных школ олимпийского резерва, реализующих программы спортивной подготовки.</t>
  </si>
  <si>
    <t xml:space="preserve">Повышение эффективности управления муниципальными финансами и использования муниципального имущества в части вопросов реализации программы, совершенствование системы оплаты труда и мер социальной защиты и поддержки, повышение качества межведомственного взаимодействия </t>
  </si>
  <si>
    <t xml:space="preserve">Субсидия на выполнение требований федеральных стандартов спортивной подготовки </t>
  </si>
  <si>
    <t xml:space="preserve">Субсидия на развитие детско-юношеского
 спорта. </t>
  </si>
  <si>
    <t>Субсидия на развитие системы патриотического воспитания в рамках деятельности муниципальных молодежных центров</t>
  </si>
  <si>
    <t>Субсидия на реализацию отдельных мероприятий муниципальных программ (Городской молодежный бал (мероприятие)</t>
  </si>
  <si>
    <t>Субсидия на организационную и материально-техническую модернизацию муниципальных молодежных центров.</t>
  </si>
  <si>
    <t>Софинансирование расходов на поддержку добровольчества (волонтерства) .</t>
  </si>
  <si>
    <t>Произведен 2 раза капитальный ремонт в здании плавательного бассейна "МФОАУ ДЕЛЬФИН" и капитальный ремонт спортивного зала в здании МАУ МЦ Дивный                     (3ед.)</t>
  </si>
  <si>
    <t>Капитальный ремонт здания МАУ МЦ Дивный (1ед.)</t>
  </si>
  <si>
    <t>Повышение эффективности реализации молодежной политики и качества реализации мероприятий и поектов</t>
  </si>
  <si>
    <t>Реализация мероприятий молодежной политики на качественном уровне</t>
  </si>
  <si>
    <t>Реализация мероприятия (Городской молодежный бал) молодежной политики на качественно новый уровень</t>
  </si>
  <si>
    <t>Развитие патриотический объединений на территории города и укрепление их материально-технической базы</t>
  </si>
  <si>
    <t>Позиционирование волонтерского движения на территории г. Дивногорска, вовлечение жителей в волонтерскую деятельность, методическое сопровождение волонтерских обьединений</t>
  </si>
  <si>
    <t xml:space="preserve">Приобретение спортивного инвентаря, оборудования и экипировки для прохождения спортивной подготовки, в соответствии с федеральными стандартами. Обеспечение проезда, питания и проживания лиц, проходящих спортивную подготовку в период проведения спортивных и тренировочных мероприятий.
</t>
  </si>
  <si>
    <t xml:space="preserve">Приобретние спортивного инвентаря, оборудования и экипировки для спортсменов муниципального округа г. Дивногорск, входящих в состав сборной Красноярского края. Организация участия в спротивных и тренировочных мероприятиях
</t>
  </si>
  <si>
    <t>Приобретение силовых тренажеров</t>
  </si>
  <si>
    <t xml:space="preserve">Устройство комплесных спортивных площадок </t>
  </si>
  <si>
    <t>Приобретение силовых тренажеров и спортивного инвентаря</t>
  </si>
  <si>
    <r>
      <t>Приложение № 2
к  подпрограмме 1 «Массовая физическая культура и спорт"</t>
    </r>
    <r>
      <rPr>
        <sz val="12"/>
        <color indexed="10"/>
        <rFont val="Times New Roman"/>
        <family val="1"/>
        <charset val="204"/>
      </rPr>
      <t xml:space="preserve">  </t>
    </r>
  </si>
  <si>
    <t>Приобретение спортивного инвентаря, оборудования для занятий физической культурой и спортом лиц с ограниченными возможностями</t>
  </si>
  <si>
    <t xml:space="preserve">Приложение № 6 к паспорту муниципальной программы                                   «Физическая культура,спорт и молодежная политика                                                             в муниципальном образовании город Дивногорск» </t>
  </si>
  <si>
    <t xml:space="preserve">Приложение № 2  к подпрограмме 2 "Молодежь Дивногорья" 
</t>
  </si>
  <si>
    <t xml:space="preserve">Приложение № 3
к паспорту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«Физическая культура,спорт и молодежная политика в муниципальном образовании   город Дивногорск»  </t>
  </si>
  <si>
    <t xml:space="preserve">Приложение № 4
к паспорту муниципальной программы   «Физическая культура,спорт и молодежная политика в муниципальном образовании город Дивногорск»   </t>
  </si>
  <si>
    <t xml:space="preserve">Приложение №7
к постановлению администрации г. Дивногорска
от 27.12.2021 №204п
</t>
  </si>
  <si>
    <t xml:space="preserve">Приложение №8
к постановлению администрации г. Дивногорска
от 27.12.2021 №204п
</t>
  </si>
  <si>
    <t xml:space="preserve">Приложение №9
к постановлению администрации г. Дивногорска
от 27.12.2021 №204п
</t>
  </si>
  <si>
    <t xml:space="preserve">Приложение №10
к постановлению администрации г. Дивногорска
от 27.12.2021 №204п
</t>
  </si>
  <si>
    <t xml:space="preserve">Приложение №5
к постановлению администрации г. Дивногорска
от 27.12.2021 №204п
</t>
  </si>
  <si>
    <t xml:space="preserve">Приложение №6
к постановлению администрации г. Дивногорска
от 27.12.2021 №204п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</si>
</sst>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.0"/>
    <numFmt numFmtId="166" formatCode="#,##0.0"/>
    <numFmt numFmtId="167" formatCode="_-* #,##0.0_р_._-;\-* #,##0.0_р_._-;_-* &quot;-&quot;?_р_._-;_-@_-"/>
    <numFmt numFmtId="168" formatCode="?"/>
    <numFmt numFmtId="169" formatCode="_-* #,##0.00_р_._-;\-* #,##0.00_р_._-;_-* &quot;-&quot;?_р_._-;_-@_-"/>
  </numFmts>
  <fonts count="6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Helv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Arial Cyr"/>
      <charset val="204"/>
    </font>
    <font>
      <b/>
      <sz val="14"/>
      <color indexed="8"/>
      <name val="Times New Roman"/>
      <family val="1"/>
      <charset val="204"/>
    </font>
    <font>
      <sz val="10"/>
      <name val="Arial"/>
      <family val="2"/>
    </font>
    <font>
      <sz val="8"/>
      <name val="Calibri"/>
      <family val="2"/>
    </font>
    <font>
      <sz val="10"/>
      <color indexed="8"/>
      <name val="Arial Cyr"/>
      <charset val="204"/>
    </font>
    <font>
      <sz val="12"/>
      <name val="Arial"/>
      <family val="2"/>
    </font>
    <font>
      <sz val="14"/>
      <name val="Arial"/>
      <family val="2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Arial"/>
      <family val="2"/>
    </font>
    <font>
      <b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color indexed="8"/>
      <name val="Calibri"/>
      <family val="2"/>
    </font>
    <font>
      <sz val="10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6"/>
      <name val="Arial"/>
      <family val="2"/>
      <charset val="204"/>
    </font>
    <font>
      <sz val="16"/>
      <name val="Arial"/>
      <family val="2"/>
    </font>
    <font>
      <sz val="20"/>
      <name val="Arial"/>
      <family val="2"/>
    </font>
    <font>
      <sz val="11"/>
      <name val="Arial Cyr"/>
    </font>
    <font>
      <sz val="18"/>
      <name val="Times New Roman"/>
      <family val="1"/>
      <charset val="204"/>
    </font>
    <font>
      <sz val="12"/>
      <name val="Arial"/>
      <family val="2"/>
      <charset val="204"/>
    </font>
    <font>
      <sz val="30"/>
      <name val="Arial"/>
      <family val="2"/>
    </font>
    <font>
      <sz val="12"/>
      <color indexed="1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3" tint="0.59999389629810485"/>
      <name val="Arial"/>
      <family val="2"/>
    </font>
    <font>
      <sz val="25"/>
      <color theme="1"/>
      <name val="Arial"/>
      <family val="2"/>
    </font>
    <font>
      <sz val="20"/>
      <color theme="1"/>
      <name val="Arial"/>
      <family val="2"/>
    </font>
    <font>
      <sz val="12"/>
      <color theme="1"/>
      <name val="Arial"/>
      <family val="2"/>
    </font>
    <font>
      <sz val="30"/>
      <color theme="1"/>
      <name val="Arial"/>
      <family val="2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name val="Arial"/>
      <family val="2"/>
      <charset val="204"/>
    </font>
    <font>
      <sz val="15"/>
      <name val="Times New Roman"/>
      <family val="1"/>
      <charset val="204"/>
    </font>
    <font>
      <b/>
      <sz val="15"/>
      <name val="Times New Roman"/>
      <family val="1"/>
      <charset val="204"/>
    </font>
    <font>
      <sz val="15"/>
      <color theme="1"/>
      <name val="Times New Roman"/>
      <family val="1"/>
      <charset val="204"/>
    </font>
    <font>
      <sz val="15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2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3"/>
      </left>
      <right/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3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3"/>
      </right>
      <top/>
      <bottom style="thin">
        <color indexed="63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3"/>
      </left>
      <right style="thin">
        <color indexed="63"/>
      </right>
      <top/>
      <bottom style="thin">
        <color indexed="63"/>
      </bottom>
      <diagonal/>
    </border>
    <border>
      <left style="thin">
        <color indexed="63"/>
      </left>
      <right/>
      <top/>
      <bottom style="thin">
        <color indexed="63"/>
      </bottom>
      <diagonal/>
    </border>
    <border>
      <left style="thin">
        <color indexed="63"/>
      </left>
      <right/>
      <top/>
      <bottom/>
      <diagonal/>
    </border>
    <border>
      <left style="thin">
        <color indexed="64"/>
      </left>
      <right/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 style="thin">
        <color indexed="64"/>
      </left>
      <right style="thin">
        <color indexed="63"/>
      </right>
      <top/>
      <bottom/>
      <diagonal/>
    </border>
    <border>
      <left style="thin">
        <color indexed="63"/>
      </left>
      <right/>
      <top style="thin">
        <color indexed="63"/>
      </top>
      <bottom/>
      <diagonal/>
    </border>
    <border>
      <left/>
      <right style="thin">
        <color indexed="63"/>
      </right>
      <top/>
      <bottom style="thin">
        <color indexed="63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0">
    <xf numFmtId="0" fontId="0" fillId="0" borderId="0"/>
    <xf numFmtId="0" fontId="3" fillId="0" borderId="0"/>
    <xf numFmtId="0" fontId="10" fillId="0" borderId="0"/>
    <xf numFmtId="0" fontId="45" fillId="0" borderId="0"/>
    <xf numFmtId="0" fontId="45" fillId="0" borderId="0"/>
    <xf numFmtId="0" fontId="21" fillId="0" borderId="0"/>
    <xf numFmtId="0" fontId="45" fillId="0" borderId="0"/>
    <xf numFmtId="0" fontId="15" fillId="0" borderId="0"/>
    <xf numFmtId="164" fontId="32" fillId="0" borderId="0" applyFont="0" applyFill="0" applyBorder="0" applyAlignment="0" applyProtection="0"/>
    <xf numFmtId="0" fontId="57" fillId="0" borderId="0"/>
  </cellStyleXfs>
  <cellXfs count="1022">
    <xf numFmtId="0" fontId="0" fillId="0" borderId="0" xfId="0"/>
    <xf numFmtId="0" fontId="4" fillId="0" borderId="0" xfId="1" applyFont="1"/>
    <xf numFmtId="0" fontId="5" fillId="0" borderId="0" xfId="1" applyFont="1" applyFill="1" applyAlignment="1">
      <alignment horizontal="right" vertical="center"/>
    </xf>
    <xf numFmtId="0" fontId="6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7" fillId="2" borderId="2" xfId="1" applyFont="1" applyFill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/>
    </xf>
    <xf numFmtId="0" fontId="7" fillId="2" borderId="2" xfId="1" applyFont="1" applyFill="1" applyBorder="1" applyAlignment="1">
      <alignment horizontal="left" vertical="top" wrapText="1"/>
    </xf>
    <xf numFmtId="49" fontId="7" fillId="0" borderId="2" xfId="1" applyNumberFormat="1" applyFont="1" applyBorder="1" applyAlignment="1">
      <alignment horizontal="center" vertical="top"/>
    </xf>
    <xf numFmtId="0" fontId="7" fillId="0" borderId="0" xfId="1" applyFont="1" applyAlignment="1">
      <alignment wrapText="1"/>
    </xf>
    <xf numFmtId="0" fontId="7" fillId="0" borderId="2" xfId="1" applyFont="1" applyBorder="1" applyAlignment="1">
      <alignment horizontal="center" vertical="top" wrapText="1"/>
    </xf>
    <xf numFmtId="0" fontId="8" fillId="0" borderId="2" xfId="1" applyFont="1" applyBorder="1" applyAlignment="1">
      <alignment vertical="top" wrapText="1"/>
    </xf>
    <xf numFmtId="0" fontId="7" fillId="0" borderId="0" xfId="1" applyFont="1"/>
    <xf numFmtId="0" fontId="7" fillId="0" borderId="2" xfId="1" applyFont="1" applyBorder="1" applyAlignment="1">
      <alignment horizontal="left" vertical="top" wrapText="1"/>
    </xf>
    <xf numFmtId="0" fontId="7" fillId="2" borderId="2" xfId="1" applyFont="1" applyFill="1" applyBorder="1" applyAlignment="1">
      <alignment horizontal="center" vertical="top"/>
    </xf>
    <xf numFmtId="0" fontId="7" fillId="0" borderId="2" xfId="1" applyFont="1" applyBorder="1" applyAlignment="1">
      <alignment horizontal="left" vertical="center" wrapText="1"/>
    </xf>
    <xf numFmtId="0" fontId="7" fillId="0" borderId="0" xfId="1" applyFont="1" applyAlignment="1">
      <alignment horizontal="left" vertical="top"/>
    </xf>
    <xf numFmtId="0" fontId="4" fillId="0" borderId="0" xfId="1" applyFont="1" applyAlignment="1">
      <alignment wrapText="1"/>
    </xf>
    <xf numFmtId="0" fontId="10" fillId="2" borderId="0" xfId="2" applyFill="1"/>
    <xf numFmtId="165" fontId="10" fillId="2" borderId="0" xfId="2" applyNumberFormat="1" applyFont="1" applyFill="1"/>
    <xf numFmtId="0" fontId="11" fillId="2" borderId="0" xfId="2" applyFont="1" applyFill="1"/>
    <xf numFmtId="165" fontId="11" fillId="2" borderId="0" xfId="2" applyNumberFormat="1" applyFont="1" applyFill="1"/>
    <xf numFmtId="3" fontId="11" fillId="2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left" vertical="center" wrapText="1"/>
    </xf>
    <xf numFmtId="0" fontId="11" fillId="0" borderId="2" xfId="2" applyFont="1" applyFill="1" applyBorder="1" applyAlignment="1">
      <alignment vertical="center" wrapText="1"/>
    </xf>
    <xf numFmtId="49" fontId="11" fillId="2" borderId="2" xfId="2" applyNumberFormat="1" applyFont="1" applyFill="1" applyBorder="1" applyAlignment="1" applyProtection="1">
      <alignment horizontal="center" vertical="center" wrapText="1"/>
      <protection hidden="1"/>
    </xf>
    <xf numFmtId="0" fontId="11" fillId="2" borderId="2" xfId="2" applyFont="1" applyFill="1" applyBorder="1" applyAlignment="1">
      <alignment vertical="top" wrapText="1"/>
    </xf>
    <xf numFmtId="3" fontId="11" fillId="0" borderId="2" xfId="2" applyNumberFormat="1" applyFont="1" applyFill="1" applyBorder="1" applyAlignment="1">
      <alignment horizontal="center" vertical="center" wrapText="1"/>
    </xf>
    <xf numFmtId="0" fontId="11" fillId="0" borderId="2" xfId="2" applyFont="1" applyFill="1" applyBorder="1" applyAlignment="1">
      <alignment horizontal="center" vertical="center"/>
    </xf>
    <xf numFmtId="0" fontId="11" fillId="2" borderId="2" xfId="2" applyFont="1" applyFill="1" applyBorder="1" applyAlignment="1">
      <alignment vertical="center" wrapText="1"/>
    </xf>
    <xf numFmtId="0" fontId="10" fillId="2" borderId="0" xfId="2" applyFill="1" applyAlignment="1">
      <alignment horizontal="center" vertical="center" wrapText="1"/>
    </xf>
    <xf numFmtId="165" fontId="12" fillId="2" borderId="2" xfId="2" applyNumberFormat="1" applyFont="1" applyFill="1" applyBorder="1" applyAlignment="1">
      <alignment horizontal="left" vertical="center" wrapText="1"/>
    </xf>
    <xf numFmtId="0" fontId="11" fillId="0" borderId="2" xfId="2" applyFont="1" applyBorder="1" applyAlignment="1">
      <alignment horizontal="left" vertical="center" wrapText="1"/>
    </xf>
    <xf numFmtId="0" fontId="10" fillId="2" borderId="2" xfId="2" applyFill="1" applyBorder="1" applyAlignment="1">
      <alignment horizontal="center" vertical="center" wrapText="1"/>
    </xf>
    <xf numFmtId="0" fontId="11" fillId="2" borderId="0" xfId="2" applyFont="1" applyFill="1" applyAlignment="1">
      <alignment vertical="top"/>
    </xf>
    <xf numFmtId="0" fontId="11" fillId="2" borderId="0" xfId="2" applyFont="1" applyFill="1" applyBorder="1" applyAlignment="1">
      <alignment horizontal="left" vertical="top" wrapText="1"/>
    </xf>
    <xf numFmtId="0" fontId="14" fillId="0" borderId="0" xfId="4" applyFont="1" applyAlignment="1">
      <alignment vertical="top" wrapText="1"/>
    </xf>
    <xf numFmtId="0" fontId="14" fillId="0" borderId="0" xfId="4" applyFont="1" applyFill="1" applyAlignment="1">
      <alignment vertical="top" wrapText="1"/>
    </xf>
    <xf numFmtId="166" fontId="14" fillId="0" borderId="0" xfId="4" applyNumberFormat="1" applyFont="1" applyFill="1" applyAlignment="1">
      <alignment vertical="top" wrapText="1"/>
    </xf>
    <xf numFmtId="1" fontId="14" fillId="0" borderId="0" xfId="4" applyNumberFormat="1" applyFont="1" applyFill="1" applyBorder="1" applyAlignment="1">
      <alignment horizontal="right" vertical="top" wrapText="1"/>
    </xf>
    <xf numFmtId="2" fontId="14" fillId="0" borderId="0" xfId="4" applyNumberFormat="1" applyFont="1" applyFill="1" applyBorder="1" applyAlignment="1">
      <alignment horizontal="center" vertical="top" wrapText="1"/>
    </xf>
    <xf numFmtId="0" fontId="14" fillId="0" borderId="0" xfId="4" applyFont="1" applyBorder="1" applyAlignment="1">
      <alignment horizontal="center" vertical="top" wrapText="1"/>
    </xf>
    <xf numFmtId="0" fontId="14" fillId="0" borderId="0" xfId="4" applyFont="1" applyBorder="1" applyAlignment="1">
      <alignment vertical="top" wrapText="1"/>
    </xf>
    <xf numFmtId="1" fontId="14" fillId="0" borderId="2" xfId="4" applyNumberFormat="1" applyFont="1" applyFill="1" applyBorder="1" applyAlignment="1">
      <alignment horizontal="right" vertical="top" wrapText="1"/>
    </xf>
    <xf numFmtId="2" fontId="14" fillId="0" borderId="2" xfId="4" applyNumberFormat="1" applyFont="1" applyFill="1" applyBorder="1" applyAlignment="1">
      <alignment horizontal="center" vertical="top" wrapText="1"/>
    </xf>
    <xf numFmtId="0" fontId="14" fillId="0" borderId="2" xfId="4" applyFont="1" applyBorder="1" applyAlignment="1">
      <alignment horizontal="center" vertical="top" wrapText="1"/>
    </xf>
    <xf numFmtId="0" fontId="14" fillId="0" borderId="2" xfId="4" applyFont="1" applyFill="1" applyBorder="1" applyAlignment="1">
      <alignment vertical="top" wrapText="1"/>
    </xf>
    <xf numFmtId="0" fontId="14" fillId="0" borderId="2" xfId="4" applyFont="1" applyFill="1" applyBorder="1" applyAlignment="1">
      <alignment horizontal="center" vertical="top" wrapText="1"/>
    </xf>
    <xf numFmtId="166" fontId="7" fillId="0" borderId="2" xfId="1" applyNumberFormat="1" applyFont="1" applyBorder="1" applyAlignment="1">
      <alignment horizontal="center" vertical="top"/>
    </xf>
    <xf numFmtId="3" fontId="7" fillId="0" borderId="2" xfId="1" applyNumberFormat="1" applyFont="1" applyFill="1" applyBorder="1" applyAlignment="1">
      <alignment horizontal="center" vertical="top"/>
    </xf>
    <xf numFmtId="0" fontId="4" fillId="0" borderId="0" xfId="3" applyFont="1" applyFill="1"/>
    <xf numFmtId="0" fontId="7" fillId="0" borderId="0" xfId="3" applyFont="1" applyFill="1"/>
    <xf numFmtId="0" fontId="7" fillId="0" borderId="0" xfId="3" applyFont="1" applyFill="1" applyAlignment="1">
      <alignment vertical="center" wrapText="1"/>
    </xf>
    <xf numFmtId="0" fontId="7" fillId="0" borderId="0" xfId="3" applyFont="1" applyFill="1" applyAlignment="1">
      <alignment horizontal="left" vertical="top"/>
    </xf>
    <xf numFmtId="0" fontId="30" fillId="0" borderId="2" xfId="3" applyFont="1" applyFill="1" applyBorder="1" applyAlignment="1">
      <alignment horizontal="left" vertical="center" wrapText="1"/>
    </xf>
    <xf numFmtId="0" fontId="31" fillId="0" borderId="0" xfId="3" applyFont="1" applyFill="1"/>
    <xf numFmtId="0" fontId="30" fillId="0" borderId="2" xfId="3" applyFont="1" applyFill="1" applyBorder="1" applyAlignment="1">
      <alignment horizontal="left" vertical="top" wrapText="1"/>
    </xf>
    <xf numFmtId="0" fontId="9" fillId="0" borderId="0" xfId="3" applyFont="1" applyFill="1"/>
    <xf numFmtId="0" fontId="5" fillId="0" borderId="0" xfId="6" applyFont="1" applyFill="1" applyAlignment="1">
      <alignment vertical="top" wrapText="1"/>
    </xf>
    <xf numFmtId="166" fontId="5" fillId="0" borderId="0" xfId="6" applyNumberFormat="1" applyFont="1" applyFill="1" applyAlignment="1">
      <alignment vertical="top" wrapText="1"/>
    </xf>
    <xf numFmtId="3" fontId="7" fillId="0" borderId="3" xfId="3" applyNumberFormat="1" applyFont="1" applyFill="1" applyBorder="1" applyAlignment="1">
      <alignment horizontal="center" vertical="top" wrapText="1"/>
    </xf>
    <xf numFmtId="4" fontId="7" fillId="0" borderId="0" xfId="3" applyNumberFormat="1" applyFont="1" applyFill="1"/>
    <xf numFmtId="4" fontId="31" fillId="0" borderId="0" xfId="3" applyNumberFormat="1" applyFont="1" applyFill="1"/>
    <xf numFmtId="0" fontId="33" fillId="0" borderId="0" xfId="0" applyFont="1" applyAlignment="1">
      <alignment vertical="top" wrapText="1"/>
    </xf>
    <xf numFmtId="165" fontId="10" fillId="2" borderId="0" xfId="2" applyNumberFormat="1" applyFont="1" applyFill="1" applyAlignment="1"/>
    <xf numFmtId="0" fontId="16" fillId="0" borderId="0" xfId="0" applyFont="1" applyAlignment="1">
      <alignment vertical="top" wrapText="1"/>
    </xf>
    <xf numFmtId="0" fontId="14" fillId="0" borderId="0" xfId="7" applyFont="1" applyFill="1" applyAlignment="1">
      <alignment vertical="top" wrapText="1"/>
    </xf>
    <xf numFmtId="4" fontId="4" fillId="0" borderId="0" xfId="3" applyNumberFormat="1" applyFont="1" applyFill="1"/>
    <xf numFmtId="165" fontId="11" fillId="2" borderId="2" xfId="2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left" vertical="center" wrapText="1"/>
    </xf>
    <xf numFmtId="2" fontId="7" fillId="0" borderId="0" xfId="3" applyNumberFormat="1" applyFont="1" applyFill="1"/>
    <xf numFmtId="0" fontId="16" fillId="3" borderId="2" xfId="1" applyFont="1" applyFill="1" applyBorder="1" applyAlignment="1">
      <alignment vertical="top" wrapText="1"/>
    </xf>
    <xf numFmtId="167" fontId="18" fillId="3" borderId="2" xfId="0" applyNumberFormat="1" applyFont="1" applyFill="1" applyBorder="1" applyAlignment="1">
      <alignment horizontal="right" vertical="top" wrapText="1"/>
    </xf>
    <xf numFmtId="167" fontId="16" fillId="3" borderId="2" xfId="0" applyNumberFormat="1" applyFont="1" applyFill="1" applyBorder="1" applyAlignment="1">
      <alignment horizontal="right" vertical="top" wrapText="1"/>
    </xf>
    <xf numFmtId="165" fontId="12" fillId="2" borderId="4" xfId="2" applyNumberFormat="1" applyFont="1" applyFill="1" applyBorder="1" applyAlignment="1">
      <alignment horizontal="left" vertical="center" wrapText="1"/>
    </xf>
    <xf numFmtId="4" fontId="7" fillId="0" borderId="2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4" fillId="0" borderId="5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top"/>
    </xf>
    <xf numFmtId="4" fontId="7" fillId="0" borderId="0" xfId="3" applyNumberFormat="1" applyFont="1" applyFill="1" applyBorder="1" applyAlignment="1">
      <alignment horizontal="center" vertical="center"/>
    </xf>
    <xf numFmtId="3" fontId="7" fillId="0" borderId="2" xfId="3" applyNumberFormat="1" applyFont="1" applyFill="1" applyBorder="1" applyAlignment="1">
      <alignment horizontal="center" vertical="top" wrapText="1"/>
    </xf>
    <xf numFmtId="4" fontId="7" fillId="0" borderId="6" xfId="3" applyNumberFormat="1" applyFont="1" applyFill="1" applyBorder="1" applyAlignment="1">
      <alignment horizontal="center" vertical="center"/>
    </xf>
    <xf numFmtId="0" fontId="7" fillId="0" borderId="2" xfId="3" applyFont="1" applyFill="1" applyBorder="1" applyAlignment="1">
      <alignment horizontal="center" vertical="top"/>
    </xf>
    <xf numFmtId="4" fontId="7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/>
    <xf numFmtId="4" fontId="30" fillId="0" borderId="0" xfId="3" applyNumberFormat="1" applyFont="1" applyFill="1" applyBorder="1" applyAlignment="1">
      <alignment horizontal="left" vertical="top"/>
    </xf>
    <xf numFmtId="0" fontId="7" fillId="0" borderId="2" xfId="1" applyFont="1" applyBorder="1"/>
    <xf numFmtId="165" fontId="7" fillId="0" borderId="2" xfId="1" applyNumberFormat="1" applyFont="1" applyBorder="1" applyAlignment="1">
      <alignment horizontal="center" vertical="top"/>
    </xf>
    <xf numFmtId="165" fontId="12" fillId="2" borderId="7" xfId="2" applyNumberFormat="1" applyFont="1" applyFill="1" applyBorder="1" applyAlignment="1">
      <alignment horizontal="left" vertical="center" wrapText="1"/>
    </xf>
    <xf numFmtId="3" fontId="11" fillId="0" borderId="8" xfId="2" applyNumberFormat="1" applyFont="1" applyFill="1" applyBorder="1" applyAlignment="1">
      <alignment horizontal="center" vertical="center" wrapText="1"/>
    </xf>
    <xf numFmtId="3" fontId="11" fillId="2" borderId="8" xfId="2" applyNumberFormat="1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/>
    </xf>
    <xf numFmtId="0" fontId="46" fillId="0" borderId="0" xfId="0" applyFont="1" applyAlignment="1">
      <alignment vertical="top" wrapText="1"/>
    </xf>
    <xf numFmtId="0" fontId="14" fillId="0" borderId="8" xfId="4" applyFont="1" applyFill="1" applyBorder="1" applyAlignment="1">
      <alignment horizontal="center" vertical="top" wrapText="1"/>
    </xf>
    <xf numFmtId="1" fontId="14" fillId="0" borderId="8" xfId="4" applyNumberFormat="1" applyFont="1" applyFill="1" applyBorder="1" applyAlignment="1">
      <alignment horizontal="right" vertical="top" wrapText="1"/>
    </xf>
    <xf numFmtId="0" fontId="14" fillId="0" borderId="2" xfId="4" applyFont="1" applyBorder="1" applyAlignment="1">
      <alignment vertical="top" wrapText="1"/>
    </xf>
    <xf numFmtId="0" fontId="16" fillId="0" borderId="2" xfId="6" applyFont="1" applyBorder="1" applyAlignment="1">
      <alignment horizontal="center" vertical="top" wrapText="1"/>
    </xf>
    <xf numFmtId="0" fontId="16" fillId="0" borderId="2" xfId="6" applyFont="1" applyBorder="1" applyAlignment="1">
      <alignment vertical="top" wrapText="1"/>
    </xf>
    <xf numFmtId="3" fontId="9" fillId="2" borderId="2" xfId="2" applyNumberFormat="1" applyFont="1" applyFill="1" applyBorder="1" applyAlignment="1">
      <alignment horizontal="center" vertical="top" wrapText="1"/>
    </xf>
    <xf numFmtId="0" fontId="9" fillId="2" borderId="2" xfId="2" applyFont="1" applyFill="1" applyBorder="1" applyAlignment="1">
      <alignment horizontal="center" vertical="top"/>
    </xf>
    <xf numFmtId="1" fontId="9" fillId="0" borderId="2" xfId="6" applyNumberFormat="1" applyFont="1" applyBorder="1" applyAlignment="1">
      <alignment horizontal="center" vertical="top" wrapText="1"/>
    </xf>
    <xf numFmtId="0" fontId="7" fillId="0" borderId="2" xfId="3" applyFont="1" applyFill="1" applyBorder="1" applyAlignment="1">
      <alignment horizontal="left" vertical="center" wrapText="1"/>
    </xf>
    <xf numFmtId="0" fontId="4" fillId="0" borderId="2" xfId="3" applyFont="1" applyFill="1" applyBorder="1" applyAlignment="1">
      <alignment horizontal="right" vertical="justify" wrapText="1"/>
    </xf>
    <xf numFmtId="0" fontId="7" fillId="0" borderId="2" xfId="3" applyFont="1" applyFill="1" applyBorder="1" applyAlignment="1">
      <alignment horizontal="right" vertical="top"/>
    </xf>
    <xf numFmtId="0" fontId="7" fillId="0" borderId="6" xfId="3" applyFont="1" applyFill="1" applyBorder="1" applyAlignment="1">
      <alignment vertical="top" wrapText="1"/>
    </xf>
    <xf numFmtId="0" fontId="7" fillId="0" borderId="6" xfId="3" applyFont="1" applyFill="1" applyBorder="1" applyAlignment="1">
      <alignment horizontal="left" vertical="center" wrapText="1"/>
    </xf>
    <xf numFmtId="0" fontId="4" fillId="0" borderId="9" xfId="3" applyFont="1" applyFill="1" applyBorder="1" applyAlignment="1">
      <alignment horizontal="left" vertical="center" wrapText="1"/>
    </xf>
    <xf numFmtId="0" fontId="7" fillId="0" borderId="0" xfId="3" applyFont="1" applyFill="1" applyBorder="1" applyAlignment="1">
      <alignment horizontal="center" vertical="center" wrapText="1"/>
    </xf>
    <xf numFmtId="3" fontId="7" fillId="0" borderId="2" xfId="3" applyNumberFormat="1" applyFont="1" applyFill="1" applyBorder="1" applyAlignment="1">
      <alignment horizontal="right" vertical="top" wrapText="1"/>
    </xf>
    <xf numFmtId="4" fontId="16" fillId="0" borderId="0" xfId="0" applyNumberFormat="1" applyFont="1" applyFill="1" applyAlignment="1">
      <alignment vertical="top" wrapText="1"/>
    </xf>
    <xf numFmtId="166" fontId="9" fillId="3" borderId="2" xfId="5" applyNumberFormat="1" applyFont="1" applyFill="1" applyBorder="1" applyAlignment="1">
      <alignment horizontal="right" vertical="center"/>
    </xf>
    <xf numFmtId="166" fontId="9" fillId="3" borderId="2" xfId="5" applyNumberFormat="1" applyFont="1" applyFill="1" applyBorder="1" applyAlignment="1">
      <alignment vertical="center"/>
    </xf>
    <xf numFmtId="166" fontId="27" fillId="3" borderId="2" xfId="5" applyNumberFormat="1" applyFont="1" applyFill="1" applyBorder="1" applyAlignment="1">
      <alignment horizontal="right" vertical="center"/>
    </xf>
    <xf numFmtId="0" fontId="16" fillId="0" borderId="0" xfId="4" applyFont="1" applyFill="1" applyAlignment="1">
      <alignment horizontal="left" vertical="center" wrapText="1"/>
    </xf>
    <xf numFmtId="0" fontId="7" fillId="0" borderId="2" xfId="3" applyFont="1" applyFill="1" applyBorder="1" applyAlignment="1">
      <alignment horizontal="center" vertical="top" wrapText="1"/>
    </xf>
    <xf numFmtId="4" fontId="7" fillId="0" borderId="8" xfId="3" applyNumberFormat="1" applyFont="1" applyFill="1" applyBorder="1" applyAlignment="1">
      <alignment horizontal="center" vertical="center"/>
    </xf>
    <xf numFmtId="0" fontId="7" fillId="0" borderId="0" xfId="3" applyFont="1" applyFill="1" applyBorder="1"/>
    <xf numFmtId="0" fontId="47" fillId="0" borderId="0" xfId="3" applyFont="1" applyFill="1"/>
    <xf numFmtId="0" fontId="11" fillId="2" borderId="2" xfId="2" applyNumberFormat="1" applyFont="1" applyFill="1" applyBorder="1" applyAlignment="1">
      <alignment horizontal="center" vertical="center" wrapText="1"/>
    </xf>
    <xf numFmtId="0" fontId="11" fillId="2" borderId="8" xfId="2" applyNumberFormat="1" applyFont="1" applyFill="1" applyBorder="1" applyAlignment="1">
      <alignment horizontal="center" vertical="center" wrapText="1"/>
    </xf>
    <xf numFmtId="0" fontId="30" fillId="0" borderId="6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7" fillId="0" borderId="6" xfId="3" applyFont="1" applyFill="1" applyBorder="1" applyAlignment="1">
      <alignment horizontal="left" vertical="top" wrapText="1"/>
    </xf>
    <xf numFmtId="0" fontId="36" fillId="0" borderId="2" xfId="3" applyFont="1" applyFill="1" applyBorder="1" applyAlignment="1">
      <alignment horizontal="left" vertical="center" wrapText="1"/>
    </xf>
    <xf numFmtId="0" fontId="7" fillId="0" borderId="10" xfId="3" applyFont="1" applyFill="1" applyBorder="1" applyAlignment="1">
      <alignment vertical="top" wrapText="1"/>
    </xf>
    <xf numFmtId="0" fontId="29" fillId="0" borderId="2" xfId="3" applyFont="1" applyFill="1" applyBorder="1" applyAlignment="1">
      <alignment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8" fillId="0" borderId="2" xfId="0" applyFont="1" applyFill="1" applyBorder="1" applyAlignment="1">
      <alignment horizontal="center" vertical="center" wrapText="1"/>
    </xf>
    <xf numFmtId="0" fontId="9" fillId="0" borderId="2" xfId="3" applyFont="1" applyFill="1" applyBorder="1" applyAlignment="1">
      <alignment horizontal="center" vertical="center" wrapText="1"/>
    </xf>
    <xf numFmtId="0" fontId="46" fillId="0" borderId="2" xfId="0" applyFont="1" applyFill="1" applyBorder="1" applyAlignment="1">
      <alignment horizontal="center" vertical="center" wrapText="1"/>
    </xf>
    <xf numFmtId="2" fontId="48" fillId="0" borderId="2" xfId="0" applyNumberFormat="1" applyFont="1" applyFill="1" applyBorder="1" applyAlignment="1">
      <alignment horizontal="center" vertical="center" wrapText="1"/>
    </xf>
    <xf numFmtId="4" fontId="7" fillId="0" borderId="1" xfId="3" applyNumberFormat="1" applyFont="1" applyFill="1" applyBorder="1" applyAlignment="1">
      <alignment horizontal="center" vertical="center"/>
    </xf>
    <xf numFmtId="4" fontId="7" fillId="0" borderId="3" xfId="3" applyNumberFormat="1" applyFont="1" applyFill="1" applyBorder="1" applyAlignment="1">
      <alignment horizontal="center" vertical="center"/>
    </xf>
    <xf numFmtId="4" fontId="4" fillId="0" borderId="2" xfId="3" applyNumberFormat="1" applyFont="1" applyFill="1" applyBorder="1" applyAlignment="1">
      <alignment horizontal="center" vertical="center"/>
    </xf>
    <xf numFmtId="4" fontId="4" fillId="0" borderId="6" xfId="3" applyNumberFormat="1" applyFont="1" applyFill="1" applyBorder="1" applyAlignment="1">
      <alignment horizontal="center" vertical="center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0" fontId="14" fillId="0" borderId="0" xfId="6" applyFont="1" applyAlignment="1">
      <alignment vertical="top" wrapText="1"/>
    </xf>
    <xf numFmtId="0" fontId="14" fillId="0" borderId="0" xfId="6" applyFont="1" applyAlignment="1">
      <alignment horizontal="center" vertical="top" wrapText="1"/>
    </xf>
    <xf numFmtId="0" fontId="16" fillId="3" borderId="2" xfId="6" applyFont="1" applyFill="1" applyBorder="1" applyAlignment="1">
      <alignment vertical="top" wrapText="1"/>
    </xf>
    <xf numFmtId="49" fontId="7" fillId="3" borderId="2" xfId="1" applyNumberFormat="1" applyFont="1" applyFill="1" applyBorder="1" applyAlignment="1">
      <alignment horizontal="center" vertical="top"/>
    </xf>
    <xf numFmtId="49" fontId="7" fillId="0" borderId="2" xfId="1" applyNumberFormat="1" applyFont="1" applyBorder="1" applyAlignment="1">
      <alignment horizontal="center" vertical="top" wrapText="1"/>
    </xf>
    <xf numFmtId="0" fontId="8" fillId="3" borderId="2" xfId="1" applyFont="1" applyFill="1" applyBorder="1" applyAlignment="1">
      <alignment vertical="top" wrapText="1"/>
    </xf>
    <xf numFmtId="0" fontId="7" fillId="3" borderId="2" xfId="1" applyFont="1" applyFill="1" applyBorder="1" applyAlignment="1">
      <alignment horizontal="left" vertical="top" wrapText="1"/>
    </xf>
    <xf numFmtId="166" fontId="7" fillId="3" borderId="2" xfId="1" applyNumberFormat="1" applyFont="1" applyFill="1" applyBorder="1" applyAlignment="1">
      <alignment horizontal="center" vertical="top"/>
    </xf>
    <xf numFmtId="0" fontId="46" fillId="3" borderId="2" xfId="0" applyFont="1" applyFill="1" applyBorder="1" applyAlignment="1">
      <alignment horizontal="left" vertical="center" wrapText="1"/>
    </xf>
    <xf numFmtId="2" fontId="7" fillId="0" borderId="2" xfId="1" applyNumberFormat="1" applyFont="1" applyBorder="1" applyAlignment="1">
      <alignment horizontal="center" vertical="top" wrapText="1"/>
    </xf>
    <xf numFmtId="2" fontId="7" fillId="3" borderId="8" xfId="1" applyNumberFormat="1" applyFont="1" applyFill="1" applyBorder="1" applyAlignment="1">
      <alignment horizontal="center" vertical="top" wrapText="1"/>
    </xf>
    <xf numFmtId="2" fontId="7" fillId="0" borderId="8" xfId="1" applyNumberFormat="1" applyFont="1" applyBorder="1" applyAlignment="1">
      <alignment horizontal="center" vertical="top" wrapText="1"/>
    </xf>
    <xf numFmtId="0" fontId="46" fillId="3" borderId="2" xfId="0" applyFont="1" applyFill="1" applyBorder="1" applyAlignment="1">
      <alignment vertical="top" wrapText="1"/>
    </xf>
    <xf numFmtId="0" fontId="46" fillId="3" borderId="2" xfId="0" applyFont="1" applyFill="1" applyBorder="1" applyAlignment="1">
      <alignment horizontal="left" vertical="top" wrapText="1"/>
    </xf>
    <xf numFmtId="0" fontId="9" fillId="3" borderId="2" xfId="1" applyFont="1" applyFill="1" applyBorder="1" applyAlignment="1">
      <alignment horizontal="left" vertical="top" wrapText="1"/>
    </xf>
    <xf numFmtId="2" fontId="7" fillId="0" borderId="2" xfId="1" applyNumberFormat="1" applyFont="1" applyFill="1" applyBorder="1" applyAlignment="1">
      <alignment horizontal="center" vertical="top"/>
    </xf>
    <xf numFmtId="2" fontId="7" fillId="0" borderId="8" xfId="1" applyNumberFormat="1" applyFont="1" applyFill="1" applyBorder="1" applyAlignment="1">
      <alignment horizontal="center" vertical="top"/>
    </xf>
    <xf numFmtId="2" fontId="9" fillId="0" borderId="2" xfId="1" applyNumberFormat="1" applyFont="1" applyBorder="1" applyAlignment="1">
      <alignment horizontal="center" vertical="top"/>
    </xf>
    <xf numFmtId="3" fontId="9" fillId="3" borderId="8" xfId="2" applyNumberFormat="1" applyFont="1" applyFill="1" applyBorder="1" applyAlignment="1">
      <alignment horizontal="center" vertical="top" wrapText="1"/>
    </xf>
    <xf numFmtId="0" fontId="9" fillId="2" borderId="2" xfId="6" applyFont="1" applyFill="1" applyBorder="1" applyAlignment="1">
      <alignment horizontal="left" vertical="top" wrapText="1"/>
    </xf>
    <xf numFmtId="0" fontId="46" fillId="0" borderId="2" xfId="0" applyFont="1" applyBorder="1" applyAlignment="1">
      <alignment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48" fillId="0" borderId="2" xfId="0" applyFont="1" applyBorder="1" applyAlignment="1">
      <alignment horizontal="left" vertical="center" wrapText="1"/>
    </xf>
    <xf numFmtId="0" fontId="48" fillId="0" borderId="2" xfId="0" applyFont="1" applyBorder="1" applyAlignment="1">
      <alignment vertical="top" wrapText="1"/>
    </xf>
    <xf numFmtId="2" fontId="7" fillId="0" borderId="2" xfId="1" applyNumberFormat="1" applyFont="1" applyBorder="1" applyAlignment="1">
      <alignment horizontal="center" vertical="top"/>
    </xf>
    <xf numFmtId="0" fontId="33" fillId="0" borderId="0" xfId="0" applyFont="1" applyAlignment="1">
      <alignment horizontal="left" wrapText="1"/>
    </xf>
    <xf numFmtId="0" fontId="4" fillId="0" borderId="0" xfId="1" applyFont="1" applyFill="1"/>
    <xf numFmtId="0" fontId="7" fillId="0" borderId="0" xfId="1" applyFont="1" applyFill="1"/>
    <xf numFmtId="0" fontId="27" fillId="0" borderId="0" xfId="1" applyFont="1" applyFill="1" applyAlignment="1">
      <alignment horizontal="center" vertical="center" wrapText="1"/>
    </xf>
    <xf numFmtId="0" fontId="7" fillId="0" borderId="2" xfId="1" applyFont="1" applyFill="1" applyBorder="1" applyAlignment="1">
      <alignment horizontal="center" vertical="top"/>
    </xf>
    <xf numFmtId="0" fontId="7" fillId="0" borderId="8" xfId="1" applyFont="1" applyFill="1" applyBorder="1" applyAlignment="1">
      <alignment horizontal="center" vertical="top"/>
    </xf>
    <xf numFmtId="0" fontId="7" fillId="0" borderId="2" xfId="1" applyFont="1" applyFill="1" applyBorder="1"/>
    <xf numFmtId="0" fontId="7" fillId="0" borderId="2" xfId="1" applyFont="1" applyFill="1" applyBorder="1" applyAlignment="1">
      <alignment horizontal="center" vertical="top" wrapText="1"/>
    </xf>
    <xf numFmtId="3" fontId="7" fillId="0" borderId="2" xfId="1" applyNumberFormat="1" applyFont="1" applyFill="1" applyBorder="1" applyAlignment="1">
      <alignment horizontal="center" vertical="top" wrapText="1"/>
    </xf>
    <xf numFmtId="3" fontId="7" fillId="0" borderId="8" xfId="1" applyNumberFormat="1" applyFont="1" applyFill="1" applyBorder="1" applyAlignment="1">
      <alignment horizontal="center" vertical="top" wrapText="1"/>
    </xf>
    <xf numFmtId="165" fontId="7" fillId="0" borderId="2" xfId="1" applyNumberFormat="1" applyFont="1" applyFill="1" applyBorder="1" applyAlignment="1">
      <alignment horizontal="center" vertical="top" wrapText="1"/>
    </xf>
    <xf numFmtId="0" fontId="7" fillId="0" borderId="11" xfId="3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center" wrapText="1"/>
    </xf>
    <xf numFmtId="3" fontId="7" fillId="0" borderId="3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0" fontId="4" fillId="0" borderId="0" xfId="3" applyFont="1" applyFill="1" applyAlignment="1">
      <alignment vertical="center"/>
    </xf>
    <xf numFmtId="0" fontId="4" fillId="0" borderId="0" xfId="3" applyFont="1" applyFill="1" applyBorder="1"/>
    <xf numFmtId="0" fontId="7" fillId="0" borderId="12" xfId="3" applyFont="1" applyFill="1" applyBorder="1" applyAlignment="1">
      <alignment horizontal="center" vertical="top" wrapText="1"/>
    </xf>
    <xf numFmtId="0" fontId="7" fillId="0" borderId="13" xfId="3" applyFont="1" applyFill="1" applyBorder="1" applyAlignment="1">
      <alignment horizontal="center" vertical="top" wrapText="1"/>
    </xf>
    <xf numFmtId="0" fontId="7" fillId="0" borderId="14" xfId="3" applyFont="1" applyFill="1" applyBorder="1" applyAlignment="1">
      <alignment horizontal="center" vertical="top" wrapText="1"/>
    </xf>
    <xf numFmtId="0" fontId="7" fillId="0" borderId="15" xfId="3" applyFont="1" applyFill="1" applyBorder="1" applyAlignment="1">
      <alignment horizontal="left" vertical="center" wrapText="1"/>
    </xf>
    <xf numFmtId="0" fontId="30" fillId="0" borderId="15" xfId="3" applyFont="1" applyFill="1" applyBorder="1" applyAlignment="1">
      <alignment horizontal="left" vertical="top" wrapText="1"/>
    </xf>
    <xf numFmtId="0" fontId="7" fillId="0" borderId="16" xfId="3" applyFont="1" applyFill="1" applyBorder="1" applyAlignment="1">
      <alignment horizontal="right" vertical="top"/>
    </xf>
    <xf numFmtId="0" fontId="7" fillId="0" borderId="16" xfId="3" applyFont="1" applyFill="1" applyBorder="1" applyAlignment="1">
      <alignment horizontal="center" vertical="center"/>
    </xf>
    <xf numFmtId="4" fontId="7" fillId="0" borderId="16" xfId="3" applyNumberFormat="1" applyFont="1" applyFill="1" applyBorder="1" applyAlignment="1">
      <alignment horizontal="center" vertical="center"/>
    </xf>
    <xf numFmtId="4" fontId="7" fillId="0" borderId="14" xfId="3" applyNumberFormat="1" applyFont="1" applyFill="1" applyBorder="1" applyAlignment="1">
      <alignment horizontal="center" vertical="center"/>
    </xf>
    <xf numFmtId="0" fontId="29" fillId="0" borderId="2" xfId="3" applyFont="1" applyFill="1" applyBorder="1" applyAlignment="1">
      <alignment vertical="top" wrapText="1"/>
    </xf>
    <xf numFmtId="0" fontId="7" fillId="0" borderId="11" xfId="3" applyFont="1" applyFill="1" applyBorder="1" applyAlignment="1">
      <alignment horizontal="right" vertical="center" wrapText="1"/>
    </xf>
    <xf numFmtId="0" fontId="7" fillId="0" borderId="11" xfId="3" applyFont="1" applyFill="1" applyBorder="1" applyAlignment="1">
      <alignment horizontal="right" vertical="center"/>
    </xf>
    <xf numFmtId="0" fontId="7" fillId="0" borderId="11" xfId="3" applyFont="1" applyFill="1" applyBorder="1" applyAlignment="1">
      <alignment horizontal="center" vertical="center" wrapText="1"/>
    </xf>
    <xf numFmtId="165" fontId="7" fillId="0" borderId="11" xfId="3" applyNumberFormat="1" applyFont="1" applyFill="1" applyBorder="1" applyAlignment="1">
      <alignment horizontal="center" vertical="center" wrapText="1"/>
    </xf>
    <xf numFmtId="165" fontId="7" fillId="0" borderId="9" xfId="3" applyNumberFormat="1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vertical="top" wrapText="1"/>
    </xf>
    <xf numFmtId="0" fontId="4" fillId="0" borderId="17" xfId="3" applyFont="1" applyFill="1" applyBorder="1" applyAlignment="1">
      <alignment horizontal="left" vertical="center" wrapText="1"/>
    </xf>
    <xf numFmtId="3" fontId="7" fillId="0" borderId="14" xfId="3" applyNumberFormat="1" applyFont="1" applyFill="1" applyBorder="1" applyAlignment="1">
      <alignment horizontal="right" vertical="top" wrapText="1"/>
    </xf>
    <xf numFmtId="3" fontId="7" fillId="0" borderId="14" xfId="3" applyNumberFormat="1" applyFont="1" applyFill="1" applyBorder="1" applyAlignment="1">
      <alignment horizontal="center" vertical="center" wrapText="1"/>
    </xf>
    <xf numFmtId="3" fontId="7" fillId="0" borderId="11" xfId="3" applyNumberFormat="1" applyFont="1" applyFill="1" applyBorder="1" applyAlignment="1">
      <alignment horizontal="center" vertical="center" wrapText="1"/>
    </xf>
    <xf numFmtId="0" fontId="29" fillId="0" borderId="15" xfId="3" applyFont="1" applyFill="1" applyBorder="1" applyAlignment="1">
      <alignment horizontal="left" vertical="center" wrapText="1"/>
    </xf>
    <xf numFmtId="0" fontId="7" fillId="0" borderId="18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 vertical="top"/>
    </xf>
    <xf numFmtId="0" fontId="7" fillId="0" borderId="6" xfId="3" applyFont="1" applyFill="1" applyBorder="1" applyAlignment="1">
      <alignment horizontal="center"/>
    </xf>
    <xf numFmtId="0" fontId="7" fillId="0" borderId="2" xfId="3" applyFont="1" applyFill="1" applyBorder="1" applyAlignment="1">
      <alignment vertical="center" wrapText="1"/>
    </xf>
    <xf numFmtId="0" fontId="29" fillId="0" borderId="2" xfId="3" applyFont="1" applyFill="1" applyBorder="1" applyAlignment="1">
      <alignment horizontal="left" vertical="top" wrapText="1"/>
    </xf>
    <xf numFmtId="0" fontId="7" fillId="0" borderId="19" xfId="3" applyFont="1" applyFill="1" applyBorder="1" applyAlignment="1">
      <alignment horizontal="center" vertical="top" wrapText="1"/>
    </xf>
    <xf numFmtId="0" fontId="7" fillId="0" borderId="17" xfId="3" applyFont="1" applyFill="1" applyBorder="1" applyAlignment="1">
      <alignment horizontal="center" vertical="center"/>
    </xf>
    <xf numFmtId="0" fontId="7" fillId="0" borderId="16" xfId="3" applyFont="1" applyFill="1" applyBorder="1" applyAlignment="1">
      <alignment horizontal="center" vertical="top"/>
    </xf>
    <xf numFmtId="0" fontId="7" fillId="4" borderId="0" xfId="1" applyFont="1" applyFill="1" applyAlignment="1">
      <alignment wrapText="1"/>
    </xf>
    <xf numFmtId="0" fontId="4" fillId="4" borderId="0" xfId="1" applyFont="1" applyFill="1"/>
    <xf numFmtId="0" fontId="7" fillId="3" borderId="2" xfId="1" applyFont="1" applyFill="1" applyBorder="1" applyAlignment="1">
      <alignment horizontal="center" vertical="top"/>
    </xf>
    <xf numFmtId="0" fontId="7" fillId="3" borderId="2" xfId="1" applyFont="1" applyFill="1" applyBorder="1" applyAlignment="1">
      <alignment horizontal="center" vertical="top" wrapText="1"/>
    </xf>
    <xf numFmtId="0" fontId="48" fillId="3" borderId="2" xfId="0" applyFont="1" applyFill="1" applyBorder="1" applyAlignment="1">
      <alignment horizontal="left" vertical="center" wrapText="1"/>
    </xf>
    <xf numFmtId="0" fontId="7" fillId="3" borderId="2" xfId="1" applyFont="1" applyFill="1" applyBorder="1" applyAlignment="1">
      <alignment horizontal="center" vertical="center"/>
    </xf>
    <xf numFmtId="2" fontId="7" fillId="3" borderId="2" xfId="1" applyNumberFormat="1" applyFont="1" applyFill="1" applyBorder="1" applyAlignment="1">
      <alignment horizontal="center" vertical="top" wrapText="1"/>
    </xf>
    <xf numFmtId="16" fontId="16" fillId="0" borderId="2" xfId="6" applyNumberFormat="1" applyFont="1" applyBorder="1" applyAlignment="1">
      <alignment horizontal="right" vertical="top" wrapText="1"/>
    </xf>
    <xf numFmtId="0" fontId="16" fillId="0" borderId="2" xfId="6" applyFont="1" applyBorder="1" applyAlignment="1">
      <alignment horizontal="right" vertical="top" wrapText="1"/>
    </xf>
    <xf numFmtId="0" fontId="48" fillId="0" borderId="0" xfId="6" applyFont="1" applyBorder="1" applyAlignment="1">
      <alignment horizontal="right"/>
    </xf>
    <xf numFmtId="0" fontId="48" fillId="0" borderId="2" xfId="6" applyFont="1" applyBorder="1" applyAlignment="1">
      <alignment horizontal="right" vertical="top"/>
    </xf>
    <xf numFmtId="0" fontId="14" fillId="3" borderId="2" xfId="4" applyFont="1" applyFill="1" applyBorder="1" applyAlignment="1">
      <alignment vertical="top" wrapText="1"/>
    </xf>
    <xf numFmtId="0" fontId="16" fillId="0" borderId="2" xfId="4" applyFont="1" applyFill="1" applyBorder="1" applyAlignment="1">
      <alignment vertical="top" wrapText="1"/>
    </xf>
    <xf numFmtId="0" fontId="16" fillId="3" borderId="2" xfId="4" applyFont="1" applyFill="1" applyBorder="1" applyAlignment="1">
      <alignment vertical="top" wrapText="1"/>
    </xf>
    <xf numFmtId="0" fontId="46" fillId="0" borderId="2" xfId="6" applyFont="1" applyBorder="1" applyAlignment="1">
      <alignment horizontal="left" vertical="top" wrapText="1"/>
    </xf>
    <xf numFmtId="0" fontId="14" fillId="3" borderId="2" xfId="4" applyFont="1" applyFill="1" applyBorder="1" applyAlignment="1">
      <alignment horizontal="center" vertical="top" wrapText="1"/>
    </xf>
    <xf numFmtId="2" fontId="14" fillId="3" borderId="2" xfId="4" applyNumberFormat="1" applyFont="1" applyFill="1" applyBorder="1" applyAlignment="1">
      <alignment horizontal="center" vertical="top" wrapText="1"/>
    </xf>
    <xf numFmtId="1" fontId="14" fillId="3" borderId="2" xfId="4" applyNumberFormat="1" applyFont="1" applyFill="1" applyBorder="1" applyAlignment="1">
      <alignment horizontal="right" vertical="top" wrapText="1"/>
    </xf>
    <xf numFmtId="1" fontId="14" fillId="3" borderId="8" xfId="4" applyNumberFormat="1" applyFont="1" applyFill="1" applyBorder="1" applyAlignment="1">
      <alignment horizontal="right" vertical="top" wrapText="1"/>
    </xf>
    <xf numFmtId="0" fontId="14" fillId="3" borderId="0" xfId="4" applyFont="1" applyFill="1" applyAlignment="1">
      <alignment vertical="top" wrapText="1"/>
    </xf>
    <xf numFmtId="0" fontId="25" fillId="3" borderId="0" xfId="5" applyFont="1" applyFill="1"/>
    <xf numFmtId="49" fontId="25" fillId="3" borderId="0" xfId="5" applyNumberFormat="1" applyFont="1" applyFill="1"/>
    <xf numFmtId="0" fontId="9" fillId="3" borderId="0" xfId="5" applyFont="1" applyFill="1"/>
    <xf numFmtId="0" fontId="24" fillId="3" borderId="0" xfId="5" applyFont="1" applyFill="1"/>
    <xf numFmtId="49" fontId="24" fillId="3" borderId="0" xfId="5" applyNumberFormat="1" applyFont="1" applyFill="1"/>
    <xf numFmtId="0" fontId="9" fillId="3" borderId="0" xfId="5" applyFont="1" applyFill="1" applyAlignment="1">
      <alignment horizontal="center" wrapText="1"/>
    </xf>
    <xf numFmtId="0" fontId="25" fillId="3" borderId="0" xfId="5" applyFont="1" applyFill="1" applyAlignment="1">
      <alignment horizontal="center" vertical="center" wrapText="1"/>
    </xf>
    <xf numFmtId="0" fontId="27" fillId="3" borderId="2" xfId="5" applyFont="1" applyFill="1" applyBorder="1" applyAlignment="1">
      <alignment horizontal="left" vertical="center" wrapText="1"/>
    </xf>
    <xf numFmtId="0" fontId="27" fillId="3" borderId="2" xfId="5" applyFont="1" applyFill="1" applyBorder="1" applyAlignment="1">
      <alignment horizontal="center" vertical="center"/>
    </xf>
    <xf numFmtId="49" fontId="27" fillId="3" borderId="2" xfId="5" applyNumberFormat="1" applyFont="1" applyFill="1" applyBorder="1" applyAlignment="1">
      <alignment horizontal="center" vertical="center"/>
    </xf>
    <xf numFmtId="0" fontId="9" fillId="3" borderId="2" xfId="5" applyFont="1" applyFill="1" applyBorder="1" applyAlignment="1">
      <alignment vertical="top" wrapText="1"/>
    </xf>
    <xf numFmtId="3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horizontal="center" vertical="center"/>
    </xf>
    <xf numFmtId="49" fontId="9" fillId="3" borderId="2" xfId="5" applyNumberFormat="1" applyFont="1" applyFill="1" applyBorder="1" applyAlignment="1">
      <alignment horizontal="center" vertical="center"/>
    </xf>
    <xf numFmtId="166" fontId="9" fillId="3" borderId="2" xfId="5" applyNumberFormat="1" applyFont="1" applyFill="1" applyBorder="1" applyAlignment="1">
      <alignment vertical="top" wrapText="1"/>
    </xf>
    <xf numFmtId="166" fontId="25" fillId="3" borderId="0" xfId="5" applyNumberFormat="1" applyFont="1" applyFill="1"/>
    <xf numFmtId="0" fontId="27" fillId="3" borderId="2" xfId="5" applyFont="1" applyFill="1" applyBorder="1" applyAlignment="1">
      <alignment vertical="top" wrapText="1"/>
    </xf>
    <xf numFmtId="49" fontId="7" fillId="3" borderId="2" xfId="5" applyNumberFormat="1" applyFont="1" applyFill="1" applyBorder="1" applyAlignment="1">
      <alignment horizontal="center" vertical="center"/>
    </xf>
    <xf numFmtId="0" fontId="9" fillId="3" borderId="2" xfId="0" applyFont="1" applyFill="1" applyBorder="1" applyAlignment="1">
      <alignment wrapText="1"/>
    </xf>
    <xf numFmtId="3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/>
    <xf numFmtId="166" fontId="9" fillId="3" borderId="2" xfId="5" applyNumberFormat="1" applyFont="1" applyFill="1" applyBorder="1"/>
    <xf numFmtId="168" fontId="9" fillId="3" borderId="2" xfId="0" applyNumberFormat="1" applyFont="1" applyFill="1" applyBorder="1" applyAlignment="1">
      <alignment horizontal="left" vertical="center" wrapText="1"/>
    </xf>
    <xf numFmtId="1" fontId="9" fillId="3" borderId="2" xfId="5" applyNumberFormat="1" applyFont="1" applyFill="1" applyBorder="1" applyAlignment="1">
      <alignment horizontal="center" vertical="center"/>
    </xf>
    <xf numFmtId="2" fontId="9" fillId="3" borderId="2" xfId="0" applyNumberFormat="1" applyFont="1" applyFill="1" applyBorder="1" applyAlignment="1">
      <alignment wrapText="1"/>
    </xf>
    <xf numFmtId="0" fontId="9" fillId="3" borderId="0" xfId="5" applyFont="1" applyFill="1" applyBorder="1"/>
    <xf numFmtId="3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center" vertical="center"/>
    </xf>
    <xf numFmtId="49" fontId="9" fillId="3" borderId="0" xfId="5" applyNumberFormat="1" applyFont="1" applyFill="1" applyBorder="1" applyAlignment="1">
      <alignment horizontal="center" vertical="center"/>
    </xf>
    <xf numFmtId="166" fontId="9" fillId="3" borderId="0" xfId="5" applyNumberFormat="1" applyFont="1" applyFill="1" applyBorder="1" applyAlignment="1">
      <alignment horizontal="right" vertical="center"/>
    </xf>
    <xf numFmtId="166" fontId="9" fillId="3" borderId="0" xfId="5" applyNumberFormat="1" applyFont="1" applyFill="1" applyBorder="1"/>
    <xf numFmtId="0" fontId="35" fillId="3" borderId="0" xfId="0" applyFont="1" applyFill="1" applyAlignment="1">
      <alignment vertical="top" wrapText="1"/>
    </xf>
    <xf numFmtId="0" fontId="14" fillId="3" borderId="0" xfId="0" applyFont="1" applyFill="1" applyAlignment="1">
      <alignment vertical="top" wrapText="1"/>
    </xf>
    <xf numFmtId="49" fontId="16" fillId="3" borderId="0" xfId="1" applyNumberFormat="1" applyFont="1" applyFill="1" applyAlignment="1">
      <alignment horizontal="center" vertical="top" wrapText="1"/>
    </xf>
    <xf numFmtId="0" fontId="16" fillId="3" borderId="0" xfId="1" applyFont="1" applyFill="1" applyAlignment="1">
      <alignment vertical="top" wrapText="1"/>
    </xf>
    <xf numFmtId="0" fontId="17" fillId="3" borderId="0" xfId="1" applyFont="1" applyFill="1" applyAlignment="1">
      <alignment vertical="top" wrapText="1"/>
    </xf>
    <xf numFmtId="49" fontId="17" fillId="3" borderId="0" xfId="1" applyNumberFormat="1" applyFont="1" applyFill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left" vertical="top" wrapText="1"/>
    </xf>
    <xf numFmtId="0" fontId="16" fillId="3" borderId="0" xfId="1" applyFont="1" applyFill="1" applyAlignment="1">
      <alignment wrapText="1"/>
    </xf>
    <xf numFmtId="0" fontId="16" fillId="3" borderId="4" xfId="1" applyFont="1" applyFill="1" applyBorder="1" applyAlignment="1">
      <alignment horizontal="left" vertical="top" wrapText="1"/>
    </xf>
    <xf numFmtId="0" fontId="16" fillId="3" borderId="2" xfId="1" applyFont="1" applyFill="1" applyBorder="1" applyAlignment="1">
      <alignment horizontal="left" vertical="top" wrapText="1"/>
    </xf>
    <xf numFmtId="167" fontId="16" fillId="3" borderId="2" xfId="1" applyNumberFormat="1" applyFont="1" applyFill="1" applyBorder="1" applyAlignment="1">
      <alignment horizontal="left" vertical="top" wrapText="1"/>
    </xf>
    <xf numFmtId="166" fontId="16" fillId="3" borderId="0" xfId="1" applyNumberFormat="1" applyFont="1" applyFill="1" applyAlignment="1">
      <alignment vertical="top" wrapText="1"/>
    </xf>
    <xf numFmtId="49" fontId="14" fillId="3" borderId="0" xfId="1" applyNumberFormat="1" applyFont="1" applyFill="1" applyAlignment="1">
      <alignment horizontal="center" vertical="top" wrapText="1"/>
    </xf>
    <xf numFmtId="0" fontId="14" fillId="3" borderId="0" xfId="1" applyFont="1" applyFill="1" applyAlignment="1">
      <alignment vertical="top" wrapText="1"/>
    </xf>
    <xf numFmtId="167" fontId="14" fillId="3" borderId="0" xfId="1" applyNumberFormat="1" applyFont="1" applyFill="1" applyAlignment="1">
      <alignment vertical="top" wrapText="1"/>
    </xf>
    <xf numFmtId="166" fontId="14" fillId="3" borderId="0" xfId="0" applyNumberFormat="1" applyFont="1" applyFill="1" applyAlignment="1">
      <alignment vertical="top" wrapText="1"/>
    </xf>
    <xf numFmtId="166" fontId="14" fillId="3" borderId="0" xfId="1" applyNumberFormat="1" applyFont="1" applyFill="1" applyAlignment="1">
      <alignment vertical="top" wrapText="1"/>
    </xf>
    <xf numFmtId="0" fontId="23" fillId="3" borderId="0" xfId="0" applyFont="1" applyFill="1"/>
    <xf numFmtId="0" fontId="33" fillId="3" borderId="0" xfId="0" applyFont="1" applyFill="1" applyAlignment="1">
      <alignment vertical="top"/>
    </xf>
    <xf numFmtId="0" fontId="16" fillId="3" borderId="0" xfId="0" applyFont="1" applyFill="1" applyAlignment="1">
      <alignment wrapText="1"/>
    </xf>
    <xf numFmtId="169" fontId="23" fillId="3" borderId="0" xfId="0" applyNumberFormat="1" applyFont="1" applyFill="1"/>
    <xf numFmtId="167" fontId="23" fillId="3" borderId="0" xfId="0" applyNumberFormat="1" applyFont="1" applyFill="1"/>
    <xf numFmtId="0" fontId="16" fillId="3" borderId="2" xfId="0" applyFont="1" applyFill="1" applyBorder="1" applyAlignment="1">
      <alignment horizontal="left" vertical="top" wrapText="1" indent="3"/>
    </xf>
    <xf numFmtId="167" fontId="19" fillId="3" borderId="0" xfId="0" applyNumberFormat="1" applyFont="1" applyFill="1"/>
    <xf numFmtId="164" fontId="23" fillId="3" borderId="0" xfId="0" applyNumberFormat="1" applyFont="1" applyFill="1"/>
    <xf numFmtId="0" fontId="16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horizontal="left" vertical="top" wrapText="1" indent="3"/>
    </xf>
    <xf numFmtId="167" fontId="16" fillId="3" borderId="0" xfId="0" applyNumberFormat="1" applyFont="1" applyFill="1" applyBorder="1" applyAlignment="1">
      <alignment horizontal="right" vertical="top" wrapText="1"/>
    </xf>
    <xf numFmtId="0" fontId="17" fillId="3" borderId="0" xfId="0" applyFont="1" applyFill="1" applyAlignment="1">
      <alignment wrapText="1"/>
    </xf>
    <xf numFmtId="167" fontId="16" fillId="3" borderId="0" xfId="0" applyNumberFormat="1" applyFont="1" applyFill="1" applyAlignment="1">
      <alignment wrapText="1"/>
    </xf>
    <xf numFmtId="169" fontId="16" fillId="3" borderId="0" xfId="0" applyNumberFormat="1" applyFont="1" applyFill="1" applyAlignment="1">
      <alignment wrapText="1"/>
    </xf>
    <xf numFmtId="49" fontId="16" fillId="3" borderId="2" xfId="0" applyNumberFormat="1" applyFont="1" applyFill="1" applyBorder="1" applyAlignment="1">
      <alignment horizontal="center" vertical="top" wrapText="1"/>
    </xf>
    <xf numFmtId="49" fontId="16" fillId="3" borderId="6" xfId="0" applyNumberFormat="1" applyFont="1" applyFill="1" applyBorder="1" applyAlignment="1">
      <alignment horizontal="center" vertical="top" wrapText="1"/>
    </xf>
    <xf numFmtId="0" fontId="16" fillId="3" borderId="0" xfId="0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horizontal="left" vertical="top" wrapText="1"/>
    </xf>
    <xf numFmtId="0" fontId="16" fillId="3" borderId="0" xfId="0" applyFont="1" applyFill="1" applyBorder="1" applyAlignment="1">
      <alignment vertical="top" wrapText="1"/>
    </xf>
    <xf numFmtId="49" fontId="16" fillId="3" borderId="0" xfId="0" applyNumberFormat="1" applyFont="1" applyFill="1" applyBorder="1" applyAlignment="1">
      <alignment horizontal="center" vertical="top" wrapText="1"/>
    </xf>
    <xf numFmtId="0" fontId="9" fillId="3" borderId="0" xfId="0" applyFont="1" applyFill="1" applyBorder="1" applyAlignment="1">
      <alignment vertical="top" wrapText="1"/>
    </xf>
    <xf numFmtId="49" fontId="16" fillId="3" borderId="0" xfId="0" applyNumberFormat="1" applyFont="1" applyFill="1" applyAlignment="1">
      <alignment wrapText="1"/>
    </xf>
    <xf numFmtId="166" fontId="16" fillId="3" borderId="0" xfId="0" applyNumberFormat="1" applyFont="1" applyFill="1" applyAlignment="1">
      <alignment vertical="top" wrapText="1"/>
    </xf>
    <xf numFmtId="0" fontId="16" fillId="3" borderId="0" xfId="0" applyFont="1" applyFill="1" applyAlignment="1">
      <alignment vertical="top" wrapText="1"/>
    </xf>
    <xf numFmtId="0" fontId="5" fillId="3" borderId="0" xfId="5" applyFont="1" applyFill="1" applyAlignment="1">
      <alignment horizontal="center" wrapText="1"/>
    </xf>
    <xf numFmtId="0" fontId="24" fillId="3" borderId="0" xfId="5" applyFont="1" applyFill="1" applyAlignment="1">
      <alignment horizontal="center" vertical="center" wrapText="1"/>
    </xf>
    <xf numFmtId="0" fontId="34" fillId="3" borderId="2" xfId="0" applyFont="1" applyFill="1" applyBorder="1" applyAlignment="1">
      <alignment vertical="center" wrapText="1"/>
    </xf>
    <xf numFmtId="0" fontId="12" fillId="3" borderId="2" xfId="5" applyFont="1" applyFill="1" applyBorder="1" applyAlignment="1">
      <alignment horizontal="center" vertical="center"/>
    </xf>
    <xf numFmtId="49" fontId="12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horizontal="center" vertical="center"/>
    </xf>
    <xf numFmtId="166" fontId="24" fillId="3" borderId="0" xfId="5" applyNumberFormat="1" applyFont="1" applyFill="1"/>
    <xf numFmtId="3" fontId="11" fillId="3" borderId="20" xfId="5" applyNumberFormat="1" applyFont="1" applyFill="1" applyBorder="1" applyAlignment="1">
      <alignment horizontal="center" vertical="center"/>
    </xf>
    <xf numFmtId="49" fontId="11" fillId="3" borderId="2" xfId="5" applyNumberFormat="1" applyFont="1" applyFill="1" applyBorder="1" applyAlignment="1">
      <alignment horizontal="center" vertical="center"/>
    </xf>
    <xf numFmtId="3" fontId="11" fillId="3" borderId="21" xfId="5" applyNumberFormat="1" applyFont="1" applyFill="1" applyBorder="1" applyAlignment="1">
      <alignment horizontal="center" vertical="center"/>
    </xf>
    <xf numFmtId="0" fontId="11" fillId="3" borderId="2" xfId="0" applyFont="1" applyFill="1" applyBorder="1" applyAlignment="1">
      <alignment horizontal="left" vertical="top" wrapText="1"/>
    </xf>
    <xf numFmtId="0" fontId="11" fillId="3" borderId="6" xfId="5" applyFont="1" applyFill="1" applyBorder="1" applyAlignment="1">
      <alignment vertical="top" wrapText="1"/>
    </xf>
    <xf numFmtId="3" fontId="11" fillId="3" borderId="2" xfId="5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vertical="top" wrapText="1"/>
    </xf>
    <xf numFmtId="168" fontId="11" fillId="3" borderId="2" xfId="0" applyNumberFormat="1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left" vertical="top" wrapText="1"/>
    </xf>
    <xf numFmtId="0" fontId="11" fillId="3" borderId="0" xfId="5" applyFont="1" applyFill="1" applyBorder="1"/>
    <xf numFmtId="49" fontId="11" fillId="3" borderId="0" xfId="5" applyNumberFormat="1" applyFont="1" applyFill="1" applyBorder="1"/>
    <xf numFmtId="166" fontId="11" fillId="3" borderId="0" xfId="5" applyNumberFormat="1" applyFont="1" applyFill="1" applyBorder="1" applyAlignment="1">
      <alignment vertical="center"/>
    </xf>
    <xf numFmtId="166" fontId="39" fillId="3" borderId="0" xfId="5" applyNumberFormat="1" applyFont="1" applyFill="1"/>
    <xf numFmtId="165" fontId="24" fillId="3" borderId="0" xfId="5" applyNumberFormat="1" applyFont="1" applyFill="1"/>
    <xf numFmtId="165" fontId="11" fillId="3" borderId="0" xfId="5" applyNumberFormat="1" applyFont="1" applyFill="1" applyBorder="1" applyAlignment="1">
      <alignment vertical="center"/>
    </xf>
    <xf numFmtId="165" fontId="35" fillId="3" borderId="0" xfId="0" applyNumberFormat="1" applyFont="1" applyFill="1" applyAlignment="1">
      <alignment vertical="top" wrapText="1"/>
    </xf>
    <xf numFmtId="165" fontId="14" fillId="3" borderId="0" xfId="0" applyNumberFormat="1" applyFont="1" applyFill="1" applyAlignment="1">
      <alignment vertical="top" wrapText="1"/>
    </xf>
    <xf numFmtId="168" fontId="40" fillId="3" borderId="23" xfId="0" applyNumberFormat="1" applyFont="1" applyFill="1" applyBorder="1" applyAlignment="1" applyProtection="1">
      <alignment horizontal="left" vertical="center" wrapText="1"/>
    </xf>
    <xf numFmtId="166" fontId="41" fillId="3" borderId="2" xfId="5" applyNumberFormat="1" applyFont="1" applyFill="1" applyBorder="1" applyAlignment="1">
      <alignment horizontal="center" vertical="center"/>
    </xf>
    <xf numFmtId="49" fontId="41" fillId="3" borderId="2" xfId="5" applyNumberFormat="1" applyFont="1" applyFill="1" applyBorder="1" applyAlignment="1">
      <alignment horizontal="center" vertical="center"/>
    </xf>
    <xf numFmtId="49" fontId="41" fillId="3" borderId="6" xfId="5" applyNumberFormat="1" applyFont="1" applyFill="1" applyBorder="1" applyAlignment="1">
      <alignment horizontal="center" vertical="center"/>
    </xf>
    <xf numFmtId="0" fontId="41" fillId="3" borderId="6" xfId="5" applyNumberFormat="1" applyFont="1" applyFill="1" applyBorder="1" applyAlignment="1">
      <alignment horizontal="center" vertical="center"/>
    </xf>
    <xf numFmtId="166" fontId="41" fillId="3" borderId="6" xfId="5" applyNumberFormat="1" applyFont="1" applyFill="1" applyBorder="1" applyAlignment="1">
      <alignment horizontal="center" vertical="center"/>
    </xf>
    <xf numFmtId="49" fontId="14" fillId="3" borderId="2" xfId="1" applyNumberFormat="1" applyFont="1" applyFill="1" applyBorder="1" applyAlignment="1">
      <alignment horizontal="center" vertical="top" wrapText="1"/>
    </xf>
    <xf numFmtId="167" fontId="14" fillId="3" borderId="2" xfId="1" applyNumberFormat="1" applyFont="1" applyFill="1" applyBorder="1" applyAlignment="1">
      <alignment horizontal="right" vertical="top" wrapText="1"/>
    </xf>
    <xf numFmtId="0" fontId="14" fillId="3" borderId="2" xfId="1" applyFont="1" applyFill="1" applyBorder="1" applyAlignment="1">
      <alignment vertical="top" wrapText="1"/>
    </xf>
    <xf numFmtId="167" fontId="5" fillId="3" borderId="2" xfId="1" applyNumberFormat="1" applyFont="1" applyFill="1" applyBorder="1" applyAlignment="1">
      <alignment horizontal="right" vertical="top" wrapText="1"/>
    </xf>
    <xf numFmtId="0" fontId="11" fillId="3" borderId="4" xfId="5" applyFont="1" applyFill="1" applyBorder="1" applyAlignment="1">
      <alignment vertical="top" wrapText="1"/>
    </xf>
    <xf numFmtId="0" fontId="42" fillId="3" borderId="2" xfId="0" applyFont="1" applyFill="1" applyBorder="1" applyAlignment="1">
      <alignment vertical="distributed" wrapText="1"/>
    </xf>
    <xf numFmtId="0" fontId="39" fillId="3" borderId="0" xfId="5" applyFont="1" applyFill="1"/>
    <xf numFmtId="0" fontId="11" fillId="3" borderId="11" xfId="5" applyFont="1" applyFill="1" applyBorder="1" applyAlignment="1">
      <alignment vertical="top" wrapText="1"/>
    </xf>
    <xf numFmtId="2" fontId="39" fillId="3" borderId="0" xfId="5" applyNumberFormat="1" applyFont="1" applyFill="1"/>
    <xf numFmtId="0" fontId="0" fillId="3" borderId="0" xfId="0" applyFill="1"/>
    <xf numFmtId="0" fontId="7" fillId="3" borderId="6" xfId="3" applyFont="1" applyFill="1" applyBorder="1" applyAlignment="1">
      <alignment horizontal="left" vertical="top" wrapText="1"/>
    </xf>
    <xf numFmtId="0" fontId="30" fillId="3" borderId="2" xfId="3" applyFont="1" applyFill="1" applyBorder="1" applyAlignment="1">
      <alignment horizontal="left" vertical="top" wrapText="1"/>
    </xf>
    <xf numFmtId="0" fontId="4" fillId="3" borderId="2" xfId="3" applyFont="1" applyFill="1" applyBorder="1" applyAlignment="1">
      <alignment horizontal="left" vertical="center" wrapText="1"/>
    </xf>
    <xf numFmtId="0" fontId="7" fillId="3" borderId="2" xfId="3" applyFont="1" applyFill="1" applyBorder="1" applyAlignment="1">
      <alignment horizontal="center" vertical="center"/>
    </xf>
    <xf numFmtId="166" fontId="4" fillId="3" borderId="2" xfId="3" applyNumberFormat="1" applyFont="1" applyFill="1" applyBorder="1" applyAlignment="1">
      <alignment horizontal="center" vertical="center"/>
    </xf>
    <xf numFmtId="166" fontId="4" fillId="3" borderId="6" xfId="3" applyNumberFormat="1" applyFont="1" applyFill="1" applyBorder="1" applyAlignment="1">
      <alignment horizontal="center" vertical="center"/>
    </xf>
    <xf numFmtId="0" fontId="29" fillId="3" borderId="2" xfId="3" applyFont="1" applyFill="1" applyBorder="1" applyAlignment="1">
      <alignment vertical="top" wrapText="1"/>
    </xf>
    <xf numFmtId="0" fontId="7" fillId="3" borderId="2" xfId="3" applyFont="1" applyFill="1" applyBorder="1" applyAlignment="1">
      <alignment vertical="center" wrapText="1"/>
    </xf>
    <xf numFmtId="0" fontId="4" fillId="3" borderId="0" xfId="3" applyFont="1" applyFill="1"/>
    <xf numFmtId="0" fontId="7" fillId="3" borderId="0" xfId="3" applyFont="1" applyFill="1"/>
    <xf numFmtId="0" fontId="7" fillId="3" borderId="2" xfId="3" applyFont="1" applyFill="1" applyBorder="1" applyAlignment="1">
      <alignment horizontal="center" vertical="top" wrapText="1"/>
    </xf>
    <xf numFmtId="0" fontId="7" fillId="3" borderId="19" xfId="3" applyFont="1" applyFill="1" applyBorder="1" applyAlignment="1">
      <alignment horizontal="center" vertical="top" wrapText="1"/>
    </xf>
    <xf numFmtId="0" fontId="7" fillId="3" borderId="12" xfId="3" applyFont="1" applyFill="1" applyBorder="1" applyAlignment="1">
      <alignment horizontal="center" vertical="top" wrapText="1"/>
    </xf>
    <xf numFmtId="0" fontId="7" fillId="3" borderId="13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horizontal="center" vertical="center"/>
    </xf>
    <xf numFmtId="0" fontId="7" fillId="3" borderId="16" xfId="3" applyFont="1" applyFill="1" applyBorder="1" applyAlignment="1">
      <alignment horizontal="center" vertical="top"/>
    </xf>
    <xf numFmtId="3" fontId="7" fillId="3" borderId="2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 wrapText="1"/>
    </xf>
    <xf numFmtId="166" fontId="7" fillId="3" borderId="2" xfId="3" applyNumberFormat="1" applyFont="1" applyFill="1" applyBorder="1" applyAlignment="1">
      <alignment horizontal="center" vertical="center" wrapText="1"/>
    </xf>
    <xf numFmtId="0" fontId="7" fillId="3" borderId="0" xfId="3" applyFont="1" applyFill="1" applyBorder="1" applyAlignment="1">
      <alignment horizontal="center" vertical="center" wrapText="1"/>
    </xf>
    <xf numFmtId="0" fontId="36" fillId="3" borderId="2" xfId="3" applyFont="1" applyFill="1" applyBorder="1" applyAlignment="1">
      <alignment horizontal="left" vertical="center" wrapText="1"/>
    </xf>
    <xf numFmtId="0" fontId="7" fillId="3" borderId="10" xfId="3" applyFont="1" applyFill="1" applyBorder="1" applyAlignment="1">
      <alignment vertical="top" wrapText="1"/>
    </xf>
    <xf numFmtId="0" fontId="7" fillId="3" borderId="2" xfId="0" applyFont="1" applyFill="1" applyBorder="1" applyAlignment="1">
      <alignment horizontal="center" vertical="center" wrapText="1"/>
    </xf>
    <xf numFmtId="0" fontId="48" fillId="3" borderId="2" xfId="0" applyFont="1" applyFill="1" applyBorder="1" applyAlignment="1">
      <alignment horizontal="center" vertical="center" wrapText="1"/>
    </xf>
    <xf numFmtId="166" fontId="7" fillId="3" borderId="1" xfId="3" applyNumberFormat="1" applyFont="1" applyFill="1" applyBorder="1" applyAlignment="1">
      <alignment horizontal="center" vertical="center"/>
    </xf>
    <xf numFmtId="166" fontId="7" fillId="3" borderId="3" xfId="3" applyNumberFormat="1" applyFont="1" applyFill="1" applyBorder="1" applyAlignment="1">
      <alignment horizontal="center" vertical="center"/>
    </xf>
    <xf numFmtId="166" fontId="48" fillId="3" borderId="2" xfId="0" applyNumberFormat="1" applyFont="1" applyFill="1" applyBorder="1" applyAlignment="1">
      <alignment horizontal="center" vertical="center" wrapText="1"/>
    </xf>
    <xf numFmtId="0" fontId="0" fillId="3" borderId="0" xfId="0" applyFont="1" applyFill="1"/>
    <xf numFmtId="0" fontId="0" fillId="3" borderId="2" xfId="0" applyFont="1" applyFill="1" applyBorder="1" applyAlignment="1">
      <alignment horizontal="center" vertical="center" wrapText="1"/>
    </xf>
    <xf numFmtId="0" fontId="29" fillId="3" borderId="2" xfId="3" applyFont="1" applyFill="1" applyBorder="1" applyAlignment="1">
      <alignment vertical="center" wrapText="1"/>
    </xf>
    <xf numFmtId="0" fontId="7" fillId="3" borderId="6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left" vertical="center" wrapText="1"/>
    </xf>
    <xf numFmtId="0" fontId="4" fillId="3" borderId="9" xfId="3" applyFont="1" applyFill="1" applyBorder="1" applyAlignment="1">
      <alignment horizontal="left" vertical="center" wrapText="1"/>
    </xf>
    <xf numFmtId="0" fontId="7" fillId="3" borderId="11" xfId="3" applyFont="1" applyFill="1" applyBorder="1" applyAlignment="1">
      <alignment horizontal="right" vertical="center" wrapText="1"/>
    </xf>
    <xf numFmtId="0" fontId="7" fillId="3" borderId="11" xfId="3" applyFont="1" applyFill="1" applyBorder="1" applyAlignment="1">
      <alignment horizontal="right" vertical="center"/>
    </xf>
    <xf numFmtId="0" fontId="7" fillId="3" borderId="11" xfId="3" applyFont="1" applyFill="1" applyBorder="1" applyAlignment="1">
      <alignment horizontal="center" vertical="center" wrapText="1"/>
    </xf>
    <xf numFmtId="165" fontId="7" fillId="3" borderId="11" xfId="3" applyNumberFormat="1" applyFont="1" applyFill="1" applyBorder="1" applyAlignment="1">
      <alignment horizontal="center" vertical="center" wrapText="1"/>
    </xf>
    <xf numFmtId="165" fontId="7" fillId="3" borderId="9" xfId="3" applyNumberFormat="1" applyFont="1" applyFill="1" applyBorder="1" applyAlignment="1">
      <alignment horizontal="center" vertical="center" wrapText="1"/>
    </xf>
    <xf numFmtId="0" fontId="7" fillId="3" borderId="2" xfId="3" applyFont="1" applyFill="1" applyBorder="1" applyAlignment="1">
      <alignment vertical="top" wrapText="1"/>
    </xf>
    <xf numFmtId="0" fontId="4" fillId="3" borderId="17" xfId="3" applyFont="1" applyFill="1" applyBorder="1" applyAlignment="1">
      <alignment horizontal="left" vertical="center" wrapText="1"/>
    </xf>
    <xf numFmtId="0" fontId="7" fillId="3" borderId="16" xfId="3" applyFont="1" applyFill="1" applyBorder="1" applyAlignment="1">
      <alignment horizontal="center" vertical="center"/>
    </xf>
    <xf numFmtId="166" fontId="7" fillId="3" borderId="16" xfId="3" applyNumberFormat="1" applyFont="1" applyFill="1" applyBorder="1" applyAlignment="1">
      <alignment horizontal="center" vertical="center"/>
    </xf>
    <xf numFmtId="166" fontId="7" fillId="3" borderId="14" xfId="3" applyNumberFormat="1" applyFont="1" applyFill="1" applyBorder="1" applyAlignment="1">
      <alignment horizontal="center" vertical="center"/>
    </xf>
    <xf numFmtId="166" fontId="7" fillId="3" borderId="9" xfId="3" applyNumberFormat="1" applyFont="1" applyFill="1" applyBorder="1" applyAlignment="1">
      <alignment horizontal="center" vertical="center"/>
    </xf>
    <xf numFmtId="3" fontId="7" fillId="3" borderId="14" xfId="3" applyNumberFormat="1" applyFont="1" applyFill="1" applyBorder="1" applyAlignment="1">
      <alignment horizontal="center" vertical="center" wrapText="1"/>
    </xf>
    <xf numFmtId="0" fontId="4" fillId="3" borderId="2" xfId="3" applyFont="1" applyFill="1" applyBorder="1" applyAlignment="1">
      <alignment horizontal="center" vertical="center"/>
    </xf>
    <xf numFmtId="167" fontId="16" fillId="3" borderId="0" xfId="1" applyNumberFormat="1" applyFont="1" applyFill="1" applyAlignment="1">
      <alignment wrapText="1"/>
    </xf>
    <xf numFmtId="0" fontId="43" fillId="3" borderId="0" xfId="5" applyFont="1" applyFill="1"/>
    <xf numFmtId="0" fontId="43" fillId="3" borderId="0" xfId="5" applyFont="1" applyFill="1" applyAlignment="1">
      <alignment horizontal="center" vertical="center"/>
    </xf>
    <xf numFmtId="165" fontId="50" fillId="3" borderId="0" xfId="5" applyNumberFormat="1" applyFont="1" applyFill="1"/>
    <xf numFmtId="2" fontId="51" fillId="3" borderId="0" xfId="5" applyNumberFormat="1" applyFont="1" applyFill="1"/>
    <xf numFmtId="0" fontId="51" fillId="3" borderId="0" xfId="5" applyFont="1" applyFill="1"/>
    <xf numFmtId="166" fontId="52" fillId="3" borderId="0" xfId="5" applyNumberFormat="1" applyFont="1" applyFill="1"/>
    <xf numFmtId="0" fontId="52" fillId="3" borderId="0" xfId="5" applyFont="1" applyFill="1"/>
    <xf numFmtId="2" fontId="53" fillId="3" borderId="0" xfId="5" applyNumberFormat="1" applyFont="1" applyFill="1"/>
    <xf numFmtId="166" fontId="50" fillId="3" borderId="0" xfId="5" applyNumberFormat="1" applyFont="1" applyFill="1"/>
    <xf numFmtId="165" fontId="51" fillId="3" borderId="0" xfId="5" applyNumberFormat="1" applyFont="1" applyFill="1"/>
    <xf numFmtId="165" fontId="53" fillId="3" borderId="0" xfId="5" applyNumberFormat="1" applyFont="1" applyFill="1"/>
    <xf numFmtId="0" fontId="7" fillId="3" borderId="24" xfId="3" applyFont="1" applyFill="1" applyBorder="1" applyAlignment="1">
      <alignment horizontal="center" vertical="top" wrapText="1"/>
    </xf>
    <xf numFmtId="0" fontId="7" fillId="3" borderId="17" xfId="3" applyFont="1" applyFill="1" applyBorder="1" applyAlignment="1">
      <alignment vertical="top" wrapText="1"/>
    </xf>
    <xf numFmtId="0" fontId="7" fillId="3" borderId="6" xfId="3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48" fillId="3" borderId="6" xfId="0" applyFont="1" applyFill="1" applyBorder="1" applyAlignment="1">
      <alignment horizontal="center" vertical="center" wrapText="1"/>
    </xf>
    <xf numFmtId="166" fontId="7" fillId="3" borderId="25" xfId="3" applyNumberFormat="1" applyFont="1" applyFill="1" applyBorder="1" applyAlignment="1">
      <alignment horizontal="center" vertical="center"/>
    </xf>
    <xf numFmtId="166" fontId="7" fillId="3" borderId="18" xfId="3" applyNumberFormat="1" applyFont="1" applyFill="1" applyBorder="1" applyAlignment="1">
      <alignment horizontal="center" vertical="center"/>
    </xf>
    <xf numFmtId="166" fontId="48" fillId="3" borderId="6" xfId="0" applyNumberFormat="1" applyFont="1" applyFill="1" applyBorder="1" applyAlignment="1">
      <alignment horizontal="center" vertical="center" wrapText="1"/>
    </xf>
    <xf numFmtId="3" fontId="7" fillId="3" borderId="13" xfId="3" applyNumberFormat="1" applyFont="1" applyFill="1" applyBorder="1" applyAlignment="1">
      <alignment horizontal="center" vertical="center" wrapText="1"/>
    </xf>
    <xf numFmtId="49" fontId="7" fillId="3" borderId="8" xfId="1" applyNumberFormat="1" applyFont="1" applyFill="1" applyBorder="1" applyAlignment="1">
      <alignment horizontal="center" vertical="top"/>
    </xf>
    <xf numFmtId="49" fontId="7" fillId="0" borderId="8" xfId="1" applyNumberFormat="1" applyFont="1" applyBorder="1" applyAlignment="1">
      <alignment horizontal="center" vertical="top"/>
    </xf>
    <xf numFmtId="49" fontId="16" fillId="0" borderId="2" xfId="6" applyNumberFormat="1" applyFont="1" applyBorder="1" applyAlignment="1">
      <alignment horizontal="right" vertical="top" wrapText="1"/>
    </xf>
    <xf numFmtId="4" fontId="51" fillId="3" borderId="0" xfId="5" applyNumberFormat="1" applyFont="1" applyFill="1"/>
    <xf numFmtId="0" fontId="7" fillId="3" borderId="8" xfId="3" applyFont="1" applyFill="1" applyBorder="1" applyAlignment="1">
      <alignment horizontal="center" vertical="top" wrapText="1"/>
    </xf>
    <xf numFmtId="0" fontId="26" fillId="3" borderId="2" xfId="5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 wrapText="1"/>
    </xf>
    <xf numFmtId="166" fontId="11" fillId="3" borderId="2" xfId="5" applyNumberFormat="1" applyFont="1" applyFill="1" applyBorder="1" applyAlignment="1">
      <alignment horizontal="center" vertical="center"/>
    </xf>
    <xf numFmtId="49" fontId="37" fillId="3" borderId="2" xfId="5" applyNumberFormat="1" applyFont="1" applyFill="1" applyBorder="1" applyAlignment="1">
      <alignment horizontal="center" vertical="center"/>
    </xf>
    <xf numFmtId="166" fontId="12" fillId="3" borderId="2" xfId="5" applyNumberFormat="1" applyFont="1" applyFill="1" applyBorder="1" applyAlignment="1">
      <alignment vertical="center"/>
    </xf>
    <xf numFmtId="165" fontId="12" fillId="3" borderId="2" xfId="5" applyNumberFormat="1" applyFont="1" applyFill="1" applyBorder="1" applyAlignment="1">
      <alignment vertical="center"/>
    </xf>
    <xf numFmtId="0" fontId="26" fillId="3" borderId="2" xfId="5" applyFont="1" applyFill="1" applyBorder="1" applyAlignment="1">
      <alignment horizontal="left" vertical="top" wrapText="1"/>
    </xf>
    <xf numFmtId="0" fontId="5" fillId="3" borderId="2" xfId="5" applyFont="1" applyFill="1" applyBorder="1" applyAlignment="1">
      <alignment vertical="top" wrapText="1"/>
    </xf>
    <xf numFmtId="166" fontId="11" fillId="3" borderId="2" xfId="5" applyNumberFormat="1" applyFont="1" applyFill="1" applyBorder="1" applyAlignment="1">
      <alignment horizontal="center" vertical="top"/>
    </xf>
    <xf numFmtId="49" fontId="11" fillId="3" borderId="2" xfId="5" applyNumberFormat="1" applyFont="1" applyFill="1" applyBorder="1" applyAlignment="1">
      <alignment horizontal="center" vertical="top"/>
    </xf>
    <xf numFmtId="0" fontId="5" fillId="3" borderId="2" xfId="5" applyFont="1" applyFill="1" applyBorder="1" applyAlignment="1">
      <alignment horizontal="left" vertical="top" wrapText="1"/>
    </xf>
    <xf numFmtId="166" fontId="11" fillId="3" borderId="2" xfId="5" applyNumberFormat="1" applyFont="1" applyFill="1" applyBorder="1" applyAlignment="1">
      <alignment vertical="center"/>
    </xf>
    <xf numFmtId="165" fontId="11" fillId="3" borderId="2" xfId="5" applyNumberFormat="1" applyFont="1" applyFill="1" applyBorder="1" applyAlignment="1">
      <alignment vertical="center"/>
    </xf>
    <xf numFmtId="0" fontId="49" fillId="3" borderId="0" xfId="5" applyFont="1" applyFill="1"/>
    <xf numFmtId="1" fontId="11" fillId="3" borderId="2" xfId="5" applyNumberFormat="1" applyFont="1" applyFill="1" applyBorder="1" applyAlignment="1">
      <alignment horizontal="center" vertical="center"/>
    </xf>
    <xf numFmtId="0" fontId="24" fillId="3" borderId="0" xfId="5" applyFont="1" applyFill="1" applyAlignment="1"/>
    <xf numFmtId="2" fontId="5" fillId="3" borderId="2" xfId="0" applyNumberFormat="1" applyFont="1" applyFill="1" applyBorder="1" applyAlignment="1">
      <alignment vertical="center" wrapText="1"/>
    </xf>
    <xf numFmtId="168" fontId="5" fillId="3" borderId="22" xfId="0" applyNumberFormat="1" applyFont="1" applyFill="1" applyBorder="1" applyAlignment="1">
      <alignment horizontal="left" vertical="center" wrapText="1"/>
    </xf>
    <xf numFmtId="1" fontId="11" fillId="3" borderId="6" xfId="5" applyNumberFormat="1" applyFont="1" applyFill="1" applyBorder="1" applyAlignment="1">
      <alignment horizontal="center" vertical="center"/>
    </xf>
    <xf numFmtId="166" fontId="24" fillId="3" borderId="2" xfId="5" applyNumberFormat="1" applyFont="1" applyFill="1" applyBorder="1" applyAlignment="1">
      <alignment horizontal="left" wrapText="1"/>
    </xf>
    <xf numFmtId="0" fontId="5" fillId="3" borderId="0" xfId="0" applyFont="1" applyFill="1" applyBorder="1" applyAlignment="1">
      <alignment wrapText="1"/>
    </xf>
    <xf numFmtId="0" fontId="28" fillId="3" borderId="0" xfId="5" applyFont="1" applyFill="1" applyBorder="1" applyAlignment="1"/>
    <xf numFmtId="3" fontId="5" fillId="3" borderId="0" xfId="5" applyNumberFormat="1" applyFont="1" applyFill="1" applyBorder="1" applyAlignment="1">
      <alignment horizontal="center" vertical="center"/>
    </xf>
    <xf numFmtId="166" fontId="5" fillId="3" borderId="0" xfId="5" applyNumberFormat="1" applyFont="1" applyFill="1" applyBorder="1" applyAlignment="1">
      <alignment horizontal="center" vertical="center"/>
    </xf>
    <xf numFmtId="49" fontId="5" fillId="3" borderId="0" xfId="8" applyNumberFormat="1" applyFont="1" applyFill="1" applyBorder="1" applyAlignment="1">
      <alignment horizontal="center" vertical="center"/>
    </xf>
    <xf numFmtId="49" fontId="5" fillId="3" borderId="0" xfId="5" applyNumberFormat="1" applyFont="1" applyFill="1" applyBorder="1" applyAlignment="1">
      <alignment horizontal="center" vertical="center"/>
    </xf>
    <xf numFmtId="49" fontId="6" fillId="3" borderId="0" xfId="5" applyNumberFormat="1" applyFont="1" applyFill="1" applyBorder="1" applyAlignment="1">
      <alignment horizontal="center" vertical="center"/>
    </xf>
    <xf numFmtId="166" fontId="26" fillId="3" borderId="0" xfId="5" applyNumberFormat="1" applyFont="1" applyFill="1" applyBorder="1" applyAlignment="1">
      <alignment horizontal="right"/>
    </xf>
    <xf numFmtId="166" fontId="5" fillId="3" borderId="0" xfId="5" applyNumberFormat="1" applyFont="1" applyFill="1" applyBorder="1" applyAlignment="1">
      <alignment horizontal="right"/>
    </xf>
    <xf numFmtId="165" fontId="5" fillId="3" borderId="0" xfId="5" applyNumberFormat="1" applyFont="1" applyFill="1" applyBorder="1" applyAlignment="1">
      <alignment horizontal="right"/>
    </xf>
    <xf numFmtId="166" fontId="24" fillId="3" borderId="0" xfId="5" applyNumberFormat="1" applyFont="1" applyFill="1" applyBorder="1" applyAlignment="1">
      <alignment horizontal="left" wrapText="1"/>
    </xf>
    <xf numFmtId="166" fontId="35" fillId="3" borderId="0" xfId="0" applyNumberFormat="1" applyFont="1" applyFill="1" applyAlignment="1">
      <alignment vertical="top" wrapText="1"/>
    </xf>
    <xf numFmtId="166" fontId="7" fillId="3" borderId="8" xfId="3" applyNumberFormat="1" applyFont="1" applyFill="1" applyBorder="1" applyAlignment="1">
      <alignment horizontal="center" vertical="center"/>
    </xf>
    <xf numFmtId="166" fontId="41" fillId="3" borderId="2" xfId="5" applyNumberFormat="1" applyFont="1" applyFill="1" applyBorder="1" applyAlignment="1">
      <alignment vertical="center"/>
    </xf>
    <xf numFmtId="165" fontId="41" fillId="3" borderId="2" xfId="5" applyNumberFormat="1" applyFont="1" applyFill="1" applyBorder="1" applyAlignment="1">
      <alignment vertical="center"/>
    </xf>
    <xf numFmtId="166" fontId="13" fillId="3" borderId="2" xfId="5" applyNumberFormat="1" applyFont="1" applyFill="1" applyBorder="1" applyAlignment="1">
      <alignment vertical="center"/>
    </xf>
    <xf numFmtId="166" fontId="41" fillId="3" borderId="6" xfId="5" applyNumberFormat="1" applyFont="1" applyFill="1" applyBorder="1" applyAlignment="1">
      <alignment vertical="center"/>
    </xf>
    <xf numFmtId="165" fontId="41" fillId="3" borderId="6" xfId="5" applyNumberFormat="1" applyFont="1" applyFill="1" applyBorder="1" applyAlignment="1">
      <alignment vertical="center"/>
    </xf>
    <xf numFmtId="49" fontId="41" fillId="3" borderId="2" xfId="5" applyNumberFormat="1" applyFont="1" applyFill="1" applyBorder="1" applyAlignment="1">
      <alignment vertical="center"/>
    </xf>
    <xf numFmtId="4" fontId="41" fillId="3" borderId="2" xfId="5" applyNumberFormat="1" applyFont="1" applyFill="1" applyBorder="1" applyAlignment="1">
      <alignment vertical="center"/>
    </xf>
    <xf numFmtId="0" fontId="16" fillId="3" borderId="2" xfId="0" applyFont="1" applyFill="1" applyBorder="1" applyAlignment="1">
      <alignment horizontal="center" vertical="top" wrapText="1"/>
    </xf>
    <xf numFmtId="0" fontId="16" fillId="3" borderId="2" xfId="0" applyFont="1" applyFill="1" applyBorder="1" applyAlignment="1">
      <alignment vertical="top" wrapText="1"/>
    </xf>
    <xf numFmtId="0" fontId="14" fillId="3" borderId="0" xfId="0" applyFont="1" applyFill="1" applyAlignment="1">
      <alignment horizontal="center" vertical="top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2" xfId="3" applyFont="1" applyFill="1" applyBorder="1" applyAlignment="1">
      <alignment horizontal="left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4" fillId="3" borderId="6" xfId="3" applyFont="1" applyFill="1" applyBorder="1" applyAlignment="1">
      <alignment horizontal="left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11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6" xfId="3" applyFont="1" applyFill="1" applyBorder="1" applyAlignment="1">
      <alignment horizontal="center" vertical="center" wrapText="1"/>
    </xf>
    <xf numFmtId="0" fontId="30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166" fontId="7" fillId="3" borderId="7" xfId="3" applyNumberFormat="1" applyFont="1" applyFill="1" applyBorder="1" applyAlignment="1">
      <alignment horizontal="center" vertical="center"/>
    </xf>
    <xf numFmtId="166" fontId="7" fillId="3" borderId="2" xfId="3" applyNumberFormat="1" applyFont="1" applyFill="1" applyBorder="1" applyAlignment="1">
      <alignment horizontal="center" vertical="center"/>
    </xf>
    <xf numFmtId="165" fontId="48" fillId="3" borderId="2" xfId="0" applyNumberFormat="1" applyFont="1" applyFill="1" applyBorder="1" applyAlignment="1">
      <alignment horizontal="center" vertical="center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0" xfId="1" applyFont="1" applyFill="1" applyBorder="1" applyAlignment="1">
      <alignment horizontal="left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0" fontId="5" fillId="3" borderId="2" xfId="9" applyFont="1" applyFill="1" applyBorder="1" applyAlignment="1">
      <alignment horizontal="left" wrapText="1"/>
    </xf>
    <xf numFmtId="0" fontId="9" fillId="3" borderId="0" xfId="5" applyFont="1" applyFill="1" applyAlignment="1">
      <alignment vertical="top"/>
    </xf>
    <xf numFmtId="0" fontId="4" fillId="0" borderId="0" xfId="3" applyFont="1" applyFill="1" applyBorder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2" fontId="48" fillId="0" borderId="0" xfId="0" applyNumberFormat="1" applyFont="1" applyFill="1" applyAlignment="1">
      <alignment horizontal="center" vertical="center"/>
    </xf>
    <xf numFmtId="1" fontId="7" fillId="0" borderId="2" xfId="3" applyNumberFormat="1" applyFont="1" applyFill="1" applyBorder="1" applyAlignment="1">
      <alignment horizontal="center" vertical="center" wrapText="1"/>
    </xf>
    <xf numFmtId="166" fontId="7" fillId="0" borderId="2" xfId="3" applyNumberFormat="1" applyFont="1" applyFill="1" applyBorder="1" applyAlignment="1">
      <alignment horizontal="center" vertical="center"/>
    </xf>
    <xf numFmtId="166" fontId="48" fillId="0" borderId="2" xfId="0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166" fontId="4" fillId="0" borderId="2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 wrapText="1"/>
    </xf>
    <xf numFmtId="166" fontId="48" fillId="0" borderId="8" xfId="0" applyNumberFormat="1" applyFont="1" applyFill="1" applyBorder="1" applyAlignment="1">
      <alignment horizontal="center" vertical="center" wrapText="1"/>
    </xf>
    <xf numFmtId="166" fontId="48" fillId="0" borderId="2" xfId="0" applyNumberFormat="1" applyFont="1" applyFill="1" applyBorder="1" applyAlignment="1">
      <alignment horizontal="center" vertical="center" wrapText="1"/>
    </xf>
    <xf numFmtId="166" fontId="48" fillId="0" borderId="27" xfId="0" applyNumberFormat="1" applyFont="1" applyFill="1" applyBorder="1" applyAlignment="1">
      <alignment horizontal="center" vertical="center" wrapText="1"/>
    </xf>
    <xf numFmtId="166" fontId="48" fillId="0" borderId="6" xfId="0" applyNumberFormat="1" applyFont="1" applyFill="1" applyBorder="1" applyAlignment="1">
      <alignment horizontal="center" vertical="center" wrapText="1"/>
    </xf>
    <xf numFmtId="0" fontId="48" fillId="0" borderId="8" xfId="0" applyFont="1" applyFill="1" applyBorder="1" applyAlignment="1">
      <alignment horizontal="center" vertical="center" wrapText="1"/>
    </xf>
    <xf numFmtId="165" fontId="48" fillId="0" borderId="2" xfId="0" applyNumberFormat="1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165" fontId="7" fillId="0" borderId="2" xfId="0" applyNumberFormat="1" applyFont="1" applyFill="1" applyBorder="1" applyAlignment="1">
      <alignment horizontal="center" vertical="center" wrapText="1"/>
    </xf>
    <xf numFmtId="165" fontId="48" fillId="0" borderId="8" xfId="0" applyNumberFormat="1" applyFont="1" applyFill="1" applyBorder="1" applyAlignment="1">
      <alignment horizontal="center" vertical="center" wrapText="1"/>
    </xf>
    <xf numFmtId="166" fontId="7" fillId="0" borderId="7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2" fontId="7" fillId="0" borderId="2" xfId="3" applyNumberFormat="1" applyFont="1" applyFill="1" applyBorder="1" applyAlignment="1">
      <alignment horizontal="center" vertical="center"/>
    </xf>
    <xf numFmtId="166" fontId="7" fillId="0" borderId="9" xfId="3" applyNumberFormat="1" applyFont="1" applyFill="1" applyBorder="1" applyAlignment="1">
      <alignment horizontal="center" vertical="center"/>
    </xf>
    <xf numFmtId="0" fontId="0" fillId="0" borderId="0" xfId="0" applyFill="1"/>
    <xf numFmtId="3" fontId="7" fillId="3" borderId="2" xfId="3" applyNumberFormat="1" applyFont="1" applyFill="1" applyBorder="1" applyAlignment="1">
      <alignment horizontal="center" vertical="top" wrapText="1"/>
    </xf>
    <xf numFmtId="0" fontId="4" fillId="3" borderId="2" xfId="3" applyFont="1" applyFill="1" applyBorder="1" applyAlignment="1">
      <alignment horizontal="center"/>
    </xf>
    <xf numFmtId="3" fontId="9" fillId="0" borderId="2" xfId="2" applyNumberFormat="1" applyFont="1" applyFill="1" applyBorder="1" applyAlignment="1">
      <alignment horizontal="center" vertical="center" wrapText="1"/>
    </xf>
    <xf numFmtId="3" fontId="9" fillId="3" borderId="8" xfId="2" applyNumberFormat="1" applyFont="1" applyFill="1" applyBorder="1" applyAlignment="1">
      <alignment horizontal="center" vertical="center" wrapText="1"/>
    </xf>
    <xf numFmtId="3" fontId="9" fillId="3" borderId="2" xfId="2" applyNumberFormat="1" applyFont="1" applyFill="1" applyBorder="1" applyAlignment="1">
      <alignment horizontal="center" vertical="center" wrapText="1"/>
    </xf>
    <xf numFmtId="1" fontId="9" fillId="0" borderId="2" xfId="6" applyNumberFormat="1" applyFont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2" borderId="2" xfId="2" applyFont="1" applyFill="1" applyBorder="1" applyAlignment="1">
      <alignment horizontal="center" vertical="center"/>
    </xf>
    <xf numFmtId="3" fontId="9" fillId="2" borderId="2" xfId="2" applyNumberFormat="1" applyFont="1" applyFill="1" applyBorder="1" applyAlignment="1">
      <alignment horizontal="center" vertical="center" wrapText="1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8" xfId="1" applyNumberFormat="1" applyFont="1" applyFill="1" applyBorder="1" applyAlignment="1">
      <alignment horizontal="center" vertical="center"/>
    </xf>
    <xf numFmtId="0" fontId="9" fillId="0" borderId="2" xfId="1" applyFont="1" applyBorder="1" applyAlignment="1">
      <alignment horizontal="center" vertical="center" wrapText="1"/>
    </xf>
    <xf numFmtId="3" fontId="9" fillId="0" borderId="2" xfId="1" applyNumberFormat="1" applyFont="1" applyBorder="1" applyAlignment="1">
      <alignment horizontal="center" vertical="center" wrapText="1"/>
    </xf>
    <xf numFmtId="3" fontId="9" fillId="3" borderId="8" xfId="1" applyNumberFormat="1" applyFont="1" applyFill="1" applyBorder="1" applyAlignment="1">
      <alignment horizontal="center" vertical="center" wrapText="1"/>
    </xf>
    <xf numFmtId="165" fontId="7" fillId="0" borderId="2" xfId="1" applyNumberFormat="1" applyFont="1" applyBorder="1" applyAlignment="1">
      <alignment horizontal="center" vertical="center" wrapText="1"/>
    </xf>
    <xf numFmtId="0" fontId="48" fillId="0" borderId="2" xfId="6" applyFont="1" applyBorder="1" applyAlignment="1">
      <alignment horizontal="center" vertical="center" wrapText="1"/>
    </xf>
    <xf numFmtId="166" fontId="48" fillId="3" borderId="8" xfId="0" applyNumberFormat="1" applyFont="1" applyFill="1" applyBorder="1" applyAlignment="1">
      <alignment horizontal="center" vertical="center" wrapText="1"/>
    </xf>
    <xf numFmtId="0" fontId="18" fillId="0" borderId="2" xfId="6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top" wrapText="1"/>
    </xf>
    <xf numFmtId="0" fontId="33" fillId="0" borderId="0" xfId="0" applyFont="1" applyAlignment="1">
      <alignment horizontal="lef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 vertical="center"/>
    </xf>
    <xf numFmtId="0" fontId="11" fillId="2" borderId="2" xfId="2" applyFont="1" applyFill="1" applyBorder="1" applyAlignment="1">
      <alignment horizontal="center" vertic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2" fillId="0" borderId="0" xfId="6" applyFont="1"/>
    <xf numFmtId="0" fontId="1" fillId="0" borderId="0" xfId="6" applyFont="1"/>
    <xf numFmtId="0" fontId="1" fillId="3" borderId="0" xfId="6" applyFont="1" applyFill="1"/>
    <xf numFmtId="1" fontId="1" fillId="0" borderId="0" xfId="6" applyNumberFormat="1" applyFont="1"/>
    <xf numFmtId="0" fontId="1" fillId="0" borderId="0" xfId="6" applyFont="1" applyBorder="1" applyAlignment="1">
      <alignment horizontal="left"/>
    </xf>
    <xf numFmtId="0" fontId="7" fillId="0" borderId="0" xfId="1" applyFont="1" applyBorder="1" applyAlignment="1">
      <alignment vertical="center" wrapText="1"/>
    </xf>
    <xf numFmtId="0" fontId="7" fillId="0" borderId="0" xfId="1" applyFont="1" applyBorder="1"/>
    <xf numFmtId="49" fontId="7" fillId="0" borderId="8" xfId="1" applyNumberFormat="1" applyFont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/>
    </xf>
    <xf numFmtId="0" fontId="7" fillId="3" borderId="0" xfId="1" applyFont="1" applyFill="1" applyAlignment="1">
      <alignment wrapText="1"/>
    </xf>
    <xf numFmtId="0" fontId="4" fillId="3" borderId="2" xfId="1" applyFont="1" applyFill="1" applyBorder="1" applyAlignment="1">
      <alignment horizontal="center" vertical="top"/>
    </xf>
    <xf numFmtId="0" fontId="4" fillId="3" borderId="0" xfId="1" applyFont="1" applyFill="1"/>
    <xf numFmtId="165" fontId="7" fillId="3" borderId="8" xfId="1" applyNumberFormat="1" applyFont="1" applyFill="1" applyBorder="1" applyAlignment="1">
      <alignment horizontal="center" vertical="top"/>
    </xf>
    <xf numFmtId="165" fontId="7" fillId="3" borderId="2" xfId="1" applyNumberFormat="1" applyFont="1" applyFill="1" applyBorder="1" applyAlignment="1">
      <alignment horizontal="center" vertical="top"/>
    </xf>
    <xf numFmtId="1" fontId="7" fillId="3" borderId="2" xfId="1" applyNumberFormat="1" applyFont="1" applyFill="1" applyBorder="1" applyAlignment="1">
      <alignment horizontal="center" vertical="top" wrapText="1"/>
    </xf>
    <xf numFmtId="165" fontId="7" fillId="0" borderId="8" xfId="1" applyNumberFormat="1" applyFont="1" applyBorder="1" applyAlignment="1">
      <alignment horizontal="center" vertical="top" wrapText="1"/>
    </xf>
    <xf numFmtId="165" fontId="7" fillId="0" borderId="2" xfId="1" applyNumberFormat="1" applyFont="1" applyBorder="1" applyAlignment="1">
      <alignment horizontal="center" vertical="top" wrapText="1"/>
    </xf>
    <xf numFmtId="165" fontId="7" fillId="0" borderId="0" xfId="1" applyNumberFormat="1" applyFont="1" applyAlignment="1">
      <alignment horizontal="center" vertical="top"/>
    </xf>
    <xf numFmtId="165" fontId="7" fillId="0" borderId="8" xfId="1" applyNumberFormat="1" applyFont="1" applyFill="1" applyBorder="1" applyAlignment="1">
      <alignment horizontal="center" vertical="top"/>
    </xf>
    <xf numFmtId="0" fontId="7" fillId="0" borderId="4" xfId="1" applyFont="1" applyFill="1" applyBorder="1" applyAlignment="1">
      <alignment horizontal="center" vertical="top"/>
    </xf>
    <xf numFmtId="0" fontId="7" fillId="0" borderId="7" xfId="1" applyFont="1" applyFill="1" applyBorder="1" applyAlignment="1">
      <alignment horizontal="center" vertical="top"/>
    </xf>
    <xf numFmtId="0" fontId="7" fillId="0" borderId="7" xfId="1" applyFont="1" applyFill="1" applyBorder="1"/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166" fontId="38" fillId="3" borderId="0" xfId="5" applyNumberFormat="1" applyFont="1" applyFill="1"/>
    <xf numFmtId="0" fontId="24" fillId="3" borderId="0" xfId="5" applyFont="1" applyFill="1" applyAlignment="1">
      <alignment horizontal="center" vertical="center"/>
    </xf>
    <xf numFmtId="0" fontId="25" fillId="3" borderId="0" xfId="5" applyFont="1" applyFill="1" applyAlignment="1">
      <alignment horizontal="center" vertical="center"/>
    </xf>
    <xf numFmtId="0" fontId="35" fillId="3" borderId="0" xfId="0" applyFont="1" applyFill="1" applyAlignment="1">
      <alignment horizontal="center" vertical="center" wrapText="1"/>
    </xf>
    <xf numFmtId="49" fontId="5" fillId="3" borderId="0" xfId="5" applyNumberFormat="1" applyFont="1" applyFill="1" applyAlignment="1">
      <alignment horizontal="center" vertical="center"/>
    </xf>
    <xf numFmtId="49" fontId="26" fillId="3" borderId="2" xfId="5" applyNumberFormat="1" applyFont="1" applyFill="1" applyBorder="1" applyAlignment="1">
      <alignment horizontal="center" vertical="center"/>
    </xf>
    <xf numFmtId="49" fontId="5" fillId="3" borderId="2" xfId="5" applyNumberFormat="1" applyFont="1" applyFill="1" applyBorder="1" applyAlignment="1">
      <alignment horizontal="center" vertical="center"/>
    </xf>
    <xf numFmtId="0" fontId="16" fillId="3" borderId="2" xfId="0" applyFont="1" applyFill="1" applyBorder="1" applyAlignment="1">
      <alignment horizontal="center" vertical="top" wrapText="1"/>
    </xf>
    <xf numFmtId="166" fontId="7" fillId="0" borderId="2" xfId="3" applyNumberFormat="1" applyFont="1" applyFill="1" applyBorder="1" applyAlignment="1">
      <alignment horizontal="center" vertical="center"/>
    </xf>
    <xf numFmtId="3" fontId="7" fillId="3" borderId="11" xfId="3" applyNumberFormat="1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166" fontId="7" fillId="0" borderId="4" xfId="3" applyNumberFormat="1" applyFont="1" applyFill="1" applyBorder="1" applyAlignment="1">
      <alignment horizontal="center" vertical="center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16" fillId="3" borderId="2" xfId="1" applyFont="1" applyFill="1" applyBorder="1" applyAlignment="1">
      <alignment horizontal="center" vertical="top" wrapText="1"/>
    </xf>
    <xf numFmtId="0" fontId="7" fillId="0" borderId="8" xfId="1" applyFont="1" applyBorder="1"/>
    <xf numFmtId="0" fontId="7" fillId="0" borderId="8" xfId="1" applyFont="1" applyBorder="1" applyAlignment="1">
      <alignment horizontal="center" vertical="top"/>
    </xf>
    <xf numFmtId="0" fontId="7" fillId="3" borderId="8" xfId="1" applyFont="1" applyFill="1" applyBorder="1" applyAlignment="1">
      <alignment horizontal="center" vertical="top" wrapText="1"/>
    </xf>
    <xf numFmtId="0" fontId="4" fillId="3" borderId="8" xfId="1" applyFont="1" applyFill="1" applyBorder="1" applyAlignment="1">
      <alignment horizontal="center" vertical="top"/>
    </xf>
    <xf numFmtId="0" fontId="48" fillId="4" borderId="26" xfId="0" applyFont="1" applyFill="1" applyBorder="1" applyAlignment="1">
      <alignment horizontal="center"/>
    </xf>
    <xf numFmtId="0" fontId="7" fillId="4" borderId="16" xfId="3" applyFont="1" applyFill="1" applyBorder="1" applyAlignment="1">
      <alignment horizontal="center" vertical="top"/>
    </xf>
    <xf numFmtId="166" fontId="7" fillId="4" borderId="2" xfId="3" applyNumberFormat="1" applyFont="1" applyFill="1" applyBorder="1" applyAlignment="1">
      <alignment horizontal="center" vertical="center"/>
    </xf>
    <xf numFmtId="166" fontId="7" fillId="4" borderId="8" xfId="3" applyNumberFormat="1" applyFont="1" applyFill="1" applyBorder="1" applyAlignment="1">
      <alignment horizontal="center" vertical="center"/>
    </xf>
    <xf numFmtId="166" fontId="4" fillId="4" borderId="2" xfId="3" applyNumberFormat="1" applyFont="1" applyFill="1" applyBorder="1" applyAlignment="1">
      <alignment horizontal="center" vertical="center"/>
    </xf>
    <xf numFmtId="166" fontId="4" fillId="4" borderId="27" xfId="3" applyNumberFormat="1" applyFont="1" applyFill="1" applyBorder="1" applyAlignment="1">
      <alignment horizontal="center" vertical="center"/>
    </xf>
    <xf numFmtId="166" fontId="7" fillId="4" borderId="2" xfId="3" applyNumberFormat="1" applyFont="1" applyFill="1" applyBorder="1" applyAlignment="1">
      <alignment horizontal="center" vertical="center" wrapText="1"/>
    </xf>
    <xf numFmtId="166" fontId="48" fillId="4" borderId="2" xfId="0" applyNumberFormat="1" applyFont="1" applyFill="1" applyBorder="1" applyAlignment="1">
      <alignment horizontal="center" vertical="center" wrapText="1"/>
    </xf>
    <xf numFmtId="166" fontId="48" fillId="4" borderId="6" xfId="0" applyNumberFormat="1" applyFont="1" applyFill="1" applyBorder="1" applyAlignment="1">
      <alignment horizontal="center" vertical="center" wrapText="1"/>
    </xf>
    <xf numFmtId="0" fontId="48" fillId="4" borderId="2" xfId="0" applyFont="1" applyFill="1" applyBorder="1" applyAlignment="1">
      <alignment horizontal="center" vertical="center" wrapText="1"/>
    </xf>
    <xf numFmtId="0" fontId="7" fillId="4" borderId="2" xfId="0" applyFont="1" applyFill="1" applyBorder="1" applyAlignment="1">
      <alignment horizontal="center" vertical="center" wrapText="1"/>
    </xf>
    <xf numFmtId="165" fontId="48" fillId="4" borderId="2" xfId="0" applyNumberFormat="1" applyFont="1" applyFill="1" applyBorder="1" applyAlignment="1">
      <alignment horizontal="center" vertical="center" wrapText="1"/>
    </xf>
    <xf numFmtId="166" fontId="7" fillId="4" borderId="4" xfId="3" applyNumberFormat="1" applyFont="1" applyFill="1" applyBorder="1" applyAlignment="1">
      <alignment horizontal="center" vertical="center"/>
    </xf>
    <xf numFmtId="165" fontId="7" fillId="4" borderId="9" xfId="3" applyNumberFormat="1" applyFont="1" applyFill="1" applyBorder="1" applyAlignment="1">
      <alignment horizontal="center" vertical="center" wrapText="1"/>
    </xf>
    <xf numFmtId="0" fontId="0" fillId="4" borderId="0" xfId="0" applyFill="1"/>
    <xf numFmtId="49" fontId="5" fillId="3" borderId="6" xfId="5" applyNumberFormat="1" applyFont="1" applyFill="1" applyBorder="1" applyAlignment="1">
      <alignment horizontal="center" vertical="center"/>
    </xf>
    <xf numFmtId="0" fontId="5" fillId="3" borderId="11" xfId="5" applyFont="1" applyFill="1" applyBorder="1" applyAlignment="1">
      <alignment vertical="top" wrapText="1"/>
    </xf>
    <xf numFmtId="0" fontId="5" fillId="3" borderId="4" xfId="5" applyFont="1" applyFill="1" applyBorder="1" applyAlignment="1">
      <alignment vertical="top" wrapText="1"/>
    </xf>
    <xf numFmtId="166" fontId="5" fillId="3" borderId="2" xfId="5" applyNumberFormat="1" applyFont="1" applyFill="1" applyBorder="1" applyAlignment="1">
      <alignment horizontal="center" vertical="center"/>
    </xf>
    <xf numFmtId="49" fontId="5" fillId="3" borderId="2" xfId="8" applyNumberFormat="1" applyFont="1" applyFill="1" applyBorder="1" applyAlignment="1">
      <alignment horizontal="center" vertical="center"/>
    </xf>
    <xf numFmtId="49" fontId="6" fillId="3" borderId="2" xfId="5" applyNumberFormat="1" applyFont="1" applyFill="1" applyBorder="1" applyAlignment="1">
      <alignment horizontal="center" vertical="center"/>
    </xf>
    <xf numFmtId="166" fontId="26" fillId="3" borderId="2" xfId="5" applyNumberFormat="1" applyFont="1" applyFill="1" applyBorder="1" applyAlignment="1">
      <alignment vertical="center"/>
    </xf>
    <xf numFmtId="2" fontId="5" fillId="3" borderId="2" xfId="5" applyNumberFormat="1" applyFont="1" applyFill="1" applyBorder="1" applyAlignment="1">
      <alignment horizontal="center" vertical="center"/>
    </xf>
    <xf numFmtId="2" fontId="5" fillId="3" borderId="2" xfId="8" applyNumberFormat="1" applyFont="1" applyFill="1" applyBorder="1" applyAlignment="1">
      <alignment horizontal="center" vertical="center"/>
    </xf>
    <xf numFmtId="1" fontId="5" fillId="3" borderId="2" xfId="5" applyNumberFormat="1" applyFont="1" applyFill="1" applyBorder="1" applyAlignment="1">
      <alignment horizontal="center" vertical="center"/>
    </xf>
    <xf numFmtId="2" fontId="6" fillId="3" borderId="2" xfId="5" applyNumberFormat="1" applyFont="1" applyFill="1" applyBorder="1" applyAlignment="1">
      <alignment horizontal="center" vertical="center"/>
    </xf>
    <xf numFmtId="2" fontId="5" fillId="3" borderId="6" xfId="5" applyNumberFormat="1" applyFont="1" applyFill="1" applyBorder="1" applyAlignment="1">
      <alignment horizontal="center" vertical="center"/>
    </xf>
    <xf numFmtId="2" fontId="5" fillId="3" borderId="6" xfId="8" applyNumberFormat="1" applyFont="1" applyFill="1" applyBorder="1" applyAlignment="1">
      <alignment horizontal="center" vertical="center"/>
    </xf>
    <xf numFmtId="1" fontId="5" fillId="3" borderId="6" xfId="5" applyNumberFormat="1" applyFont="1" applyFill="1" applyBorder="1" applyAlignment="1">
      <alignment horizontal="center" vertical="center"/>
    </xf>
    <xf numFmtId="2" fontId="6" fillId="3" borderId="6" xfId="5" applyNumberFormat="1" applyFont="1" applyFill="1" applyBorder="1" applyAlignment="1">
      <alignment horizontal="center" vertical="center"/>
    </xf>
    <xf numFmtId="0" fontId="5" fillId="3" borderId="2" xfId="5" applyNumberFormat="1" applyFont="1" applyFill="1" applyBorder="1" applyAlignment="1">
      <alignment horizontal="center" vertical="center"/>
    </xf>
    <xf numFmtId="0" fontId="25" fillId="3" borderId="2" xfId="5" applyFont="1" applyFill="1" applyBorder="1" applyAlignment="1">
      <alignment horizontal="center" vertical="center"/>
    </xf>
    <xf numFmtId="49" fontId="25" fillId="3" borderId="2" xfId="5" applyNumberFormat="1" applyFont="1" applyFill="1" applyBorder="1"/>
    <xf numFmtId="0" fontId="25" fillId="3" borderId="2" xfId="5" applyFont="1" applyFill="1" applyBorder="1"/>
    <xf numFmtId="166" fontId="5" fillId="3" borderId="6" xfId="5" applyNumberFormat="1" applyFont="1" applyFill="1" applyBorder="1" applyAlignment="1">
      <alignment horizontal="center" vertical="center"/>
    </xf>
    <xf numFmtId="49" fontId="5" fillId="3" borderId="6" xfId="8" applyNumberFormat="1" applyFont="1" applyFill="1" applyBorder="1" applyAlignment="1">
      <alignment horizontal="center" vertical="center"/>
    </xf>
    <xf numFmtId="49" fontId="6" fillId="3" borderId="6" xfId="5" applyNumberFormat="1" applyFont="1" applyFill="1" applyBorder="1" applyAlignment="1">
      <alignment horizontal="center" vertical="center"/>
    </xf>
    <xf numFmtId="165" fontId="58" fillId="3" borderId="2" xfId="5" applyNumberFormat="1" applyFont="1" applyFill="1" applyBorder="1" applyAlignment="1">
      <alignment vertical="center"/>
    </xf>
    <xf numFmtId="165" fontId="58" fillId="3" borderId="2" xfId="5" applyNumberFormat="1" applyFont="1" applyFill="1" applyBorder="1" applyAlignment="1">
      <alignment horizontal="right" vertical="center"/>
    </xf>
    <xf numFmtId="165" fontId="58" fillId="3" borderId="6" xfId="5" applyNumberFormat="1" applyFont="1" applyFill="1" applyBorder="1" applyAlignment="1">
      <alignment horizontal="right" vertical="center"/>
    </xf>
    <xf numFmtId="165" fontId="59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horizontal="right" vertical="center"/>
    </xf>
    <xf numFmtId="165" fontId="60" fillId="3" borderId="2" xfId="5" applyNumberFormat="1" applyFont="1" applyFill="1" applyBorder="1" applyAlignment="1">
      <alignment vertical="center"/>
    </xf>
    <xf numFmtId="165" fontId="61" fillId="3" borderId="2" xfId="5" applyNumberFormat="1" applyFont="1" applyFill="1" applyBorder="1"/>
    <xf numFmtId="165" fontId="59" fillId="3" borderId="2" xfId="5" applyNumberFormat="1" applyFont="1" applyFill="1" applyBorder="1"/>
    <xf numFmtId="0" fontId="24" fillId="4" borderId="0" xfId="5" applyFont="1" applyFill="1"/>
    <xf numFmtId="166" fontId="12" fillId="4" borderId="2" xfId="5" applyNumberFormat="1" applyFont="1" applyFill="1" applyBorder="1" applyAlignment="1">
      <alignment vertical="center"/>
    </xf>
    <xf numFmtId="166" fontId="41" fillId="4" borderId="2" xfId="5" applyNumberFormat="1" applyFont="1" applyFill="1" applyBorder="1" applyAlignment="1">
      <alignment vertical="center"/>
    </xf>
    <xf numFmtId="166" fontId="41" fillId="4" borderId="6" xfId="5" applyNumberFormat="1" applyFont="1" applyFill="1" applyBorder="1" applyAlignment="1">
      <alignment vertical="center"/>
    </xf>
    <xf numFmtId="0" fontId="14" fillId="4" borderId="0" xfId="0" applyFont="1" applyFill="1" applyAlignment="1">
      <alignment vertical="top" wrapText="1"/>
    </xf>
    <xf numFmtId="165" fontId="24" fillId="4" borderId="0" xfId="5" applyNumberFormat="1" applyFont="1" applyFill="1"/>
    <xf numFmtId="165" fontId="12" fillId="4" borderId="2" xfId="5" applyNumberFormat="1" applyFont="1" applyFill="1" applyBorder="1" applyAlignment="1">
      <alignment vertical="center"/>
    </xf>
    <xf numFmtId="165" fontId="11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vertical="center"/>
    </xf>
    <xf numFmtId="165" fontId="58" fillId="4" borderId="2" xfId="5" applyNumberFormat="1" applyFont="1" applyFill="1" applyBorder="1" applyAlignment="1">
      <alignment horizontal="right" vertical="center"/>
    </xf>
    <xf numFmtId="165" fontId="58" fillId="4" borderId="6" xfId="5" applyNumberFormat="1" applyFont="1" applyFill="1" applyBorder="1" applyAlignment="1">
      <alignment horizontal="right" vertical="center"/>
    </xf>
    <xf numFmtId="165" fontId="60" fillId="4" borderId="2" xfId="5" applyNumberFormat="1" applyFont="1" applyFill="1" applyBorder="1" applyAlignment="1">
      <alignment vertical="center"/>
    </xf>
    <xf numFmtId="165" fontId="59" fillId="4" borderId="2" xfId="5" applyNumberFormat="1" applyFont="1" applyFill="1" applyBorder="1" applyAlignment="1">
      <alignment horizontal="right" vertical="center"/>
    </xf>
    <xf numFmtId="165" fontId="61" fillId="4" borderId="2" xfId="5" applyNumberFormat="1" applyFont="1" applyFill="1" applyBorder="1"/>
    <xf numFmtId="165" fontId="59" fillId="4" borderId="2" xfId="5" applyNumberFormat="1" applyFont="1" applyFill="1" applyBorder="1"/>
    <xf numFmtId="0" fontId="16" fillId="4" borderId="0" xfId="1" applyFont="1" applyFill="1" applyAlignment="1">
      <alignment vertical="top" wrapText="1"/>
    </xf>
    <xf numFmtId="0" fontId="16" fillId="4" borderId="2" xfId="1" applyFont="1" applyFill="1" applyBorder="1" applyAlignment="1">
      <alignment horizontal="center" vertical="top" wrapText="1"/>
    </xf>
    <xf numFmtId="167" fontId="14" fillId="4" borderId="2" xfId="1" applyNumberFormat="1" applyFont="1" applyFill="1" applyBorder="1" applyAlignment="1">
      <alignment horizontal="right" vertical="top" wrapText="1"/>
    </xf>
    <xf numFmtId="167" fontId="5" fillId="4" borderId="2" xfId="1" applyNumberFormat="1" applyFont="1" applyFill="1" applyBorder="1" applyAlignment="1">
      <alignment horizontal="right" vertical="top" wrapText="1"/>
    </xf>
    <xf numFmtId="0" fontId="14" fillId="4" borderId="0" xfId="1" applyFont="1" applyFill="1" applyAlignment="1">
      <alignment vertical="top" wrapText="1"/>
    </xf>
    <xf numFmtId="167" fontId="14" fillId="4" borderId="0" xfId="1" applyNumberFormat="1" applyFont="1" applyFill="1" applyAlignment="1">
      <alignment vertical="top" wrapText="1"/>
    </xf>
    <xf numFmtId="166" fontId="5" fillId="4" borderId="2" xfId="5" applyNumberFormat="1" applyFont="1" applyFill="1" applyBorder="1" applyAlignment="1">
      <alignment horizontal="left" wrapText="1"/>
    </xf>
    <xf numFmtId="0" fontId="4" fillId="3" borderId="0" xfId="3" applyFont="1" applyFill="1" applyBorder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2" fontId="5" fillId="3" borderId="2" xfId="0" applyNumberFormat="1" applyFont="1" applyFill="1" applyBorder="1" applyAlignment="1">
      <alignment horizontal="left" vertical="center" wrapText="1"/>
    </xf>
    <xf numFmtId="0" fontId="5" fillId="3" borderId="2" xfId="5" applyFont="1" applyFill="1" applyBorder="1" applyAlignment="1">
      <alignment horizontal="left" vertical="center"/>
    </xf>
    <xf numFmtId="0" fontId="5" fillId="3" borderId="2" xfId="9" applyFont="1" applyFill="1" applyBorder="1" applyAlignment="1">
      <alignment horizontal="left" vertical="center" wrapText="1"/>
    </xf>
    <xf numFmtId="0" fontId="7" fillId="3" borderId="0" xfId="3" applyFont="1" applyFill="1" applyBorder="1"/>
    <xf numFmtId="166" fontId="5" fillId="4" borderId="2" xfId="5" applyNumberFormat="1" applyFont="1" applyFill="1" applyBorder="1" applyAlignment="1">
      <alignment horizontal="center" vertical="center" wrapText="1"/>
    </xf>
    <xf numFmtId="0" fontId="16" fillId="3" borderId="0" xfId="0" applyFont="1" applyFill="1" applyAlignment="1">
      <alignment horizontal="left" wrapText="1"/>
    </xf>
    <xf numFmtId="0" fontId="16" fillId="3" borderId="0" xfId="0" applyFont="1" applyFill="1" applyAlignment="1">
      <alignment horizontal="center" wrapText="1"/>
    </xf>
    <xf numFmtId="0" fontId="16" fillId="3" borderId="2" xfId="0" applyFont="1" applyFill="1" applyBorder="1" applyAlignment="1">
      <alignment horizontal="center" vertical="top" wrapText="1"/>
    </xf>
    <xf numFmtId="0" fontId="16" fillId="3" borderId="0" xfId="0" applyFont="1" applyFill="1" applyAlignment="1">
      <alignment horizontal="left" vertical="top" wrapText="1"/>
    </xf>
    <xf numFmtId="0" fontId="16" fillId="3" borderId="2" xfId="0" applyFont="1" applyFill="1" applyBorder="1" applyAlignment="1">
      <alignment vertical="top" wrapText="1"/>
    </xf>
    <xf numFmtId="0" fontId="9" fillId="3" borderId="2" xfId="0" applyFont="1" applyFill="1" applyBorder="1" applyAlignment="1">
      <alignment vertical="top" wrapText="1"/>
    </xf>
    <xf numFmtId="0" fontId="16" fillId="3" borderId="8" xfId="0" applyFont="1" applyFill="1" applyBorder="1" applyAlignment="1">
      <alignment horizontal="center" vertical="top" wrapText="1"/>
    </xf>
    <xf numFmtId="0" fontId="16" fillId="3" borderId="26" xfId="0" applyFont="1" applyFill="1" applyBorder="1" applyAlignment="1">
      <alignment horizontal="center" vertical="top" wrapText="1"/>
    </xf>
    <xf numFmtId="0" fontId="16" fillId="3" borderId="20" xfId="0" applyFont="1" applyFill="1" applyBorder="1" applyAlignment="1">
      <alignment horizontal="center" vertical="top" wrapText="1"/>
    </xf>
    <xf numFmtId="0" fontId="16" fillId="3" borderId="6" xfId="0" applyFont="1" applyFill="1" applyBorder="1" applyAlignment="1">
      <alignment horizontal="center" vertical="top" wrapText="1"/>
    </xf>
    <xf numFmtId="0" fontId="16" fillId="3" borderId="11" xfId="0" applyFont="1" applyFill="1" applyBorder="1" applyAlignment="1">
      <alignment horizontal="center" vertical="top" wrapText="1"/>
    </xf>
    <xf numFmtId="0" fontId="16" fillId="3" borderId="4" xfId="0" applyFont="1" applyFill="1" applyBorder="1" applyAlignment="1">
      <alignment horizontal="center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3" borderId="11" xfId="0" applyFont="1" applyFill="1" applyBorder="1" applyAlignment="1">
      <alignment horizontal="left" vertical="top" wrapText="1"/>
    </xf>
    <xf numFmtId="0" fontId="9" fillId="3" borderId="4" xfId="0" applyFont="1" applyFill="1" applyBorder="1" applyAlignment="1">
      <alignment horizontal="left" vertical="top" wrapText="1"/>
    </xf>
    <xf numFmtId="0" fontId="16" fillId="3" borderId="0" xfId="7" applyFont="1" applyFill="1" applyAlignment="1">
      <alignment horizontal="left" vertical="top" wrapText="1"/>
    </xf>
    <xf numFmtId="2" fontId="16" fillId="3" borderId="0" xfId="0" applyNumberFormat="1" applyFont="1" applyFill="1" applyAlignment="1">
      <alignment horizontal="right" vertical="top" wrapText="1"/>
    </xf>
    <xf numFmtId="0" fontId="14" fillId="3" borderId="0" xfId="0" applyFont="1" applyFill="1" applyAlignment="1">
      <alignment horizontal="left" vertical="top" wrapText="1"/>
    </xf>
    <xf numFmtId="0" fontId="14" fillId="3" borderId="0" xfId="0" applyFont="1" applyFill="1" applyAlignment="1">
      <alignment horizontal="center" vertical="top" wrapText="1"/>
    </xf>
    <xf numFmtId="0" fontId="0" fillId="3" borderId="0" xfId="0" applyFill="1" applyAlignment="1">
      <alignment horizontal="center" vertical="top" wrapText="1"/>
    </xf>
    <xf numFmtId="0" fontId="14" fillId="3" borderId="0" xfId="0" applyFont="1" applyFill="1" applyAlignment="1">
      <alignment horizontal="right" vertical="top" wrapText="1"/>
    </xf>
    <xf numFmtId="0" fontId="16" fillId="3" borderId="6" xfId="0" applyFont="1" applyFill="1" applyBorder="1" applyAlignment="1">
      <alignment horizontal="left" vertical="top" wrapText="1"/>
    </xf>
    <xf numFmtId="0" fontId="16" fillId="3" borderId="11" xfId="0" applyFont="1" applyFill="1" applyBorder="1" applyAlignment="1">
      <alignment horizontal="left" vertical="top" wrapText="1"/>
    </xf>
    <xf numFmtId="0" fontId="16" fillId="3" borderId="4" xfId="0" applyFont="1" applyFill="1" applyBorder="1" applyAlignment="1">
      <alignment horizontal="left" vertical="top" wrapText="1"/>
    </xf>
    <xf numFmtId="0" fontId="30" fillId="0" borderId="6" xfId="3" applyFont="1" applyFill="1" applyBorder="1" applyAlignment="1">
      <alignment horizontal="left" vertical="center" wrapText="1"/>
    </xf>
    <xf numFmtId="0" fontId="30" fillId="0" borderId="4" xfId="3" applyFont="1" applyFill="1" applyBorder="1" applyAlignment="1">
      <alignment horizontal="left" vertical="center" wrapText="1"/>
    </xf>
    <xf numFmtId="0" fontId="4" fillId="0" borderId="6" xfId="3" applyFont="1" applyFill="1" applyBorder="1" applyAlignment="1">
      <alignment horizontal="left" vertical="center" wrapText="1"/>
    </xf>
    <xf numFmtId="0" fontId="4" fillId="0" borderId="4" xfId="3" applyFont="1" applyFill="1" applyBorder="1" applyAlignment="1">
      <alignment horizontal="left" vertical="center" wrapText="1"/>
    </xf>
    <xf numFmtId="4" fontId="7" fillId="0" borderId="6" xfId="3" applyNumberFormat="1" applyFont="1" applyFill="1" applyBorder="1" applyAlignment="1">
      <alignment horizontal="center" vertical="center"/>
    </xf>
    <xf numFmtId="4" fontId="7" fillId="0" borderId="4" xfId="3" applyNumberFormat="1" applyFont="1" applyFill="1" applyBorder="1" applyAlignment="1">
      <alignment horizontal="center" vertical="center"/>
    </xf>
    <xf numFmtId="0" fontId="29" fillId="0" borderId="8" xfId="3" applyFont="1" applyFill="1" applyBorder="1" applyAlignment="1">
      <alignment horizontal="left" vertical="center" wrapText="1"/>
    </xf>
    <xf numFmtId="0" fontId="29" fillId="0" borderId="26" xfId="3" applyFont="1" applyFill="1" applyBorder="1" applyAlignment="1">
      <alignment horizontal="left" vertical="center" wrapText="1"/>
    </xf>
    <xf numFmtId="0" fontId="29" fillId="0" borderId="20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 vertical="center" wrapText="1"/>
    </xf>
    <xf numFmtId="0" fontId="7" fillId="0" borderId="26" xfId="3" applyFont="1" applyFill="1" applyBorder="1" applyAlignment="1">
      <alignment horizontal="left" vertical="center" wrapText="1"/>
    </xf>
    <xf numFmtId="0" fontId="7" fillId="0" borderId="20" xfId="3" applyFont="1" applyFill="1" applyBorder="1" applyAlignment="1">
      <alignment horizontal="left" vertical="center" wrapText="1"/>
    </xf>
    <xf numFmtId="0" fontId="29" fillId="0" borderId="2" xfId="3" applyFont="1" applyFill="1" applyBorder="1" applyAlignment="1">
      <alignment horizontal="left" vertical="center" wrapText="1"/>
    </xf>
    <xf numFmtId="0" fontId="7" fillId="0" borderId="2" xfId="3" applyFont="1" applyFill="1" applyBorder="1" applyAlignment="1">
      <alignment horizontal="left" vertical="center" wrapText="1"/>
    </xf>
    <xf numFmtId="0" fontId="30" fillId="0" borderId="2" xfId="3" applyFont="1" applyFill="1" applyBorder="1" applyAlignment="1">
      <alignment horizontal="left" vertical="center" wrapText="1"/>
    </xf>
    <xf numFmtId="0" fontId="30" fillId="0" borderId="8" xfId="3" applyFont="1" applyFill="1" applyBorder="1" applyAlignment="1">
      <alignment horizontal="left" vertical="top"/>
    </xf>
    <xf numFmtId="0" fontId="30" fillId="0" borderId="26" xfId="3" applyFont="1" applyFill="1" applyBorder="1" applyAlignment="1">
      <alignment horizontal="left" vertical="top"/>
    </xf>
    <xf numFmtId="0" fontId="30" fillId="0" borderId="20" xfId="3" applyFont="1" applyFill="1" applyBorder="1" applyAlignment="1">
      <alignment horizontal="left" vertical="top"/>
    </xf>
    <xf numFmtId="0" fontId="30" fillId="0" borderId="2" xfId="3" applyFont="1" applyFill="1" applyBorder="1" applyAlignment="1">
      <alignment horizontal="left" vertical="top"/>
    </xf>
    <xf numFmtId="0" fontId="4" fillId="0" borderId="0" xfId="3" applyFont="1" applyFill="1" applyBorder="1" applyAlignment="1">
      <alignment horizontal="left" vertical="center" wrapText="1"/>
    </xf>
    <xf numFmtId="0" fontId="0" fillId="0" borderId="0" xfId="0" applyFill="1" applyAlignment="1">
      <alignment horizontal="left" vertical="center" wrapText="1"/>
    </xf>
    <xf numFmtId="0" fontId="9" fillId="0" borderId="0" xfId="3" applyFont="1" applyFill="1" applyBorder="1" applyAlignment="1">
      <alignment horizontal="center" vertical="center"/>
    </xf>
    <xf numFmtId="0" fontId="9" fillId="0" borderId="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top" wrapText="1"/>
    </xf>
    <xf numFmtId="0" fontId="7" fillId="0" borderId="26" xfId="3" applyFont="1" applyFill="1" applyBorder="1" applyAlignment="1">
      <alignment horizontal="center" vertical="center" wrapText="1"/>
    </xf>
    <xf numFmtId="0" fontId="7" fillId="0" borderId="20" xfId="3" applyFont="1" applyFill="1" applyBorder="1" applyAlignment="1">
      <alignment horizontal="center" vertical="center" wrapText="1"/>
    </xf>
    <xf numFmtId="0" fontId="7" fillId="0" borderId="2" xfId="3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left" vertical="center" wrapText="1"/>
    </xf>
    <xf numFmtId="4" fontId="7" fillId="0" borderId="11" xfId="3" applyNumberFormat="1" applyFont="1" applyFill="1" applyBorder="1" applyAlignment="1">
      <alignment horizontal="center" vertical="center"/>
    </xf>
    <xf numFmtId="4" fontId="7" fillId="0" borderId="27" xfId="3" applyNumberFormat="1" applyFont="1" applyFill="1" applyBorder="1" applyAlignment="1">
      <alignment horizontal="center" vertical="center"/>
    </xf>
    <xf numFmtId="4" fontId="7" fillId="0" borderId="9" xfId="3" applyNumberFormat="1" applyFont="1" applyFill="1" applyBorder="1" applyAlignment="1">
      <alignment horizontal="center" vertical="center"/>
    </xf>
    <xf numFmtId="4" fontId="7" fillId="0" borderId="7" xfId="3" applyNumberFormat="1" applyFont="1" applyFill="1" applyBorder="1" applyAlignment="1">
      <alignment horizontal="center" vertical="center"/>
    </xf>
    <xf numFmtId="4" fontId="7" fillId="0" borderId="2" xfId="3" applyNumberFormat="1" applyFont="1" applyFill="1" applyBorder="1" applyAlignment="1">
      <alignment horizontal="center" vertical="center"/>
    </xf>
    <xf numFmtId="0" fontId="30" fillId="0" borderId="8" xfId="3" applyFont="1" applyFill="1" applyBorder="1" applyAlignment="1">
      <alignment horizontal="left" vertical="center" wrapText="1"/>
    </xf>
    <xf numFmtId="0" fontId="30" fillId="0" borderId="26" xfId="3" applyFont="1" applyFill="1" applyBorder="1" applyAlignment="1">
      <alignment horizontal="left" vertical="center" wrapText="1"/>
    </xf>
    <xf numFmtId="0" fontId="30" fillId="0" borderId="20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 wrapText="1"/>
    </xf>
    <xf numFmtId="0" fontId="29" fillId="0" borderId="26" xfId="3" applyFont="1" applyFill="1" applyBorder="1" applyAlignment="1">
      <alignment horizontal="left" vertical="top" wrapText="1"/>
    </xf>
    <xf numFmtId="0" fontId="29" fillId="0" borderId="20" xfId="3" applyFont="1" applyFill="1" applyBorder="1" applyAlignment="1">
      <alignment horizontal="left" vertical="top" wrapText="1"/>
    </xf>
    <xf numFmtId="0" fontId="7" fillId="0" borderId="8" xfId="3" applyFont="1" applyFill="1" applyBorder="1" applyAlignment="1">
      <alignment horizontal="left" vertical="top"/>
    </xf>
    <xf numFmtId="0" fontId="7" fillId="0" borderId="26" xfId="3" applyFont="1" applyFill="1" applyBorder="1" applyAlignment="1">
      <alignment horizontal="left" vertical="top"/>
    </xf>
    <xf numFmtId="0" fontId="7" fillId="0" borderId="20" xfId="3" applyFont="1" applyFill="1" applyBorder="1" applyAlignment="1">
      <alignment horizontal="left" vertical="top"/>
    </xf>
    <xf numFmtId="0" fontId="30" fillId="0" borderId="27" xfId="3" applyFont="1" applyFill="1" applyBorder="1" applyAlignment="1">
      <alignment horizontal="left" vertical="center" wrapText="1"/>
    </xf>
    <xf numFmtId="0" fontId="30" fillId="0" borderId="30" xfId="3" applyFont="1" applyFill="1" applyBorder="1" applyAlignment="1">
      <alignment horizontal="left" vertical="center" wrapText="1"/>
    </xf>
    <xf numFmtId="0" fontId="30" fillId="0" borderId="21" xfId="3" applyFont="1" applyFill="1" applyBorder="1" applyAlignment="1">
      <alignment horizontal="left" vertical="center" wrapText="1"/>
    </xf>
    <xf numFmtId="0" fontId="30" fillId="0" borderId="7" xfId="3" applyFont="1" applyFill="1" applyBorder="1" applyAlignment="1">
      <alignment horizontal="left" vertical="center" wrapText="1"/>
    </xf>
    <xf numFmtId="0" fontId="30" fillId="0" borderId="28" xfId="3" applyFont="1" applyFill="1" applyBorder="1" applyAlignment="1">
      <alignment horizontal="left" vertical="center" wrapText="1"/>
    </xf>
    <xf numFmtId="0" fontId="30" fillId="0" borderId="29" xfId="3" applyFont="1" applyFill="1" applyBorder="1" applyAlignment="1">
      <alignment horizontal="left" vertical="center" wrapText="1"/>
    </xf>
    <xf numFmtId="0" fontId="4" fillId="0" borderId="0" xfId="3" applyFont="1" applyFill="1" applyAlignment="1">
      <alignment horizontal="left" vertical="center" wrapText="1"/>
    </xf>
    <xf numFmtId="0" fontId="7" fillId="0" borderId="7" xfId="3" applyFont="1" applyFill="1" applyBorder="1" applyAlignment="1">
      <alignment horizontal="left" vertical="center" wrapText="1"/>
    </xf>
    <xf numFmtId="0" fontId="7" fillId="0" borderId="28" xfId="3" applyFont="1" applyFill="1" applyBorder="1" applyAlignment="1">
      <alignment horizontal="left" vertical="center" wrapText="1"/>
    </xf>
    <xf numFmtId="0" fontId="7" fillId="0" borderId="29" xfId="3" applyFont="1" applyFill="1" applyBorder="1" applyAlignment="1">
      <alignment horizontal="left" vertical="center" wrapText="1"/>
    </xf>
    <xf numFmtId="0" fontId="7" fillId="0" borderId="8" xfId="3" applyFont="1" applyFill="1" applyBorder="1" applyAlignment="1">
      <alignment horizontal="left"/>
    </xf>
    <xf numFmtId="0" fontId="7" fillId="0" borderId="26" xfId="3" applyFont="1" applyFill="1" applyBorder="1" applyAlignment="1">
      <alignment horizontal="left"/>
    </xf>
    <xf numFmtId="0" fontId="7" fillId="0" borderId="20" xfId="3" applyFont="1" applyFill="1" applyBorder="1" applyAlignment="1">
      <alignment horizontal="left"/>
    </xf>
    <xf numFmtId="0" fontId="7" fillId="0" borderId="11" xfId="3" applyFont="1" applyFill="1" applyBorder="1" applyAlignment="1">
      <alignment horizontal="left" vertical="center" wrapText="1"/>
    </xf>
    <xf numFmtId="0" fontId="29" fillId="0" borderId="8" xfId="3" applyFont="1" applyFill="1" applyBorder="1" applyAlignment="1">
      <alignment horizontal="left" vertical="top"/>
    </xf>
    <xf numFmtId="0" fontId="29" fillId="0" borderId="26" xfId="3" applyFont="1" applyFill="1" applyBorder="1" applyAlignment="1">
      <alignment horizontal="left" vertical="top"/>
    </xf>
    <xf numFmtId="0" fontId="29" fillId="0" borderId="20" xfId="3" applyFont="1" applyFill="1" applyBorder="1" applyAlignment="1">
      <alignment horizontal="left" vertical="top"/>
    </xf>
    <xf numFmtId="0" fontId="4" fillId="0" borderId="0" xfId="1" applyFont="1" applyAlignment="1">
      <alignment horizontal="left" wrapText="1"/>
    </xf>
    <xf numFmtId="0" fontId="4" fillId="0" borderId="0" xfId="1" applyFont="1" applyAlignment="1">
      <alignment horizontal="left"/>
    </xf>
    <xf numFmtId="0" fontId="7" fillId="0" borderId="27" xfId="1" applyFont="1" applyBorder="1" applyAlignment="1">
      <alignment horizontal="center" vertical="center" wrapText="1"/>
    </xf>
    <xf numFmtId="0" fontId="7" fillId="0" borderId="30" xfId="1" applyFont="1" applyBorder="1" applyAlignment="1">
      <alignment horizontal="center" vertical="center" wrapText="1"/>
    </xf>
    <xf numFmtId="0" fontId="0" fillId="0" borderId="30" xfId="0" applyBorder="1" applyAlignment="1"/>
    <xf numFmtId="0" fontId="7" fillId="0" borderId="2" xfId="1" applyFont="1" applyBorder="1" applyAlignment="1">
      <alignment horizontal="center" vertical="top" wrapText="1"/>
    </xf>
    <xf numFmtId="0" fontId="7" fillId="0" borderId="2" xfId="1" applyFont="1" applyBorder="1" applyAlignment="1">
      <alignment horizontal="center" vertical="center" wrapText="1"/>
    </xf>
    <xf numFmtId="0" fontId="33" fillId="0" borderId="0" xfId="0" applyFont="1" applyAlignment="1">
      <alignment horizontal="left" wrapText="1"/>
    </xf>
    <xf numFmtId="0" fontId="33" fillId="0" borderId="30" xfId="0" applyFont="1" applyBorder="1" applyAlignment="1">
      <alignment horizontal="right" wrapText="1"/>
    </xf>
    <xf numFmtId="0" fontId="4" fillId="2" borderId="0" xfId="1" applyFont="1" applyFill="1" applyBorder="1" applyAlignment="1">
      <alignment horizontal="left" vertical="center" wrapText="1"/>
    </xf>
    <xf numFmtId="0" fontId="9" fillId="0" borderId="0" xfId="1" applyFont="1" applyAlignment="1">
      <alignment horizontal="center"/>
    </xf>
    <xf numFmtId="0" fontId="9" fillId="0" borderId="0" xfId="1" applyFont="1" applyAlignment="1">
      <alignment horizontal="center" vertical="center"/>
    </xf>
    <xf numFmtId="0" fontId="9" fillId="2" borderId="0" xfId="2" applyFont="1" applyFill="1" applyBorder="1" applyAlignment="1">
      <alignment vertical="top" wrapText="1"/>
    </xf>
    <xf numFmtId="0" fontId="56" fillId="0" borderId="0" xfId="0" applyFont="1" applyAlignment="1"/>
    <xf numFmtId="0" fontId="9" fillId="2" borderId="0" xfId="2" applyFont="1" applyFill="1" applyBorder="1" applyAlignment="1">
      <alignment horizontal="left" vertical="top" wrapText="1"/>
    </xf>
    <xf numFmtId="0" fontId="11" fillId="2" borderId="6" xfId="2" applyFont="1" applyFill="1" applyBorder="1" applyAlignment="1">
      <alignment horizontal="center" vertical="center" wrapText="1"/>
    </xf>
    <xf numFmtId="0" fontId="11" fillId="2" borderId="4" xfId="2" applyFont="1" applyFill="1" applyBorder="1" applyAlignment="1">
      <alignment horizontal="center" vertical="center" wrapText="1"/>
    </xf>
    <xf numFmtId="0" fontId="11" fillId="2" borderId="2" xfId="2" applyFont="1" applyFill="1" applyBorder="1" applyAlignment="1">
      <alignment horizontal="center" vertical="center" wrapText="1"/>
    </xf>
    <xf numFmtId="0" fontId="11" fillId="2" borderId="8" xfId="2" applyFont="1" applyFill="1" applyBorder="1" applyAlignment="1">
      <alignment horizontal="center" vertical="center" wrapText="1"/>
    </xf>
    <xf numFmtId="165" fontId="13" fillId="2" borderId="0" xfId="2" applyNumberFormat="1" applyFont="1" applyFill="1" applyBorder="1" applyAlignment="1">
      <alignment horizontal="center" wrapText="1"/>
    </xf>
    <xf numFmtId="165" fontId="11" fillId="2" borderId="2" xfId="2" applyNumberFormat="1" applyFont="1" applyFill="1" applyBorder="1" applyAlignment="1">
      <alignment horizontal="center" vertical="center" wrapText="1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right" vertical="top" wrapText="1"/>
    </xf>
    <xf numFmtId="0" fontId="11" fillId="2" borderId="27" xfId="2" applyNumberFormat="1" applyFont="1" applyFill="1" applyBorder="1" applyAlignment="1">
      <alignment horizontal="center" vertical="center" wrapText="1"/>
    </xf>
    <xf numFmtId="0" fontId="0" fillId="0" borderId="7" xfId="0" applyNumberFormat="1" applyBorder="1" applyAlignment="1">
      <alignment horizontal="center" vertical="center" wrapText="1"/>
    </xf>
    <xf numFmtId="165" fontId="11" fillId="2" borderId="8" xfId="2" applyNumberFormat="1" applyFont="1" applyFill="1" applyBorder="1" applyAlignment="1">
      <alignment horizontal="center" vertical="center" wrapText="1"/>
    </xf>
    <xf numFmtId="165" fontId="11" fillId="2" borderId="26" xfId="2" applyNumberFormat="1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11" fillId="2" borderId="6" xfId="2" applyNumberFormat="1" applyFont="1" applyFill="1" applyBorder="1" applyAlignment="1">
      <alignment horizontal="center" vertical="center" wrapText="1"/>
    </xf>
    <xf numFmtId="0" fontId="11" fillId="2" borderId="4" xfId="2" applyNumberFormat="1" applyFont="1" applyFill="1" applyBorder="1" applyAlignment="1">
      <alignment horizontal="center" vertical="center" wrapText="1"/>
    </xf>
    <xf numFmtId="0" fontId="7" fillId="0" borderId="8" xfId="1" applyFont="1" applyFill="1" applyBorder="1" applyAlignment="1">
      <alignment horizontal="center" vertical="center" wrapText="1"/>
    </xf>
    <xf numFmtId="0" fontId="7" fillId="0" borderId="26" xfId="1" applyFont="1" applyFill="1" applyBorder="1" applyAlignment="1">
      <alignment horizontal="center" vertical="center" wrapText="1"/>
    </xf>
    <xf numFmtId="0" fontId="0" fillId="0" borderId="20" xfId="0" applyFill="1" applyBorder="1" applyAlignment="1"/>
    <xf numFmtId="0" fontId="33" fillId="0" borderId="0" xfId="0" applyFont="1" applyAlignment="1">
      <alignment horizontal="center" vertical="top" wrapText="1"/>
    </xf>
    <xf numFmtId="0" fontId="33" fillId="0" borderId="0" xfId="0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 wrapText="1"/>
    </xf>
    <xf numFmtId="165" fontId="5" fillId="0" borderId="0" xfId="1" applyNumberFormat="1" applyFont="1" applyFill="1" applyAlignment="1">
      <alignment horizontal="left" vertical="center"/>
    </xf>
    <xf numFmtId="0" fontId="7" fillId="0" borderId="6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27" fillId="0" borderId="0" xfId="1" applyFont="1" applyFill="1" applyAlignment="1">
      <alignment horizontal="center" vertical="center" wrapText="1"/>
    </xf>
    <xf numFmtId="0" fontId="4" fillId="0" borderId="0" xfId="1" applyFont="1" applyFill="1" applyAlignment="1">
      <alignment horizontal="left" wrapText="1"/>
    </xf>
    <xf numFmtId="0" fontId="4" fillId="0" borderId="0" xfId="1" applyFont="1" applyFill="1" applyAlignment="1">
      <alignment horizontal="left"/>
    </xf>
    <xf numFmtId="0" fontId="7" fillId="0" borderId="6" xfId="1" applyFont="1" applyFill="1" applyBorder="1" applyAlignment="1">
      <alignment horizontal="left" vertical="center"/>
    </xf>
    <xf numFmtId="0" fontId="0" fillId="0" borderId="4" xfId="0" applyFill="1" applyBorder="1" applyAlignment="1">
      <alignment horizontal="left" vertical="center"/>
    </xf>
    <xf numFmtId="0" fontId="4" fillId="0" borderId="0" xfId="1" applyFont="1" applyFill="1" applyBorder="1" applyAlignment="1">
      <alignment horizontal="left" wrapText="1"/>
    </xf>
    <xf numFmtId="0" fontId="9" fillId="0" borderId="0" xfId="1" applyFont="1" applyFill="1" applyAlignment="1">
      <alignment horizontal="center"/>
    </xf>
    <xf numFmtId="0" fontId="16" fillId="0" borderId="0" xfId="4" applyFont="1" applyAlignment="1">
      <alignment vertical="top" wrapText="1"/>
    </xf>
    <xf numFmtId="0" fontId="56" fillId="0" borderId="0" xfId="0" applyFont="1" applyAlignment="1">
      <alignment vertical="top" wrapText="1"/>
    </xf>
    <xf numFmtId="0" fontId="20" fillId="0" borderId="0" xfId="4" applyFont="1" applyFill="1" applyAlignment="1">
      <alignment horizontal="center" vertical="top" wrapText="1"/>
    </xf>
    <xf numFmtId="0" fontId="14" fillId="0" borderId="0" xfId="4" applyFont="1" applyFill="1" applyAlignment="1">
      <alignment horizontal="right" vertical="top" wrapText="1"/>
    </xf>
    <xf numFmtId="0" fontId="14" fillId="0" borderId="0" xfId="7" applyFont="1" applyFill="1" applyAlignment="1">
      <alignment horizontal="left" vertical="top" wrapText="1"/>
    </xf>
    <xf numFmtId="0" fontId="16" fillId="0" borderId="0" xfId="4" applyFont="1" applyFill="1" applyAlignment="1">
      <alignment horizontal="left" vertical="center" wrapText="1"/>
    </xf>
    <xf numFmtId="0" fontId="14" fillId="0" borderId="8" xfId="4" applyFont="1" applyFill="1" applyBorder="1" applyAlignment="1">
      <alignment horizontal="center" vertical="top" wrapText="1"/>
    </xf>
    <xf numFmtId="0" fontId="14" fillId="0" borderId="26" xfId="4" applyFont="1" applyFill="1" applyBorder="1" applyAlignment="1">
      <alignment horizontal="center" vertical="top" wrapText="1"/>
    </xf>
    <xf numFmtId="0" fontId="0" fillId="0" borderId="20" xfId="0" applyBorder="1" applyAlignment="1">
      <alignment vertical="top" wrapText="1"/>
    </xf>
    <xf numFmtId="0" fontId="54" fillId="0" borderId="0" xfId="6" applyFont="1" applyAlignment="1">
      <alignment wrapText="1"/>
    </xf>
    <xf numFmtId="0" fontId="55" fillId="0" borderId="0" xfId="0" applyFont="1" applyAlignment="1"/>
    <xf numFmtId="0" fontId="14" fillId="0" borderId="0" xfId="6" applyFont="1" applyAlignment="1">
      <alignment horizontal="left" vertical="top" wrapText="1"/>
    </xf>
    <xf numFmtId="0" fontId="14" fillId="0" borderId="0" xfId="6" applyFont="1" applyAlignment="1">
      <alignment horizontal="left" wrapText="1"/>
    </xf>
    <xf numFmtId="0" fontId="20" fillId="3" borderId="0" xfId="6" applyFont="1" applyFill="1" applyAlignment="1">
      <alignment horizontal="center" vertical="top" wrapText="1"/>
    </xf>
    <xf numFmtId="0" fontId="18" fillId="0" borderId="6" xfId="6" applyFont="1" applyBorder="1" applyAlignment="1">
      <alignment horizontal="center" vertical="top" wrapText="1"/>
    </xf>
    <xf numFmtId="0" fontId="18" fillId="0" borderId="4" xfId="6" applyFont="1" applyBorder="1" applyAlignment="1">
      <alignment horizontal="center" vertical="top" wrapText="1"/>
    </xf>
    <xf numFmtId="0" fontId="18" fillId="0" borderId="2" xfId="6" applyFont="1" applyBorder="1" applyAlignment="1">
      <alignment horizontal="center" vertical="top" wrapText="1"/>
    </xf>
    <xf numFmtId="0" fontId="5" fillId="0" borderId="0" xfId="7" applyFont="1" applyFill="1" applyAlignment="1">
      <alignment horizontal="left" vertical="top" wrapText="1"/>
    </xf>
    <xf numFmtId="0" fontId="5" fillId="0" borderId="0" xfId="6" applyFont="1" applyFill="1" applyAlignment="1">
      <alignment horizontal="right" vertical="top" wrapText="1"/>
    </xf>
    <xf numFmtId="0" fontId="18" fillId="0" borderId="8" xfId="6" applyFont="1" applyBorder="1" applyAlignment="1">
      <alignment horizontal="center" vertical="top" wrapText="1"/>
    </xf>
    <xf numFmtId="0" fontId="18" fillId="0" borderId="20" xfId="6" applyFont="1" applyBorder="1" applyAlignment="1">
      <alignment horizontal="center" vertical="top" wrapText="1"/>
    </xf>
    <xf numFmtId="0" fontId="16" fillId="3" borderId="8" xfId="6" applyFont="1" applyFill="1" applyBorder="1" applyAlignment="1">
      <alignment horizontal="left" vertical="top" wrapText="1"/>
    </xf>
    <xf numFmtId="0" fontId="16" fillId="3" borderId="26" xfId="6" applyFont="1" applyFill="1" applyBorder="1" applyAlignment="1">
      <alignment horizontal="left" vertical="top" wrapText="1"/>
    </xf>
    <xf numFmtId="0" fontId="16" fillId="3" borderId="20" xfId="6" applyFont="1" applyFill="1" applyBorder="1" applyAlignment="1">
      <alignment horizontal="left" vertical="top" wrapText="1"/>
    </xf>
    <xf numFmtId="0" fontId="9" fillId="3" borderId="8" xfId="1" applyFont="1" applyFill="1" applyBorder="1" applyAlignment="1">
      <alignment horizontal="left" vertical="top" wrapText="1"/>
    </xf>
    <xf numFmtId="0" fontId="9" fillId="3" borderId="26" xfId="1" applyFont="1" applyFill="1" applyBorder="1" applyAlignment="1">
      <alignment horizontal="left" vertical="top" wrapText="1"/>
    </xf>
    <xf numFmtId="0" fontId="9" fillId="3" borderId="20" xfId="1" applyFont="1" applyFill="1" applyBorder="1" applyAlignment="1">
      <alignment horizontal="left" vertical="top" wrapText="1"/>
    </xf>
    <xf numFmtId="0" fontId="9" fillId="2" borderId="8" xfId="6" applyFont="1" applyFill="1" applyBorder="1" applyAlignment="1">
      <alignment horizontal="left" vertical="top" wrapText="1"/>
    </xf>
    <xf numFmtId="0" fontId="9" fillId="2" borderId="26" xfId="6" applyFont="1" applyFill="1" applyBorder="1" applyAlignment="1">
      <alignment horizontal="left" vertical="top" wrapText="1"/>
    </xf>
    <xf numFmtId="0" fontId="16" fillId="0" borderId="8" xfId="6" applyFont="1" applyBorder="1" applyAlignment="1">
      <alignment horizontal="left" vertical="top" wrapText="1"/>
    </xf>
    <xf numFmtId="0" fontId="1" fillId="0" borderId="26" xfId="6" applyFont="1" applyBorder="1" applyAlignment="1">
      <alignment horizontal="left" vertical="top" wrapText="1"/>
    </xf>
    <xf numFmtId="0" fontId="1" fillId="0" borderId="20" xfId="6" applyFont="1" applyBorder="1" applyAlignment="1">
      <alignment horizontal="left" vertical="top" wrapText="1"/>
    </xf>
    <xf numFmtId="0" fontId="7" fillId="0" borderId="0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8" xfId="1" applyFont="1" applyBorder="1" applyAlignment="1">
      <alignment horizontal="center" vertical="center" wrapText="1"/>
    </xf>
    <xf numFmtId="0" fontId="7" fillId="0" borderId="26" xfId="1" applyFont="1" applyBorder="1" applyAlignment="1">
      <alignment horizontal="center" vertical="center" wrapText="1"/>
    </xf>
    <xf numFmtId="0" fontId="7" fillId="0" borderId="20" xfId="1" applyFont="1" applyBorder="1" applyAlignment="1">
      <alignment horizontal="center" vertical="center" wrapText="1"/>
    </xf>
    <xf numFmtId="0" fontId="7" fillId="0" borderId="8" xfId="1" applyFont="1" applyBorder="1" applyAlignment="1">
      <alignment horizontal="center" vertical="center"/>
    </xf>
    <xf numFmtId="0" fontId="11" fillId="2" borderId="2" xfId="2" applyNumberFormat="1" applyFont="1" applyFill="1" applyBorder="1" applyAlignment="1">
      <alignment horizontal="center" vertical="center" wrapText="1"/>
    </xf>
    <xf numFmtId="0" fontId="0" fillId="0" borderId="2" xfId="0" applyNumberFormat="1" applyBorder="1" applyAlignment="1">
      <alignment horizontal="center" vertical="center" wrapText="1"/>
    </xf>
    <xf numFmtId="0" fontId="14" fillId="0" borderId="2" xfId="4" applyFont="1" applyFill="1" applyBorder="1" applyAlignment="1">
      <alignment horizontal="center" vertical="top" wrapText="1"/>
    </xf>
    <xf numFmtId="0" fontId="29" fillId="3" borderId="8" xfId="3" applyFont="1" applyFill="1" applyBorder="1" applyAlignment="1">
      <alignment horizontal="left" vertical="center" wrapText="1"/>
    </xf>
    <xf numFmtId="0" fontId="29" fillId="3" borderId="26" xfId="3" applyFont="1" applyFill="1" applyBorder="1" applyAlignment="1">
      <alignment horizontal="left" vertical="center" wrapText="1"/>
    </xf>
    <xf numFmtId="0" fontId="0" fillId="3" borderId="20" xfId="0" applyFill="1" applyBorder="1" applyAlignment="1"/>
    <xf numFmtId="0" fontId="7" fillId="3" borderId="8" xfId="3" applyFont="1" applyFill="1" applyBorder="1" applyAlignment="1">
      <alignment horizontal="left" vertical="center" wrapText="1"/>
    </xf>
    <xf numFmtId="0" fontId="7" fillId="3" borderId="26" xfId="3" applyFont="1" applyFill="1" applyBorder="1" applyAlignment="1">
      <alignment horizontal="left" vertical="center" wrapText="1"/>
    </xf>
    <xf numFmtId="0" fontId="30" fillId="3" borderId="8" xfId="3" applyFont="1" applyFill="1" applyBorder="1" applyAlignment="1">
      <alignment horizontal="left" vertical="center" wrapText="1"/>
    </xf>
    <xf numFmtId="0" fontId="30" fillId="3" borderId="26" xfId="3" applyFont="1" applyFill="1" applyBorder="1" applyAlignment="1">
      <alignment horizontal="left" vertical="center" wrapText="1"/>
    </xf>
    <xf numFmtId="166" fontId="7" fillId="0" borderId="2" xfId="3" applyNumberFormat="1" applyFont="1" applyFill="1" applyBorder="1" applyAlignment="1">
      <alignment horizontal="center" vertical="center"/>
    </xf>
    <xf numFmtId="0" fontId="30" fillId="3" borderId="8" xfId="3" applyFont="1" applyFill="1" applyBorder="1" applyAlignment="1">
      <alignment horizontal="left" vertical="top"/>
    </xf>
    <xf numFmtId="0" fontId="30" fillId="3" borderId="26" xfId="3" applyFont="1" applyFill="1" applyBorder="1" applyAlignment="1">
      <alignment horizontal="left" vertical="top"/>
    </xf>
    <xf numFmtId="166" fontId="7" fillId="4" borderId="2" xfId="3" applyNumberFormat="1" applyFont="1" applyFill="1" applyBorder="1" applyAlignment="1">
      <alignment horizontal="center" vertical="center"/>
    </xf>
    <xf numFmtId="0" fontId="46" fillId="3" borderId="0" xfId="0" applyFont="1" applyFill="1" applyAlignment="1">
      <alignment horizontal="left" wrapText="1"/>
    </xf>
    <xf numFmtId="0" fontId="46" fillId="3" borderId="0" xfId="0" applyFont="1" applyFill="1" applyAlignment="1">
      <alignment horizontal="center"/>
    </xf>
    <xf numFmtId="166" fontId="7" fillId="3" borderId="27" xfId="3" applyNumberFormat="1" applyFont="1" applyFill="1" applyBorder="1" applyAlignment="1">
      <alignment horizontal="center" vertical="center"/>
    </xf>
    <xf numFmtId="166" fontId="7" fillId="3" borderId="7" xfId="3" applyNumberFormat="1" applyFont="1" applyFill="1" applyBorder="1" applyAlignment="1">
      <alignment horizontal="center" vertical="center"/>
    </xf>
    <xf numFmtId="166" fontId="7" fillId="0" borderId="8" xfId="3" applyNumberFormat="1" applyFont="1" applyFill="1" applyBorder="1" applyAlignment="1">
      <alignment horizontal="center" vertical="center"/>
    </xf>
    <xf numFmtId="0" fontId="4" fillId="3" borderId="6" xfId="3" applyFont="1" applyFill="1" applyBorder="1" applyAlignment="1">
      <alignment horizontal="left" vertical="center" wrapText="1"/>
    </xf>
    <xf numFmtId="0" fontId="4" fillId="3" borderId="4" xfId="3" applyFont="1" applyFill="1" applyBorder="1" applyAlignment="1">
      <alignment horizontal="left" vertical="center" wrapText="1"/>
    </xf>
    <xf numFmtId="166" fontId="7" fillId="3" borderId="6" xfId="3" applyNumberFormat="1" applyFont="1" applyFill="1" applyBorder="1" applyAlignment="1">
      <alignment horizontal="center" vertical="center"/>
    </xf>
    <xf numFmtId="166" fontId="7" fillId="3" borderId="4" xfId="3" applyNumberFormat="1" applyFont="1" applyFill="1" applyBorder="1" applyAlignment="1">
      <alignment horizontal="center" vertical="center"/>
    </xf>
    <xf numFmtId="0" fontId="7" fillId="3" borderId="2" xfId="3" applyFont="1" applyFill="1" applyBorder="1" applyAlignment="1">
      <alignment horizontal="left" vertical="center" wrapText="1"/>
    </xf>
    <xf numFmtId="0" fontId="29" fillId="3" borderId="2" xfId="3" applyFont="1" applyFill="1" applyBorder="1" applyAlignment="1">
      <alignment horizontal="left" vertical="center" wrapText="1"/>
    </xf>
    <xf numFmtId="0" fontId="0" fillId="3" borderId="2" xfId="0" applyFill="1" applyBorder="1" applyAlignment="1"/>
    <xf numFmtId="0" fontId="30" fillId="3" borderId="2" xfId="3" applyFont="1" applyFill="1" applyBorder="1" applyAlignment="1">
      <alignment horizontal="left" vertical="top"/>
    </xf>
    <xf numFmtId="0" fontId="29" fillId="3" borderId="20" xfId="3" applyFont="1" applyFill="1" applyBorder="1" applyAlignment="1">
      <alignment horizontal="left" vertical="center" wrapText="1"/>
    </xf>
    <xf numFmtId="0" fontId="7" fillId="3" borderId="20" xfId="3" applyFont="1" applyFill="1" applyBorder="1" applyAlignment="1">
      <alignment horizontal="left" vertical="center" wrapText="1"/>
    </xf>
    <xf numFmtId="0" fontId="29" fillId="3" borderId="27" xfId="3" applyFont="1" applyFill="1" applyBorder="1" applyAlignment="1">
      <alignment horizontal="left" vertical="center" wrapText="1"/>
    </xf>
    <xf numFmtId="0" fontId="29" fillId="3" borderId="30" xfId="3" applyFont="1" applyFill="1" applyBorder="1" applyAlignment="1">
      <alignment horizontal="left" vertical="center" wrapText="1"/>
    </xf>
    <xf numFmtId="0" fontId="29" fillId="3" borderId="21" xfId="3" applyFont="1" applyFill="1" applyBorder="1" applyAlignment="1">
      <alignment horizontal="left" vertical="center" wrapText="1"/>
    </xf>
    <xf numFmtId="0" fontId="30" fillId="3" borderId="2" xfId="3" applyFont="1" applyFill="1" applyBorder="1" applyAlignment="1">
      <alignment horizontal="left" vertical="center" wrapText="1"/>
    </xf>
    <xf numFmtId="166" fontId="7" fillId="3" borderId="11" xfId="3" applyNumberFormat="1" applyFont="1" applyFill="1" applyBorder="1" applyAlignment="1">
      <alignment horizontal="center" vertical="center"/>
    </xf>
    <xf numFmtId="0" fontId="29" fillId="3" borderId="8" xfId="3" applyFont="1" applyFill="1" applyBorder="1" applyAlignment="1">
      <alignment horizontal="left" vertical="center"/>
    </xf>
    <xf numFmtId="0" fontId="29" fillId="3" borderId="26" xfId="3" applyFont="1" applyFill="1" applyBorder="1" applyAlignment="1">
      <alignment horizontal="left" vertical="center"/>
    </xf>
    <xf numFmtId="0" fontId="0" fillId="3" borderId="20" xfId="0" applyFill="1" applyBorder="1" applyAlignment="1">
      <alignment vertical="center"/>
    </xf>
    <xf numFmtId="0" fontId="7" fillId="3" borderId="8" xfId="3" applyFont="1" applyFill="1" applyBorder="1" applyAlignment="1">
      <alignment horizontal="left" vertical="center"/>
    </xf>
    <xf numFmtId="0" fontId="7" fillId="3" borderId="26" xfId="3" applyFont="1" applyFill="1" applyBorder="1" applyAlignment="1">
      <alignment horizontal="left" vertical="center"/>
    </xf>
    <xf numFmtId="0" fontId="29" fillId="3" borderId="20" xfId="3" applyFont="1" applyFill="1" applyBorder="1" applyAlignment="1">
      <alignment horizontal="left" vertical="center"/>
    </xf>
    <xf numFmtId="3" fontId="7" fillId="3" borderId="6" xfId="3" applyNumberFormat="1" applyFont="1" applyFill="1" applyBorder="1" applyAlignment="1">
      <alignment horizontal="center" vertical="center" wrapText="1"/>
    </xf>
    <xf numFmtId="3" fontId="7" fillId="3" borderId="11" xfId="3" applyNumberFormat="1" applyFont="1" applyFill="1" applyBorder="1" applyAlignment="1">
      <alignment horizontal="center" vertical="center" wrapText="1"/>
    </xf>
    <xf numFmtId="3" fontId="7" fillId="3" borderId="4" xfId="3" applyNumberFormat="1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center"/>
    </xf>
    <xf numFmtId="0" fontId="7" fillId="3" borderId="11" xfId="3" applyFont="1" applyFill="1" applyBorder="1" applyAlignment="1">
      <alignment horizontal="center" vertical="center"/>
    </xf>
    <xf numFmtId="0" fontId="7" fillId="3" borderId="4" xfId="3" applyFont="1" applyFill="1" applyBorder="1" applyAlignment="1">
      <alignment horizontal="center" vertical="center"/>
    </xf>
    <xf numFmtId="0" fontId="7" fillId="3" borderId="20" xfId="3" applyFont="1" applyFill="1" applyBorder="1" applyAlignment="1">
      <alignment horizontal="left" vertical="center"/>
    </xf>
    <xf numFmtId="166" fontId="48" fillId="0" borderId="6" xfId="0" applyNumberFormat="1" applyFont="1" applyFill="1" applyBorder="1" applyAlignment="1">
      <alignment horizontal="center" vertical="center"/>
    </xf>
    <xf numFmtId="166" fontId="48" fillId="0" borderId="11" xfId="0" applyNumberFormat="1" applyFont="1" applyFill="1" applyBorder="1" applyAlignment="1">
      <alignment horizontal="center" vertical="center"/>
    </xf>
    <xf numFmtId="166" fontId="48" fillId="0" borderId="4" xfId="0" applyNumberFormat="1" applyFont="1" applyFill="1" applyBorder="1" applyAlignment="1">
      <alignment horizontal="center" vertical="center"/>
    </xf>
    <xf numFmtId="0" fontId="4" fillId="3" borderId="0" xfId="3" applyFont="1" applyFill="1" applyBorder="1" applyAlignment="1">
      <alignment horizontal="left" vertical="top" wrapText="1"/>
    </xf>
    <xf numFmtId="0" fontId="0" fillId="3" borderId="0" xfId="0" applyFill="1" applyAlignment="1">
      <alignment horizontal="left" vertical="top" wrapText="1"/>
    </xf>
    <xf numFmtId="0" fontId="4" fillId="3" borderId="0" xfId="3" applyFont="1" applyFill="1" applyBorder="1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9" fillId="3" borderId="0" xfId="3" applyFont="1" applyFill="1" applyBorder="1" applyAlignment="1">
      <alignment horizontal="center" vertical="center"/>
    </xf>
    <xf numFmtId="0" fontId="9" fillId="3" borderId="0" xfId="3" applyFont="1" applyFill="1" applyBorder="1" applyAlignment="1">
      <alignment horizontal="center" vertical="center" wrapText="1"/>
    </xf>
    <xf numFmtId="0" fontId="7" fillId="3" borderId="6" xfId="3" applyFont="1" applyFill="1" applyBorder="1" applyAlignment="1">
      <alignment horizontal="center" vertical="top" wrapText="1"/>
    </xf>
    <xf numFmtId="0" fontId="7" fillId="3" borderId="4" xfId="3" applyFont="1" applyFill="1" applyBorder="1" applyAlignment="1">
      <alignment horizontal="center" vertical="top" wrapText="1"/>
    </xf>
    <xf numFmtId="0" fontId="7" fillId="3" borderId="8" xfId="3" applyFont="1" applyFill="1" applyBorder="1" applyAlignment="1">
      <alignment horizontal="center" vertical="center" wrapText="1"/>
    </xf>
    <xf numFmtId="0" fontId="7" fillId="3" borderId="26" xfId="3" applyFont="1" applyFill="1" applyBorder="1" applyAlignment="1">
      <alignment horizontal="center" vertical="center" wrapText="1"/>
    </xf>
    <xf numFmtId="0" fontId="30" fillId="3" borderId="6" xfId="3" applyFont="1" applyFill="1" applyBorder="1" applyAlignment="1">
      <alignment horizontal="left" vertical="center" wrapText="1"/>
    </xf>
    <xf numFmtId="0" fontId="30" fillId="3" borderId="4" xfId="3" applyFont="1" applyFill="1" applyBorder="1" applyAlignment="1">
      <alignment horizontal="left" vertical="center" wrapText="1"/>
    </xf>
    <xf numFmtId="0" fontId="30" fillId="3" borderId="27" xfId="3" applyFont="1" applyFill="1" applyBorder="1" applyAlignment="1">
      <alignment horizontal="left" vertical="center" wrapText="1"/>
    </xf>
    <xf numFmtId="0" fontId="30" fillId="3" borderId="30" xfId="3" applyFont="1" applyFill="1" applyBorder="1" applyAlignment="1">
      <alignment horizontal="left" vertical="center" wrapText="1"/>
    </xf>
    <xf numFmtId="0" fontId="30" fillId="3" borderId="21" xfId="3" applyFont="1" applyFill="1" applyBorder="1" applyAlignment="1">
      <alignment horizontal="left" vertical="center" wrapText="1"/>
    </xf>
    <xf numFmtId="0" fontId="30" fillId="3" borderId="7" xfId="3" applyFont="1" applyFill="1" applyBorder="1" applyAlignment="1">
      <alignment horizontal="left" vertical="center" wrapText="1"/>
    </xf>
    <xf numFmtId="0" fontId="30" fillId="3" borderId="28" xfId="3" applyFont="1" applyFill="1" applyBorder="1" applyAlignment="1">
      <alignment horizontal="left" vertical="center" wrapText="1"/>
    </xf>
    <xf numFmtId="0" fontId="30" fillId="3" borderId="29" xfId="3" applyFont="1" applyFill="1" applyBorder="1" applyAlignment="1">
      <alignment horizontal="left" vertical="center" wrapText="1"/>
    </xf>
    <xf numFmtId="0" fontId="0" fillId="3" borderId="21" xfId="0" applyFill="1" applyBorder="1" applyAlignment="1"/>
    <xf numFmtId="0" fontId="0" fillId="3" borderId="29" xfId="0" applyFill="1" applyBorder="1" applyAlignment="1"/>
    <xf numFmtId="0" fontId="4" fillId="3" borderId="11" xfId="3" applyFont="1" applyFill="1" applyBorder="1" applyAlignment="1">
      <alignment horizontal="left" vertical="center" wrapText="1"/>
    </xf>
    <xf numFmtId="166" fontId="7" fillId="0" borderId="6" xfId="3" applyNumberFormat="1" applyFont="1" applyFill="1" applyBorder="1" applyAlignment="1">
      <alignment horizontal="center" vertical="center"/>
    </xf>
    <xf numFmtId="166" fontId="7" fillId="0" borderId="11" xfId="3" applyNumberFormat="1" applyFont="1" applyFill="1" applyBorder="1" applyAlignment="1">
      <alignment horizontal="center" vertical="center"/>
    </xf>
    <xf numFmtId="166" fontId="7" fillId="0" borderId="4" xfId="3" applyNumberFormat="1" applyFont="1" applyFill="1" applyBorder="1" applyAlignment="1">
      <alignment horizontal="center" vertical="center"/>
    </xf>
    <xf numFmtId="166" fontId="7" fillId="4" borderId="6" xfId="3" applyNumberFormat="1" applyFont="1" applyFill="1" applyBorder="1" applyAlignment="1">
      <alignment horizontal="center" vertical="center"/>
    </xf>
    <xf numFmtId="166" fontId="7" fillId="4" borderId="11" xfId="3" applyNumberFormat="1" applyFont="1" applyFill="1" applyBorder="1" applyAlignment="1">
      <alignment horizontal="center" vertical="center"/>
    </xf>
    <xf numFmtId="166" fontId="7" fillId="4" borderId="4" xfId="3" applyNumberFormat="1" applyFont="1" applyFill="1" applyBorder="1" applyAlignment="1">
      <alignment horizontal="center" vertical="center"/>
    </xf>
    <xf numFmtId="0" fontId="11" fillId="3" borderId="2" xfId="5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top" wrapText="1"/>
    </xf>
    <xf numFmtId="0" fontId="9" fillId="3" borderId="0" xfId="5" applyFont="1" applyFill="1" applyAlignment="1">
      <alignment horizontal="left" vertical="top"/>
    </xf>
    <xf numFmtId="166" fontId="12" fillId="3" borderId="6" xfId="5" applyNumberFormat="1" applyFont="1" applyFill="1" applyBorder="1" applyAlignment="1">
      <alignment vertical="center"/>
    </xf>
    <xf numFmtId="166" fontId="12" fillId="3" borderId="4" xfId="5" applyNumberFormat="1" applyFont="1" applyFill="1" applyBorder="1" applyAlignment="1">
      <alignment vertical="center"/>
    </xf>
    <xf numFmtId="0" fontId="35" fillId="3" borderId="0" xfId="0" applyFont="1" applyFill="1" applyAlignment="1">
      <alignment horizontal="center" vertical="top" wrapText="1"/>
    </xf>
    <xf numFmtId="0" fontId="11" fillId="3" borderId="6" xfId="5" applyFont="1" applyFill="1" applyBorder="1" applyAlignment="1">
      <alignment horizontal="center" vertical="center" wrapText="1"/>
    </xf>
    <xf numFmtId="0" fontId="11" fillId="3" borderId="4" xfId="5" applyFont="1" applyFill="1" applyBorder="1" applyAlignment="1">
      <alignment horizontal="center" vertical="center" wrapText="1"/>
    </xf>
    <xf numFmtId="0" fontId="11" fillId="4" borderId="6" xfId="5" applyFont="1" applyFill="1" applyBorder="1" applyAlignment="1">
      <alignment horizontal="center" vertical="center" wrapText="1"/>
    </xf>
    <xf numFmtId="0" fontId="11" fillId="4" borderId="4" xfId="5" applyFont="1" applyFill="1" applyBorder="1" applyAlignment="1">
      <alignment horizontal="center" vertical="center" wrapText="1"/>
    </xf>
    <xf numFmtId="166" fontId="12" fillId="4" borderId="6" xfId="5" applyNumberFormat="1" applyFont="1" applyFill="1" applyBorder="1" applyAlignment="1">
      <alignment vertical="center"/>
    </xf>
    <xf numFmtId="166" fontId="12" fillId="4" borderId="4" xfId="5" applyNumberFormat="1" applyFont="1" applyFill="1" applyBorder="1" applyAlignment="1">
      <alignment vertical="center"/>
    </xf>
    <xf numFmtId="0" fontId="12" fillId="3" borderId="6" xfId="5" applyFont="1" applyFill="1" applyBorder="1" applyAlignment="1">
      <alignment horizontal="left" vertical="top" wrapText="1"/>
    </xf>
    <xf numFmtId="0" fontId="12" fillId="3" borderId="4" xfId="5" applyFont="1" applyFill="1" applyBorder="1" applyAlignment="1">
      <alignment horizontal="left" vertical="top" wrapText="1"/>
    </xf>
    <xf numFmtId="0" fontId="12" fillId="3" borderId="6" xfId="5" applyFont="1" applyFill="1" applyBorder="1" applyAlignment="1">
      <alignment horizontal="center" vertical="center"/>
    </xf>
    <xf numFmtId="0" fontId="12" fillId="3" borderId="4" xfId="5" applyFont="1" applyFill="1" applyBorder="1" applyAlignment="1">
      <alignment horizontal="center" vertical="center"/>
    </xf>
    <xf numFmtId="0" fontId="11" fillId="3" borderId="6" xfId="0" applyFont="1" applyFill="1" applyBorder="1" applyAlignment="1">
      <alignment horizontal="left" vertical="top" wrapText="1"/>
    </xf>
    <xf numFmtId="0" fontId="11" fillId="3" borderId="4" xfId="0" applyFont="1" applyFill="1" applyBorder="1" applyAlignment="1">
      <alignment horizontal="left" vertical="top" wrapText="1"/>
    </xf>
    <xf numFmtId="0" fontId="35" fillId="3" borderId="0" xfId="0" applyFont="1" applyFill="1" applyAlignment="1">
      <alignment horizontal="left" vertical="top" wrapText="1"/>
    </xf>
    <xf numFmtId="168" fontId="11" fillId="3" borderId="6" xfId="0" applyNumberFormat="1" applyFont="1" applyFill="1" applyBorder="1" applyAlignment="1">
      <alignment horizontal="left" vertical="center" wrapText="1"/>
    </xf>
    <xf numFmtId="168" fontId="11" fillId="3" borderId="11" xfId="0" applyNumberFormat="1" applyFont="1" applyFill="1" applyBorder="1" applyAlignment="1">
      <alignment horizontal="left" vertical="center" wrapText="1"/>
    </xf>
    <xf numFmtId="168" fontId="11" fillId="3" borderId="4" xfId="0" applyNumberFormat="1" applyFont="1" applyFill="1" applyBorder="1" applyAlignment="1">
      <alignment horizontal="left" vertical="center" wrapText="1"/>
    </xf>
    <xf numFmtId="166" fontId="9" fillId="3" borderId="0" xfId="5" applyNumberFormat="1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top" wrapText="1"/>
    </xf>
    <xf numFmtId="0" fontId="9" fillId="3" borderId="0" xfId="5" applyFont="1" applyFill="1" applyBorder="1" applyAlignment="1">
      <alignment horizontal="left" vertical="center" wrapText="1"/>
    </xf>
    <xf numFmtId="0" fontId="12" fillId="3" borderId="0" xfId="5" applyFont="1" applyFill="1" applyBorder="1" applyAlignment="1">
      <alignment horizontal="center" vertical="center" wrapText="1"/>
    </xf>
    <xf numFmtId="165" fontId="11" fillId="3" borderId="6" xfId="5" applyNumberFormat="1" applyFont="1" applyFill="1" applyBorder="1" applyAlignment="1">
      <alignment horizontal="center" vertical="center" wrapText="1"/>
    </xf>
    <xf numFmtId="165" fontId="11" fillId="3" borderId="4" xfId="5" applyNumberFormat="1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left" vertical="top" wrapText="1"/>
    </xf>
    <xf numFmtId="0" fontId="11" fillId="3" borderId="11" xfId="5" applyFont="1" applyFill="1" applyBorder="1" applyAlignment="1">
      <alignment horizontal="left" vertical="top" wrapText="1"/>
    </xf>
    <xf numFmtId="0" fontId="11" fillId="3" borderId="4" xfId="5" applyFont="1" applyFill="1" applyBorder="1" applyAlignment="1">
      <alignment horizontal="left" vertical="top" wrapText="1"/>
    </xf>
    <xf numFmtId="49" fontId="12" fillId="3" borderId="6" xfId="5" applyNumberFormat="1" applyFont="1" applyFill="1" applyBorder="1" applyAlignment="1">
      <alignment horizontal="center" vertical="center"/>
    </xf>
    <xf numFmtId="49" fontId="12" fillId="3" borderId="4" xfId="5" applyNumberFormat="1" applyFont="1" applyFill="1" applyBorder="1" applyAlignment="1">
      <alignment horizontal="center" vertical="center"/>
    </xf>
    <xf numFmtId="165" fontId="12" fillId="3" borderId="6" xfId="5" applyNumberFormat="1" applyFont="1" applyFill="1" applyBorder="1" applyAlignment="1">
      <alignment vertical="center"/>
    </xf>
    <xf numFmtId="165" fontId="12" fillId="3" borderId="4" xfId="5" applyNumberFormat="1" applyFont="1" applyFill="1" applyBorder="1" applyAlignment="1">
      <alignment vertical="center"/>
    </xf>
    <xf numFmtId="168" fontId="11" fillId="3" borderId="21" xfId="0" applyNumberFormat="1" applyFont="1" applyFill="1" applyBorder="1" applyAlignment="1">
      <alignment horizontal="left" vertical="center" wrapText="1"/>
    </xf>
    <xf numFmtId="168" fontId="11" fillId="3" borderId="29" xfId="0" applyNumberFormat="1" applyFont="1" applyFill="1" applyBorder="1" applyAlignment="1">
      <alignment horizontal="left" vertical="center" wrapText="1"/>
    </xf>
    <xf numFmtId="0" fontId="5" fillId="4" borderId="6" xfId="5" applyFont="1" applyFill="1" applyBorder="1" applyAlignment="1">
      <alignment horizontal="center" vertical="center" wrapText="1"/>
    </xf>
    <xf numFmtId="0" fontId="5" fillId="4" borderId="4" xfId="5" applyFont="1" applyFill="1" applyBorder="1" applyAlignment="1">
      <alignment horizontal="center" vertical="center" wrapText="1"/>
    </xf>
    <xf numFmtId="168" fontId="11" fillId="3" borderId="31" xfId="0" applyNumberFormat="1" applyFont="1" applyFill="1" applyBorder="1" applyAlignment="1">
      <alignment horizontal="left" vertical="center" wrapText="1"/>
    </xf>
    <xf numFmtId="0" fontId="11" fillId="3" borderId="21" xfId="0" applyFont="1" applyFill="1" applyBorder="1" applyAlignment="1">
      <alignment horizontal="left" vertical="center" wrapText="1"/>
    </xf>
    <xf numFmtId="0" fontId="11" fillId="3" borderId="29" xfId="0" applyFont="1" applyFill="1" applyBorder="1" applyAlignment="1">
      <alignment horizontal="left" vertical="center" wrapText="1"/>
    </xf>
    <xf numFmtId="0" fontId="5" fillId="4" borderId="6" xfId="5" applyFont="1" applyFill="1" applyBorder="1" applyAlignment="1">
      <alignment horizontal="center" vertical="top" wrapText="1"/>
    </xf>
    <xf numFmtId="0" fontId="5" fillId="4" borderId="4" xfId="5" applyFont="1" applyFill="1" applyBorder="1" applyAlignment="1">
      <alignment horizontal="center" vertical="top" wrapText="1"/>
    </xf>
    <xf numFmtId="0" fontId="11" fillId="4" borderId="11" xfId="5" applyFont="1" applyFill="1" applyBorder="1" applyAlignment="1">
      <alignment horizontal="center" vertical="center" wrapText="1"/>
    </xf>
    <xf numFmtId="0" fontId="11" fillId="3" borderId="6" xfId="5" applyFont="1" applyFill="1" applyBorder="1" applyAlignment="1">
      <alignment horizontal="center" vertical="top" wrapText="1"/>
    </xf>
    <xf numFmtId="0" fontId="11" fillId="3" borderId="11" xfId="5" applyFont="1" applyFill="1" applyBorder="1" applyAlignment="1">
      <alignment horizontal="center" vertical="top" wrapText="1"/>
    </xf>
    <xf numFmtId="0" fontId="5" fillId="4" borderId="11" xfId="5" applyFont="1" applyFill="1" applyBorder="1" applyAlignment="1">
      <alignment horizontal="center" vertical="top" wrapText="1"/>
    </xf>
    <xf numFmtId="0" fontId="5" fillId="3" borderId="6" xfId="5" applyFont="1" applyFill="1" applyBorder="1" applyAlignment="1">
      <alignment horizontal="left" vertical="top" wrapText="1"/>
    </xf>
    <xf numFmtId="0" fontId="5" fillId="3" borderId="4" xfId="5" applyFont="1" applyFill="1" applyBorder="1" applyAlignment="1">
      <alignment horizontal="left" vertical="top" wrapText="1"/>
    </xf>
    <xf numFmtId="49" fontId="5" fillId="3" borderId="6" xfId="5" applyNumberFormat="1" applyFont="1" applyFill="1" applyBorder="1" applyAlignment="1">
      <alignment horizontal="center" vertical="center"/>
    </xf>
    <xf numFmtId="49" fontId="5" fillId="3" borderId="4" xfId="5" applyNumberFormat="1" applyFont="1" applyFill="1" applyBorder="1" applyAlignment="1">
      <alignment horizontal="center" vertical="center"/>
    </xf>
    <xf numFmtId="49" fontId="5" fillId="3" borderId="11" xfId="5" applyNumberFormat="1" applyFont="1" applyFill="1" applyBorder="1" applyAlignment="1">
      <alignment horizontal="center" vertical="center"/>
    </xf>
    <xf numFmtId="0" fontId="5" fillId="3" borderId="2" xfId="5" applyFont="1" applyFill="1" applyBorder="1" applyAlignment="1">
      <alignment horizontal="center" vertical="center" wrapText="1"/>
    </xf>
    <xf numFmtId="2" fontId="5" fillId="3" borderId="6" xfId="0" applyNumberFormat="1" applyFont="1" applyFill="1" applyBorder="1" applyAlignment="1">
      <alignment horizontal="left" vertical="center" wrapText="1"/>
    </xf>
    <xf numFmtId="2" fontId="5" fillId="3" borderId="4" xfId="0" applyNumberFormat="1" applyFont="1" applyFill="1" applyBorder="1" applyAlignment="1">
      <alignment horizontal="left" vertical="center" wrapText="1"/>
    </xf>
    <xf numFmtId="49" fontId="5" fillId="3" borderId="2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top" wrapText="1"/>
    </xf>
    <xf numFmtId="0" fontId="5" fillId="3" borderId="11" xfId="5" applyFont="1" applyFill="1" applyBorder="1" applyAlignment="1">
      <alignment horizontal="center" vertical="top" wrapText="1"/>
    </xf>
    <xf numFmtId="165" fontId="11" fillId="4" borderId="6" xfId="5" applyNumberFormat="1" applyFont="1" applyFill="1" applyBorder="1" applyAlignment="1">
      <alignment horizontal="center" vertical="center" wrapText="1"/>
    </xf>
    <xf numFmtId="165" fontId="11" fillId="4" borderId="4" xfId="5" applyNumberFormat="1" applyFont="1" applyFill="1" applyBorder="1" applyAlignment="1">
      <alignment horizontal="center" vertical="center" wrapText="1"/>
    </xf>
    <xf numFmtId="0" fontId="9" fillId="3" borderId="0" xfId="5" applyFont="1" applyFill="1" applyAlignment="1">
      <alignment horizontal="left" vertical="center" wrapText="1"/>
    </xf>
    <xf numFmtId="0" fontId="9" fillId="3" borderId="0" xfId="5" applyFont="1" applyFill="1" applyAlignment="1">
      <alignment horizontal="left" vertical="center"/>
    </xf>
    <xf numFmtId="0" fontId="13" fillId="3" borderId="0" xfId="5" applyFont="1" applyFill="1" applyBorder="1" applyAlignment="1">
      <alignment horizontal="center" vertical="center" wrapText="1"/>
    </xf>
    <xf numFmtId="166" fontId="5" fillId="4" borderId="6" xfId="5" applyNumberFormat="1" applyFont="1" applyFill="1" applyBorder="1" applyAlignment="1">
      <alignment horizontal="center" wrapText="1"/>
    </xf>
    <xf numFmtId="166" fontId="5" fillId="4" borderId="4" xfId="5" applyNumberFormat="1" applyFont="1" applyFill="1" applyBorder="1" applyAlignment="1">
      <alignment horizontal="center" wrapText="1"/>
    </xf>
    <xf numFmtId="166" fontId="5" fillId="4" borderId="6" xfId="5" applyNumberFormat="1" applyFont="1" applyFill="1" applyBorder="1" applyAlignment="1">
      <alignment horizontal="center" vertical="center" wrapText="1"/>
    </xf>
    <xf numFmtId="166" fontId="5" fillId="4" borderId="11" xfId="5" applyNumberFormat="1" applyFont="1" applyFill="1" applyBorder="1" applyAlignment="1">
      <alignment horizontal="center" vertical="center" wrapText="1"/>
    </xf>
    <xf numFmtId="166" fontId="5" fillId="4" borderId="4" xfId="5" applyNumberFormat="1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left" vertical="center"/>
    </xf>
    <xf numFmtId="0" fontId="5" fillId="3" borderId="4" xfId="5" applyFont="1" applyFill="1" applyBorder="1" applyAlignment="1">
      <alignment horizontal="left" vertical="center"/>
    </xf>
    <xf numFmtId="166" fontId="5" fillId="4" borderId="11" xfId="5" applyNumberFormat="1" applyFont="1" applyFill="1" applyBorder="1" applyAlignment="1">
      <alignment horizontal="center" wrapText="1"/>
    </xf>
    <xf numFmtId="168" fontId="5" fillId="3" borderId="6" xfId="0" applyNumberFormat="1" applyFont="1" applyFill="1" applyBorder="1" applyAlignment="1">
      <alignment horizontal="left" vertical="center" wrapText="1"/>
    </xf>
    <xf numFmtId="168" fontId="5" fillId="3" borderId="4" xfId="0" applyNumberFormat="1" applyFont="1" applyFill="1" applyBorder="1" applyAlignment="1">
      <alignment horizontal="left" vertical="center" wrapText="1"/>
    </xf>
    <xf numFmtId="0" fontId="5" fillId="3" borderId="6" xfId="5" applyNumberFormat="1" applyFont="1" applyFill="1" applyBorder="1" applyAlignment="1">
      <alignment horizontal="left" vertical="center" wrapText="1"/>
    </xf>
    <xf numFmtId="0" fontId="5" fillId="3" borderId="4" xfId="5" applyNumberFormat="1" applyFont="1" applyFill="1" applyBorder="1" applyAlignment="1">
      <alignment horizontal="left" vertical="center" wrapText="1"/>
    </xf>
    <xf numFmtId="0" fontId="9" fillId="3" borderId="0" xfId="5" applyFont="1" applyFill="1" applyAlignment="1">
      <alignment horizontal="left" wrapText="1"/>
    </xf>
    <xf numFmtId="0" fontId="9" fillId="3" borderId="0" xfId="5" applyFont="1" applyFill="1" applyAlignment="1">
      <alignment horizontal="left"/>
    </xf>
    <xf numFmtId="0" fontId="9" fillId="3" borderId="2" xfId="5" applyFont="1" applyFill="1" applyBorder="1" applyAlignment="1">
      <alignment horizontal="center" vertical="center" wrapText="1"/>
    </xf>
    <xf numFmtId="0" fontId="5" fillId="3" borderId="6" xfId="5" applyFont="1" applyFill="1" applyBorder="1" applyAlignment="1">
      <alignment horizontal="center" vertical="center" wrapText="1"/>
    </xf>
    <xf numFmtId="0" fontId="5" fillId="3" borderId="4" xfId="5" applyFont="1" applyFill="1" applyBorder="1" applyAlignment="1">
      <alignment horizontal="center" vertical="center" wrapText="1"/>
    </xf>
    <xf numFmtId="0" fontId="27" fillId="3" borderId="0" xfId="5" applyFont="1" applyFill="1" applyBorder="1" applyAlignment="1">
      <alignment horizontal="center" vertical="center" wrapText="1"/>
    </xf>
    <xf numFmtId="166" fontId="9" fillId="3" borderId="2" xfId="5" applyNumberFormat="1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left" vertical="top" wrapText="1"/>
    </xf>
    <xf numFmtId="0" fontId="9" fillId="3" borderId="6" xfId="5" applyFont="1" applyFill="1" applyBorder="1" applyAlignment="1">
      <alignment horizontal="left" vertical="top" wrapText="1"/>
    </xf>
    <xf numFmtId="0" fontId="9" fillId="3" borderId="11" xfId="5" applyFont="1" applyFill="1" applyBorder="1" applyAlignment="1">
      <alignment horizontal="left" vertical="top" wrapText="1"/>
    </xf>
    <xf numFmtId="0" fontId="9" fillId="3" borderId="4" xfId="5" applyFont="1" applyFill="1" applyBorder="1" applyAlignment="1">
      <alignment horizontal="left" vertical="top" wrapText="1"/>
    </xf>
    <xf numFmtId="0" fontId="9" fillId="3" borderId="2" xfId="5" applyFont="1" applyFill="1" applyBorder="1" applyAlignment="1">
      <alignment horizontal="center" vertical="top" wrapText="1"/>
    </xf>
    <xf numFmtId="49" fontId="14" fillId="3" borderId="8" xfId="1" applyNumberFormat="1" applyFont="1" applyFill="1" applyBorder="1" applyAlignment="1">
      <alignment horizontal="center" vertical="top" wrapText="1"/>
    </xf>
    <xf numFmtId="49" fontId="14" fillId="3" borderId="26" xfId="1" applyNumberFormat="1" applyFont="1" applyFill="1" applyBorder="1" applyAlignment="1">
      <alignment horizontal="center" vertical="top" wrapText="1"/>
    </xf>
    <xf numFmtId="49" fontId="14" fillId="3" borderId="20" xfId="1" applyNumberFormat="1" applyFont="1" applyFill="1" applyBorder="1" applyAlignment="1">
      <alignment horizontal="center" vertical="top" wrapText="1"/>
    </xf>
    <xf numFmtId="49" fontId="16" fillId="3" borderId="6" xfId="1" applyNumberFormat="1" applyFont="1" applyFill="1" applyBorder="1" applyAlignment="1">
      <alignment horizontal="center" vertical="top" wrapText="1"/>
    </xf>
    <xf numFmtId="49" fontId="16" fillId="3" borderId="11" xfId="1" applyNumberFormat="1" applyFont="1" applyFill="1" applyBorder="1" applyAlignment="1">
      <alignment horizontal="center" vertical="top" wrapText="1"/>
    </xf>
    <xf numFmtId="49" fontId="16" fillId="3" borderId="4" xfId="1" applyNumberFormat="1" applyFont="1" applyFill="1" applyBorder="1" applyAlignment="1">
      <alignment horizontal="center" vertical="top" wrapText="1"/>
    </xf>
    <xf numFmtId="0" fontId="4" fillId="3" borderId="6" xfId="5" applyFont="1" applyFill="1" applyBorder="1" applyAlignment="1">
      <alignment horizontal="center" vertical="top" wrapText="1"/>
    </xf>
    <xf numFmtId="0" fontId="4" fillId="3" borderId="11" xfId="5" applyFont="1" applyFill="1" applyBorder="1" applyAlignment="1">
      <alignment horizontal="center" vertical="top" wrapText="1"/>
    </xf>
    <xf numFmtId="0" fontId="4" fillId="3" borderId="4" xfId="5" applyFont="1" applyFill="1" applyBorder="1" applyAlignment="1">
      <alignment horizontal="center" vertical="top" wrapText="1"/>
    </xf>
    <xf numFmtId="167" fontId="16" fillId="3" borderId="6" xfId="1" applyNumberFormat="1" applyFont="1" applyFill="1" applyBorder="1" applyAlignment="1">
      <alignment horizontal="center" vertical="top" wrapText="1"/>
    </xf>
    <xf numFmtId="167" fontId="16" fillId="3" borderId="11" xfId="1" applyNumberFormat="1" applyFont="1" applyFill="1" applyBorder="1" applyAlignment="1">
      <alignment horizontal="center" vertical="top" wrapText="1"/>
    </xf>
    <xf numFmtId="167" fontId="16" fillId="3" borderId="4" xfId="1" applyNumberFormat="1" applyFont="1" applyFill="1" applyBorder="1" applyAlignment="1">
      <alignment horizontal="center" vertical="top" wrapText="1"/>
    </xf>
    <xf numFmtId="0" fontId="16" fillId="3" borderId="0" xfId="1" applyFont="1" applyFill="1" applyAlignment="1">
      <alignment horizontal="left" vertical="top" wrapText="1"/>
    </xf>
    <xf numFmtId="0" fontId="16" fillId="3" borderId="0" xfId="1" applyFont="1" applyFill="1" applyBorder="1" applyAlignment="1">
      <alignment horizontal="left" vertical="top" wrapText="1"/>
    </xf>
    <xf numFmtId="0" fontId="19" fillId="3" borderId="0" xfId="1" applyFont="1" applyFill="1" applyAlignment="1">
      <alignment vertical="top" wrapText="1"/>
    </xf>
    <xf numFmtId="0" fontId="16" fillId="3" borderId="0" xfId="1" applyFont="1" applyFill="1" applyAlignment="1">
      <alignment horizontal="left" vertical="center" wrapText="1"/>
    </xf>
    <xf numFmtId="49" fontId="18" fillId="3" borderId="0" xfId="1" applyNumberFormat="1" applyFont="1" applyFill="1" applyAlignment="1">
      <alignment horizontal="center" vertical="top" wrapText="1"/>
    </xf>
    <xf numFmtId="49" fontId="16" fillId="3" borderId="2" xfId="1" applyNumberFormat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center" vertical="top" wrapText="1"/>
    </xf>
    <xf numFmtId="0" fontId="16" fillId="3" borderId="26" xfId="1" applyFont="1" applyFill="1" applyBorder="1" applyAlignment="1">
      <alignment horizontal="center" vertical="top" wrapText="1"/>
    </xf>
    <xf numFmtId="0" fontId="16" fillId="3" borderId="20" xfId="1" applyFont="1" applyFill="1" applyBorder="1" applyAlignment="1">
      <alignment horizontal="center" vertical="top" wrapText="1"/>
    </xf>
    <xf numFmtId="0" fontId="16" fillId="3" borderId="2" xfId="1" applyFont="1" applyFill="1" applyBorder="1" applyAlignment="1">
      <alignment horizontal="center" vertical="top" wrapText="1"/>
    </xf>
    <xf numFmtId="0" fontId="16" fillId="3" borderId="6" xfId="1" applyFont="1" applyFill="1" applyBorder="1" applyAlignment="1">
      <alignment horizontal="center" vertical="top" wrapText="1"/>
    </xf>
    <xf numFmtId="0" fontId="16" fillId="3" borderId="4" xfId="1" applyFont="1" applyFill="1" applyBorder="1" applyAlignment="1">
      <alignment horizontal="center" vertical="top" wrapText="1"/>
    </xf>
    <xf numFmtId="0" fontId="16" fillId="3" borderId="8" xfId="1" applyFont="1" applyFill="1" applyBorder="1" applyAlignment="1">
      <alignment horizontal="left" vertical="top" wrapText="1"/>
    </xf>
    <xf numFmtId="0" fontId="16" fillId="3" borderId="26" xfId="1" applyFont="1" applyFill="1" applyBorder="1" applyAlignment="1">
      <alignment horizontal="left" vertical="top" wrapText="1"/>
    </xf>
    <xf numFmtId="0" fontId="16" fillId="3" borderId="20" xfId="1" applyFont="1" applyFill="1" applyBorder="1" applyAlignment="1">
      <alignment horizontal="left" vertical="top" wrapText="1"/>
    </xf>
    <xf numFmtId="0" fontId="16" fillId="3" borderId="11" xfId="1" applyFont="1" applyFill="1" applyBorder="1" applyAlignment="1">
      <alignment horizontal="center" vertical="top" wrapText="1"/>
    </xf>
  </cellXfs>
  <cellStyles count="10">
    <cellStyle name="Обычный" xfId="0" builtinId="0"/>
    <cellStyle name="Обычный 2" xfId="1"/>
    <cellStyle name="Обычный 3" xfId="2"/>
    <cellStyle name="Обычный 4" xfId="3"/>
    <cellStyle name="Обычный 5" xfId="4"/>
    <cellStyle name="Обычный 6" xfId="5"/>
    <cellStyle name="Обычный 7" xfId="6"/>
    <cellStyle name="Обычный 8" xfId="9"/>
    <cellStyle name="Стиль 1" xfId="7"/>
    <cellStyle name="Финансовый" xfId="8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externalLink" Target="externalLinks/externalLink1.xml"/><Relationship Id="rId26" Type="http://schemas.openxmlformats.org/officeDocument/2006/relationships/externalLink" Target="externalLinks/externalLink9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4.xml"/><Relationship Id="rId34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externalLink" Target="externalLinks/externalLink8.xml"/><Relationship Id="rId33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3.xml"/><Relationship Id="rId29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externalLink" Target="externalLinks/externalLink7.xml"/><Relationship Id="rId32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externalLink" Target="externalLinks/externalLink6.xml"/><Relationship Id="rId28" Type="http://schemas.openxmlformats.org/officeDocument/2006/relationships/externalLink" Target="externalLinks/externalLink11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2.xml"/><Relationship Id="rId31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5.xml"/><Relationship Id="rId27" Type="http://schemas.openxmlformats.org/officeDocument/2006/relationships/externalLink" Target="externalLinks/externalLink10.xml"/><Relationship Id="rId30" Type="http://schemas.openxmlformats.org/officeDocument/2006/relationships/externalLink" Target="externalLinks/externalLink13.xml"/><Relationship Id="rId35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&#1070;&#1088;&#1100;&#1077;&#1074;&#1072;/Application%20Data/Microsoft/Excel/&#1057;&#1069;&#1056;/&#1050;&#1051;&#1040;&#1057;&#1057;&#1048;&#1060;&#1048;&#1050;&#1040;&#1062;&#1048;&#1071;-&#1043;&#1055;%202014-2016(&#1087;&#1086;&#1089;&#1083;&#1077;%20&#1082;&#1086;&#1085;&#1089;&#1091;&#1083;&#1100;&#1090;&#1072;&#1094;&#1080;&#1080;)%20(&#1087;&#1086;&#1076;%20&#1083;&#1080;&#1084;&#1080;&#1090;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92;&#1080;&#1079;&#1080;&#1095;&#1077;&#1089;&#1082;&#1086;&#1081;%20&#1082;&#1091;&#1083;&#1100;&#1090;&#1091;&#1088;&#1099;,%20&#1089;&#1087;&#1086;&#1088;&#1090;&#1072;%20&#1080;%20&#1084;&#1086;&#1083;&#1086;&#1076;&#1105;&#1078;&#1085;&#1086;&#1081;%20&#1087;&#1086;&#1083;&#1080;&#1090;&#1080;&#1082;&#1080;/&#1047;&#1072;&#1074;&#1080;&#1088;&#1082;&#1080;&#1085;&#1072;%20&#1053;.&#1040;/&#1052;&#1091;&#1085;%20&#1087;&#1088;&#1086;&#1075;&#1088;&#1072;&#1084;&#1084;&#1072;/&#1053;&#1086;&#1074;&#1072;&#1103;%20&#1087;&#1072;&#1087;&#1082;&#1072;/&#8470;%2043&#1087;%20&#1086;&#1090;%2008.04.2020%20&#1086;%20&#1074;&#1085;&#1077;&#1089;.&#1080;&#1079;&#1084;.%20&#1074;%20&#8470;%20149&#1087;%20&#1086;&#1090;%2030.09.2015/&#1087;&#1088;&#1080;&#1083;&#1086;&#1078;&#1077;&#1085;&#1080;&#1103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/>
      <sheetData sheetId="1"/>
      <sheetData sheetId="2"/>
      <sheetData sheetId="3"/>
      <sheetData sheetId="4"/>
      <sheetData sheetId="5"/>
      <sheetData sheetId="6">
        <row r="85">
          <cell r="J85">
            <v>0</v>
          </cell>
          <cell r="K85">
            <v>0</v>
          </cell>
          <cell r="L85">
            <v>6929</v>
          </cell>
        </row>
        <row r="98">
          <cell r="J98">
            <v>2487.9</v>
          </cell>
          <cell r="K98">
            <v>2487.9</v>
          </cell>
          <cell r="L98">
            <v>2487.9</v>
          </cell>
        </row>
        <row r="99">
          <cell r="J99">
            <v>607</v>
          </cell>
          <cell r="K99">
            <v>649.09999999999991</v>
          </cell>
          <cell r="L99">
            <v>649.09999999999991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ормация МЗ"/>
      <sheetName val="Информация МЗ+ИЦ+ПД"/>
      <sheetName val="ГП-прил.2"/>
      <sheetName val="Прогноз"/>
      <sheetName val="ПП1"/>
      <sheetName val="ПП2"/>
      <sheetName val="ПП3"/>
      <sheetName val="ПП4 "/>
      <sheetName val="ПП1 "/>
      <sheetName val="ПП2 "/>
      <sheetName val="ПП3 "/>
      <sheetName val="ПП4  "/>
      <sheetName val="ПР"/>
      <sheetName val="ПР2ПП1"/>
      <sheetName val="ПР2ПП2"/>
      <sheetName val="ПР2ПП3"/>
      <sheetName val="ПР.2ПП4"/>
    </sheetNames>
    <sheetDataSet>
      <sheetData sheetId="0" refreshError="1"/>
      <sheetData sheetId="1" refreshError="1">
        <row r="17">
          <cell r="F17">
            <v>375</v>
          </cell>
        </row>
        <row r="35">
          <cell r="H35">
            <v>2002.9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>
        <row r="11">
          <cell r="M11">
            <v>473.2</v>
          </cell>
          <cell r="N11">
            <v>678.6</v>
          </cell>
        </row>
        <row r="12">
          <cell r="N12">
            <v>0</v>
          </cell>
        </row>
        <row r="13">
          <cell r="M13">
            <v>569</v>
          </cell>
          <cell r="N13">
            <v>595.4</v>
          </cell>
        </row>
        <row r="14">
          <cell r="M14">
            <v>155.19999999999999</v>
          </cell>
          <cell r="N14">
            <v>57.6</v>
          </cell>
        </row>
        <row r="15">
          <cell r="M15">
            <v>815.8</v>
          </cell>
          <cell r="N15">
            <v>376.7</v>
          </cell>
        </row>
        <row r="16">
          <cell r="N16">
            <v>2356.5</v>
          </cell>
        </row>
        <row r="17">
          <cell r="N17">
            <v>0</v>
          </cell>
        </row>
        <row r="18">
          <cell r="N18">
            <v>1120.5</v>
          </cell>
        </row>
        <row r="19">
          <cell r="N19">
            <v>159.19999999999999</v>
          </cell>
        </row>
        <row r="20">
          <cell r="N20">
            <v>0</v>
          </cell>
        </row>
        <row r="21">
          <cell r="N21">
            <v>0</v>
          </cell>
        </row>
        <row r="22">
          <cell r="N22">
            <v>0</v>
          </cell>
        </row>
        <row r="23">
          <cell r="N23">
            <v>0</v>
          </cell>
        </row>
        <row r="24">
          <cell r="M24">
            <v>2870</v>
          </cell>
          <cell r="N24">
            <v>0</v>
          </cell>
        </row>
        <row r="25">
          <cell r="N25">
            <v>2160.4</v>
          </cell>
        </row>
        <row r="26">
          <cell r="N26">
            <v>86.5</v>
          </cell>
        </row>
        <row r="27">
          <cell r="M27">
            <v>386.7</v>
          </cell>
          <cell r="N27">
            <v>358.4</v>
          </cell>
        </row>
        <row r="28">
          <cell r="M28">
            <v>1980</v>
          </cell>
          <cell r="N28">
            <v>0</v>
          </cell>
        </row>
        <row r="29">
          <cell r="N29">
            <v>0</v>
          </cell>
        </row>
        <row r="30">
          <cell r="M30">
            <v>3800</v>
          </cell>
          <cell r="N30">
            <v>3000</v>
          </cell>
          <cell r="Q30">
            <v>0</v>
          </cell>
        </row>
        <row r="31">
          <cell r="M31">
            <v>879</v>
          </cell>
          <cell r="N31">
            <v>300</v>
          </cell>
        </row>
        <row r="32">
          <cell r="M32">
            <v>15.5</v>
          </cell>
          <cell r="N32">
            <v>24</v>
          </cell>
        </row>
        <row r="33">
          <cell r="N33">
            <v>779.2</v>
          </cell>
        </row>
        <row r="34">
          <cell r="N34">
            <v>8</v>
          </cell>
        </row>
        <row r="35">
          <cell r="M35">
            <v>1000</v>
          </cell>
          <cell r="N35">
            <v>1000</v>
          </cell>
        </row>
        <row r="36">
          <cell r="M36">
            <v>40</v>
          </cell>
          <cell r="N36">
            <v>40</v>
          </cell>
        </row>
        <row r="37">
          <cell r="N37">
            <v>42.3</v>
          </cell>
        </row>
        <row r="38">
          <cell r="M38">
            <v>14.8</v>
          </cell>
          <cell r="N38">
            <v>0</v>
          </cell>
        </row>
        <row r="39">
          <cell r="M39">
            <v>402.2</v>
          </cell>
          <cell r="N39">
            <v>0</v>
          </cell>
        </row>
        <row r="40">
          <cell r="M40">
            <v>24.8</v>
          </cell>
          <cell r="N40">
            <v>0</v>
          </cell>
        </row>
        <row r="41">
          <cell r="M41">
            <v>0</v>
          </cell>
          <cell r="N41">
            <v>962.6</v>
          </cell>
          <cell r="Q41">
            <v>0</v>
          </cell>
        </row>
        <row r="42">
          <cell r="Q42">
            <v>0</v>
          </cell>
        </row>
        <row r="43">
          <cell r="Q43">
            <v>0</v>
          </cell>
        </row>
        <row r="44">
          <cell r="N44">
            <v>73.400000000000006</v>
          </cell>
        </row>
        <row r="45">
          <cell r="N45">
            <v>15.5</v>
          </cell>
        </row>
        <row r="46">
          <cell r="N46">
            <v>19.399999999999999</v>
          </cell>
        </row>
        <row r="47">
          <cell r="N47">
            <v>4.2</v>
          </cell>
        </row>
        <row r="48">
          <cell r="N48">
            <v>19</v>
          </cell>
        </row>
        <row r="49">
          <cell r="M49">
            <v>11252.3</v>
          </cell>
          <cell r="N49">
            <v>12017.7</v>
          </cell>
        </row>
        <row r="50">
          <cell r="M50">
            <v>2416.1</v>
          </cell>
          <cell r="N50">
            <v>0</v>
          </cell>
        </row>
        <row r="51">
          <cell r="M51">
            <v>1793.5</v>
          </cell>
          <cell r="N51">
            <v>1684.6000000000001</v>
          </cell>
        </row>
        <row r="52">
          <cell r="M52">
            <v>333.8</v>
          </cell>
          <cell r="N52">
            <v>146.4</v>
          </cell>
        </row>
        <row r="53">
          <cell r="M53">
            <v>310.60000000000002</v>
          </cell>
          <cell r="N53">
            <v>287.89999999999998</v>
          </cell>
        </row>
        <row r="54">
          <cell r="M54">
            <v>5229</v>
          </cell>
          <cell r="N54">
            <v>5873.2000000000007</v>
          </cell>
        </row>
      </sheetData>
      <sheetData sheetId="14" refreshError="1">
        <row r="11">
          <cell r="N11">
            <v>7232.5</v>
          </cell>
          <cell r="O11">
            <v>6360.7</v>
          </cell>
        </row>
        <row r="12">
          <cell r="O12">
            <v>0</v>
          </cell>
        </row>
        <row r="13">
          <cell r="N13">
            <v>1155.4000000000001</v>
          </cell>
          <cell r="O13">
            <v>963.1</v>
          </cell>
        </row>
        <row r="14">
          <cell r="O14">
            <v>0</v>
          </cell>
        </row>
        <row r="15">
          <cell r="N15">
            <v>78.400000000000006</v>
          </cell>
          <cell r="O15">
            <v>52</v>
          </cell>
        </row>
        <row r="16">
          <cell r="O16">
            <v>0</v>
          </cell>
        </row>
        <row r="17">
          <cell r="N17">
            <v>870.4</v>
          </cell>
          <cell r="O17">
            <v>713.2</v>
          </cell>
        </row>
        <row r="18">
          <cell r="O18">
            <v>0</v>
          </cell>
        </row>
        <row r="19">
          <cell r="O19">
            <v>0</v>
          </cell>
        </row>
        <row r="20">
          <cell r="N20">
            <v>825.9</v>
          </cell>
          <cell r="O20">
            <v>812.8</v>
          </cell>
          <cell r="R20">
            <v>810.5</v>
          </cell>
        </row>
        <row r="21">
          <cell r="O21">
            <v>0</v>
          </cell>
        </row>
        <row r="34">
          <cell r="O34">
            <v>0</v>
          </cell>
        </row>
        <row r="35">
          <cell r="N35">
            <v>671</v>
          </cell>
          <cell r="O35">
            <v>0</v>
          </cell>
        </row>
        <row r="36">
          <cell r="O36">
            <v>0</v>
          </cell>
        </row>
        <row r="38">
          <cell r="O38">
            <v>0</v>
          </cell>
        </row>
        <row r="39">
          <cell r="O39">
            <v>0</v>
          </cell>
        </row>
        <row r="40">
          <cell r="O40">
            <v>75.7</v>
          </cell>
        </row>
        <row r="41">
          <cell r="O41">
            <v>10</v>
          </cell>
        </row>
        <row r="42">
          <cell r="O42">
            <v>0</v>
          </cell>
        </row>
        <row r="43">
          <cell r="N43">
            <v>165.2</v>
          </cell>
          <cell r="O43">
            <v>162.6</v>
          </cell>
        </row>
        <row r="44">
          <cell r="N44">
            <v>258.7</v>
          </cell>
          <cell r="O44">
            <v>0</v>
          </cell>
        </row>
        <row r="45">
          <cell r="O45">
            <v>49.6</v>
          </cell>
        </row>
        <row r="46">
          <cell r="O46">
            <v>6.2</v>
          </cell>
        </row>
        <row r="47">
          <cell r="R47">
            <v>0</v>
          </cell>
        </row>
        <row r="48">
          <cell r="O48">
            <v>1400.2</v>
          </cell>
        </row>
      </sheetData>
      <sheetData sheetId="15" refreshError="1"/>
      <sheetData sheetId="16" refreshError="1">
        <row r="9">
          <cell r="N9">
            <v>1760.7</v>
          </cell>
          <cell r="O9">
            <v>2153.6</v>
          </cell>
        </row>
        <row r="14">
          <cell r="N14">
            <v>46</v>
          </cell>
          <cell r="O14">
            <v>24.4</v>
          </cell>
        </row>
        <row r="15">
          <cell r="N15">
            <v>0.1</v>
          </cell>
          <cell r="O15">
            <v>0</v>
          </cell>
        </row>
        <row r="16">
          <cell r="N16">
            <v>67.8</v>
          </cell>
          <cell r="Q16">
            <v>0</v>
          </cell>
          <cell r="R16">
            <v>0</v>
          </cell>
        </row>
        <row r="17">
          <cell r="O17">
            <v>27.3</v>
          </cell>
        </row>
        <row r="18">
          <cell r="N18">
            <v>128.30000000000001</v>
          </cell>
          <cell r="Q18">
            <v>0</v>
          </cell>
          <cell r="R18">
            <v>0</v>
          </cell>
        </row>
        <row r="19">
          <cell r="O19">
            <v>36.4</v>
          </cell>
        </row>
        <row r="21">
          <cell r="K21">
            <v>1703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B32"/>
  <sheetViews>
    <sheetView view="pageBreakPreview" zoomScale="55" zoomScaleNormal="70" zoomScaleSheetLayoutView="55" workbookViewId="0">
      <selection activeCell="I1" sqref="I1:U1"/>
    </sheetView>
  </sheetViews>
  <sheetFormatPr defaultColWidth="9.109375" defaultRowHeight="15.6" outlineLevelCol="1" x14ac:dyDescent="0.3"/>
  <cols>
    <col min="1" max="1" width="18.44140625" style="286" customWidth="1"/>
    <col min="2" max="2" width="19.5546875" style="286" customWidth="1"/>
    <col min="3" max="3" width="32" style="286" customWidth="1"/>
    <col min="4" max="4" width="6.88671875" style="286" customWidth="1"/>
    <col min="5" max="5" width="8.44140625" style="286" customWidth="1"/>
    <col min="6" max="8" width="2.44140625" style="286" customWidth="1"/>
    <col min="9" max="9" width="6.6640625" style="286" customWidth="1"/>
    <col min="10" max="11" width="14.109375" style="286" customWidth="1"/>
    <col min="12" max="12" width="13.44140625" style="286" customWidth="1"/>
    <col min="13" max="13" width="15" style="286" customWidth="1"/>
    <col min="14" max="14" width="13.109375" style="286" customWidth="1"/>
    <col min="15" max="15" width="14" style="286" customWidth="1"/>
    <col min="16" max="20" width="13.6640625" style="286" customWidth="1"/>
    <col min="21" max="21" width="14" style="286" customWidth="1"/>
    <col min="22" max="22" width="14.88671875" style="286" customWidth="1"/>
    <col min="23" max="23" width="16.33203125" style="286" hidden="1" customWidth="1" outlineLevel="1"/>
    <col min="24" max="25" width="16.109375" style="286" hidden="1" customWidth="1" outlineLevel="1"/>
    <col min="26" max="26" width="2.88671875" style="286" customWidth="1" outlineLevel="1"/>
    <col min="27" max="27" width="11.6640625" style="286" bestFit="1" customWidth="1"/>
    <col min="28" max="28" width="18" style="286" bestFit="1" customWidth="1"/>
    <col min="29" max="16384" width="9.109375" style="286"/>
  </cols>
  <sheetData>
    <row r="1" spans="1:28" ht="53.25" customHeight="1" x14ac:dyDescent="0.3">
      <c r="I1" s="665" t="s">
        <v>557</v>
      </c>
      <c r="J1" s="665"/>
      <c r="K1" s="665"/>
      <c r="L1" s="665"/>
      <c r="M1" s="665"/>
      <c r="N1" s="665"/>
      <c r="O1" s="665"/>
      <c r="P1" s="665"/>
      <c r="Q1" s="665"/>
      <c r="R1" s="665"/>
      <c r="S1" s="665"/>
      <c r="T1" s="665"/>
      <c r="U1" s="665"/>
    </row>
    <row r="2" spans="1:28" ht="56.25" customHeight="1" x14ac:dyDescent="0.3">
      <c r="I2" s="662" t="s">
        <v>551</v>
      </c>
      <c r="J2" s="662"/>
      <c r="K2" s="662"/>
      <c r="L2" s="662"/>
      <c r="M2" s="662"/>
      <c r="N2" s="662"/>
      <c r="O2" s="662"/>
      <c r="P2" s="662"/>
      <c r="Q2" s="662"/>
      <c r="R2" s="662"/>
      <c r="S2" s="662"/>
      <c r="T2" s="662"/>
      <c r="U2" s="662"/>
    </row>
    <row r="3" spans="1:28" ht="59.25" customHeight="1" x14ac:dyDescent="0.3">
      <c r="A3" s="663" t="s">
        <v>455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  <c r="P3" s="663"/>
      <c r="Q3" s="663"/>
      <c r="R3" s="663"/>
      <c r="S3" s="663"/>
      <c r="T3" s="663"/>
      <c r="U3" s="663"/>
    </row>
    <row r="4" spans="1:28" ht="15.75" customHeight="1" x14ac:dyDescent="0.3">
      <c r="F4" s="295">
        <v>8</v>
      </c>
      <c r="W4" s="286">
        <f>3273967.4+28000</f>
        <v>3301967.4</v>
      </c>
      <c r="X4" s="286">
        <v>3307058.1</v>
      </c>
      <c r="Y4" s="286">
        <v>2895283.8</v>
      </c>
    </row>
    <row r="5" spans="1:28" ht="34.5" customHeight="1" x14ac:dyDescent="0.3">
      <c r="A5" s="664" t="s">
        <v>53</v>
      </c>
      <c r="B5" s="664" t="s">
        <v>49</v>
      </c>
      <c r="C5" s="664" t="s">
        <v>167</v>
      </c>
      <c r="D5" s="664" t="s">
        <v>54</v>
      </c>
      <c r="E5" s="664"/>
      <c r="F5" s="664"/>
      <c r="G5" s="664"/>
      <c r="H5" s="664"/>
      <c r="I5" s="664"/>
      <c r="J5" s="664" t="s">
        <v>47</v>
      </c>
      <c r="K5" s="664"/>
      <c r="L5" s="664"/>
      <c r="M5" s="664"/>
      <c r="N5" s="664"/>
      <c r="O5" s="664"/>
      <c r="P5" s="664"/>
      <c r="Q5" s="664"/>
      <c r="R5" s="664"/>
      <c r="S5" s="664"/>
      <c r="T5" s="664"/>
      <c r="U5" s="664"/>
      <c r="W5" s="296">
        <f>J7</f>
        <v>25745.1</v>
      </c>
      <c r="X5" s="296">
        <f>K7</f>
        <v>30198.400000000001</v>
      </c>
      <c r="Y5" s="296">
        <f>L7</f>
        <v>32554.9</v>
      </c>
    </row>
    <row r="6" spans="1:28" ht="49.5" customHeight="1" x14ac:dyDescent="0.3">
      <c r="A6" s="664"/>
      <c r="B6" s="664"/>
      <c r="C6" s="664"/>
      <c r="D6" s="461" t="s">
        <v>165</v>
      </c>
      <c r="E6" s="461" t="s">
        <v>45</v>
      </c>
      <c r="F6" s="668" t="s">
        <v>44</v>
      </c>
      <c r="G6" s="669"/>
      <c r="H6" s="670"/>
      <c r="I6" s="461" t="s">
        <v>43</v>
      </c>
      <c r="J6" s="461" t="s">
        <v>33</v>
      </c>
      <c r="K6" s="461" t="s">
        <v>32</v>
      </c>
      <c r="L6" s="461" t="s">
        <v>31</v>
      </c>
      <c r="M6" s="461" t="s">
        <v>119</v>
      </c>
      <c r="N6" s="461" t="s">
        <v>118</v>
      </c>
      <c r="O6" s="461" t="s">
        <v>117</v>
      </c>
      <c r="P6" s="461" t="s">
        <v>116</v>
      </c>
      <c r="Q6" s="461" t="s">
        <v>115</v>
      </c>
      <c r="R6" s="461" t="s">
        <v>114</v>
      </c>
      <c r="S6" s="575" t="s">
        <v>113</v>
      </c>
      <c r="T6" s="575" t="s">
        <v>112</v>
      </c>
      <c r="U6" s="575" t="s">
        <v>520</v>
      </c>
      <c r="V6" s="296"/>
      <c r="W6" s="296">
        <f>W4-W5</f>
        <v>3276222.3</v>
      </c>
      <c r="X6" s="296">
        <f>X4-X5</f>
        <v>3276859.7</v>
      </c>
      <c r="Y6" s="296">
        <f>Y4-Y5</f>
        <v>2862728.9</v>
      </c>
    </row>
    <row r="7" spans="1:28" ht="31.5" customHeight="1" x14ac:dyDescent="0.3">
      <c r="A7" s="666" t="s">
        <v>55</v>
      </c>
      <c r="B7" s="666" t="s">
        <v>143</v>
      </c>
      <c r="C7" s="462" t="s">
        <v>56</v>
      </c>
      <c r="D7" s="461" t="s">
        <v>57</v>
      </c>
      <c r="E7" s="461" t="s">
        <v>57</v>
      </c>
      <c r="F7" s="668" t="s">
        <v>57</v>
      </c>
      <c r="G7" s="669"/>
      <c r="H7" s="670"/>
      <c r="I7" s="461" t="s">
        <v>57</v>
      </c>
      <c r="J7" s="74">
        <f t="shared" ref="J7:P7" si="0">J10+J13+J16+J19</f>
        <v>25745.1</v>
      </c>
      <c r="K7" s="74">
        <f t="shared" si="0"/>
        <v>30198.400000000001</v>
      </c>
      <c r="L7" s="74">
        <f t="shared" si="0"/>
        <v>32554.9</v>
      </c>
      <c r="M7" s="74">
        <f t="shared" si="0"/>
        <v>38095.9</v>
      </c>
      <c r="N7" s="74">
        <f t="shared" si="0"/>
        <v>48615.4</v>
      </c>
      <c r="O7" s="74">
        <f t="shared" si="0"/>
        <v>47095</v>
      </c>
      <c r="P7" s="74">
        <f t="shared" si="0"/>
        <v>73803.000000000015</v>
      </c>
      <c r="Q7" s="74">
        <f>Q10+Q13+Q16+Q19</f>
        <v>101141.1</v>
      </c>
      <c r="R7" s="74">
        <f>R10+R13+R16+R19</f>
        <v>57616.200000000004</v>
      </c>
      <c r="S7" s="74">
        <f>S10+S13+S16+S19</f>
        <v>57605.200000000004</v>
      </c>
      <c r="T7" s="74">
        <f>T10+T13+T16+T19</f>
        <v>57605.200000000004</v>
      </c>
      <c r="U7" s="74">
        <f>SUM(J7:T7)</f>
        <v>570075.4</v>
      </c>
      <c r="V7" s="297"/>
      <c r="AA7" s="296"/>
      <c r="AB7" s="296"/>
    </row>
    <row r="8" spans="1:28" x14ac:dyDescent="0.3">
      <c r="A8" s="666"/>
      <c r="B8" s="666"/>
      <c r="C8" s="462" t="s">
        <v>168</v>
      </c>
      <c r="D8" s="461"/>
      <c r="E8" s="461"/>
      <c r="F8" s="668"/>
      <c r="G8" s="669"/>
      <c r="H8" s="670"/>
      <c r="I8" s="461"/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4">
        <f t="shared" ref="U8:U21" si="1">SUM(J8:T8)</f>
        <v>0</v>
      </c>
      <c r="V8" s="297"/>
      <c r="W8" s="296">
        <v>2809386.2</v>
      </c>
      <c r="X8" s="296">
        <v>2813055.3</v>
      </c>
      <c r="Y8" s="296">
        <v>2810976</v>
      </c>
    </row>
    <row r="9" spans="1:28" ht="93" customHeight="1" x14ac:dyDescent="0.3">
      <c r="A9" s="666"/>
      <c r="B9" s="666"/>
      <c r="C9" s="462" t="s">
        <v>154</v>
      </c>
      <c r="D9" s="298" t="s">
        <v>123</v>
      </c>
      <c r="E9" s="461" t="s">
        <v>57</v>
      </c>
      <c r="F9" s="668" t="s">
        <v>57</v>
      </c>
      <c r="G9" s="669"/>
      <c r="H9" s="670"/>
      <c r="I9" s="461" t="s">
        <v>57</v>
      </c>
      <c r="J9" s="75">
        <f t="shared" ref="J9:Q9" si="2">J7</f>
        <v>25745.1</v>
      </c>
      <c r="K9" s="75">
        <f t="shared" si="2"/>
        <v>30198.400000000001</v>
      </c>
      <c r="L9" s="75">
        <f t="shared" si="2"/>
        <v>32554.9</v>
      </c>
      <c r="M9" s="75">
        <f t="shared" si="2"/>
        <v>38095.9</v>
      </c>
      <c r="N9" s="75">
        <f t="shared" si="2"/>
        <v>48615.4</v>
      </c>
      <c r="O9" s="75">
        <f t="shared" si="2"/>
        <v>47095</v>
      </c>
      <c r="P9" s="75">
        <f t="shared" si="2"/>
        <v>73803.000000000015</v>
      </c>
      <c r="Q9" s="75">
        <f t="shared" si="2"/>
        <v>101141.1</v>
      </c>
      <c r="R9" s="75">
        <f>R7</f>
        <v>57616.200000000004</v>
      </c>
      <c r="S9" s="75">
        <f>S7</f>
        <v>57605.200000000004</v>
      </c>
      <c r="T9" s="75">
        <f>T7</f>
        <v>57605.200000000004</v>
      </c>
      <c r="U9" s="74">
        <f t="shared" si="1"/>
        <v>570075.4</v>
      </c>
      <c r="V9" s="297"/>
      <c r="W9" s="296">
        <f>J9-[13]ПП3!J85-[13]ПП3!J98-[13]ПП3!J99</f>
        <v>22650.199999999997</v>
      </c>
      <c r="X9" s="296">
        <f>K9-[13]ПП3!K85-[13]ПП3!K98-[13]ПП3!K99</f>
        <v>27061.4</v>
      </c>
      <c r="Y9" s="296">
        <f>L9-[13]ПП3!L85-[13]ПП3!L98-[13]ПП3!L99</f>
        <v>22488.9</v>
      </c>
    </row>
    <row r="10" spans="1:28" ht="35.25" customHeight="1" x14ac:dyDescent="0.3">
      <c r="A10" s="666" t="s">
        <v>58</v>
      </c>
      <c r="B10" s="667" t="s">
        <v>180</v>
      </c>
      <c r="C10" s="462" t="s">
        <v>59</v>
      </c>
      <c r="D10" s="298"/>
      <c r="E10" s="461" t="s">
        <v>57</v>
      </c>
      <c r="F10" s="668" t="s">
        <v>57</v>
      </c>
      <c r="G10" s="669"/>
      <c r="H10" s="670"/>
      <c r="I10" s="461" t="s">
        <v>57</v>
      </c>
      <c r="J10" s="74">
        <f t="shared" ref="J10:P10" si="3">J12</f>
        <v>4311.5</v>
      </c>
      <c r="K10" s="74">
        <f t="shared" si="3"/>
        <v>5873.4</v>
      </c>
      <c r="L10" s="74">
        <f t="shared" si="3"/>
        <v>6302.4</v>
      </c>
      <c r="M10" s="74">
        <f t="shared" si="3"/>
        <v>12316.3</v>
      </c>
      <c r="N10" s="74">
        <f t="shared" si="3"/>
        <v>34761.5</v>
      </c>
      <c r="O10" s="74">
        <f t="shared" si="3"/>
        <v>34247.200000000004</v>
      </c>
      <c r="P10" s="74">
        <f t="shared" si="3"/>
        <v>36573.800000000003</v>
      </c>
      <c r="Q10" s="74">
        <f>Q12</f>
        <v>40473.700000000004</v>
      </c>
      <c r="R10" s="74">
        <f>R12</f>
        <v>32489.300000000003</v>
      </c>
      <c r="S10" s="74">
        <f>S12</f>
        <v>32489.300000000003</v>
      </c>
      <c r="T10" s="74">
        <f>T12</f>
        <v>32489.300000000003</v>
      </c>
      <c r="U10" s="74">
        <f t="shared" si="1"/>
        <v>272327.7</v>
      </c>
      <c r="V10" s="297"/>
    </row>
    <row r="11" spans="1:28" ht="31.5" customHeight="1" x14ac:dyDescent="0.3">
      <c r="A11" s="666"/>
      <c r="B11" s="667"/>
      <c r="C11" s="462" t="s">
        <v>168</v>
      </c>
      <c r="D11" s="298"/>
      <c r="E11" s="461"/>
      <c r="F11" s="668"/>
      <c r="G11" s="669"/>
      <c r="H11" s="670"/>
      <c r="I11" s="461"/>
      <c r="J11" s="75"/>
      <c r="K11" s="75"/>
      <c r="L11" s="75"/>
      <c r="M11" s="75"/>
      <c r="N11" s="75"/>
      <c r="O11" s="75"/>
      <c r="P11" s="75"/>
      <c r="Q11" s="75"/>
      <c r="R11" s="75"/>
      <c r="S11" s="75"/>
      <c r="T11" s="75"/>
      <c r="U11" s="74">
        <f t="shared" si="1"/>
        <v>0</v>
      </c>
      <c r="V11" s="297"/>
    </row>
    <row r="12" spans="1:28" ht="72.75" customHeight="1" x14ac:dyDescent="0.3">
      <c r="A12" s="666"/>
      <c r="B12" s="667"/>
      <c r="C12" s="462" t="s">
        <v>154</v>
      </c>
      <c r="D12" s="298" t="s">
        <v>123</v>
      </c>
      <c r="E12" s="461" t="s">
        <v>57</v>
      </c>
      <c r="F12" s="668" t="s">
        <v>57</v>
      </c>
      <c r="G12" s="669"/>
      <c r="H12" s="670"/>
      <c r="I12" s="461" t="s">
        <v>57</v>
      </c>
      <c r="J12" s="75">
        <f>'Информация МЗ+ИЦ+ПД'!D14</f>
        <v>4311.5</v>
      </c>
      <c r="K12" s="75">
        <f>'Информация МЗ+ИЦ+ПД'!E14</f>
        <v>5873.4</v>
      </c>
      <c r="L12" s="75">
        <f>'Информация МЗ+ИЦ+ПД'!F14</f>
        <v>6302.4</v>
      </c>
      <c r="M12" s="75">
        <f>'Информация МЗ+ИЦ+ПД'!G14</f>
        <v>12316.3</v>
      </c>
      <c r="N12" s="75">
        <f>'Информация МЗ+ИЦ+ПД'!H14</f>
        <v>34761.5</v>
      </c>
      <c r="O12" s="75">
        <f>'Информация МЗ+ИЦ+ПД'!I14</f>
        <v>34247.200000000004</v>
      </c>
      <c r="P12" s="75">
        <f>'Информация МЗ+ИЦ+ПД'!J14</f>
        <v>36573.800000000003</v>
      </c>
      <c r="Q12" s="75">
        <f>'Информация МЗ+ИЦ+ПД'!K14</f>
        <v>40473.700000000004</v>
      </c>
      <c r="R12" s="75">
        <f>'Информация МЗ+ИЦ+ПД'!L14</f>
        <v>32489.300000000003</v>
      </c>
      <c r="S12" s="75">
        <f>'Информация МЗ+ИЦ+ПД'!M14</f>
        <v>32489.300000000003</v>
      </c>
      <c r="T12" s="75">
        <f>'Информация МЗ+ИЦ+ПД'!N14</f>
        <v>32489.300000000003</v>
      </c>
      <c r="U12" s="74">
        <f t="shared" si="1"/>
        <v>272327.7</v>
      </c>
      <c r="V12" s="297"/>
    </row>
    <row r="13" spans="1:28" ht="54" customHeight="1" x14ac:dyDescent="0.3">
      <c r="A13" s="671" t="s">
        <v>60</v>
      </c>
      <c r="B13" s="674" t="s">
        <v>61</v>
      </c>
      <c r="C13" s="462" t="s">
        <v>438</v>
      </c>
      <c r="D13" s="298"/>
      <c r="E13" s="461" t="s">
        <v>57</v>
      </c>
      <c r="F13" s="668" t="s">
        <v>57</v>
      </c>
      <c r="G13" s="669"/>
      <c r="H13" s="670"/>
      <c r="I13" s="461" t="s">
        <v>57</v>
      </c>
      <c r="J13" s="74">
        <f t="shared" ref="J13:O13" si="4">J15</f>
        <v>8322.9</v>
      </c>
      <c r="K13" s="74">
        <f t="shared" si="4"/>
        <v>8249</v>
      </c>
      <c r="L13" s="74">
        <f t="shared" si="4"/>
        <v>9030.7000000000007</v>
      </c>
      <c r="M13" s="74">
        <f t="shared" si="4"/>
        <v>9893.5</v>
      </c>
      <c r="N13" s="74">
        <f t="shared" si="4"/>
        <v>11851</v>
      </c>
      <c r="O13" s="74">
        <f t="shared" si="4"/>
        <v>10606.1</v>
      </c>
      <c r="P13" s="74">
        <f>P15</f>
        <v>34832.9</v>
      </c>
      <c r="Q13" s="74">
        <f>Q15</f>
        <v>57878.799999999996</v>
      </c>
      <c r="R13" s="74">
        <f>R15</f>
        <v>22231.8</v>
      </c>
      <c r="S13" s="74">
        <f>S15</f>
        <v>22220.799999999999</v>
      </c>
      <c r="T13" s="74">
        <f>T15</f>
        <v>22220.799999999999</v>
      </c>
      <c r="U13" s="74">
        <f t="shared" si="1"/>
        <v>217338.29999999996</v>
      </c>
      <c r="V13" s="297"/>
    </row>
    <row r="14" spans="1:28" ht="15.75" customHeight="1" x14ac:dyDescent="0.3">
      <c r="A14" s="672"/>
      <c r="B14" s="675"/>
      <c r="C14" s="462" t="s">
        <v>168</v>
      </c>
      <c r="D14" s="298"/>
      <c r="E14" s="461"/>
      <c r="F14" s="668"/>
      <c r="G14" s="669"/>
      <c r="H14" s="670"/>
      <c r="I14" s="461"/>
      <c r="J14" s="75"/>
      <c r="K14" s="75"/>
      <c r="L14" s="75"/>
      <c r="M14" s="75"/>
      <c r="N14" s="75"/>
      <c r="O14" s="75"/>
      <c r="P14" s="75"/>
      <c r="Q14" s="75"/>
      <c r="R14" s="75"/>
      <c r="S14" s="75"/>
      <c r="T14" s="75"/>
      <c r="U14" s="74">
        <f t="shared" si="1"/>
        <v>0</v>
      </c>
      <c r="V14" s="297"/>
    </row>
    <row r="15" spans="1:28" ht="63" customHeight="1" x14ac:dyDescent="0.3">
      <c r="A15" s="672"/>
      <c r="B15" s="675"/>
      <c r="C15" s="464" t="s">
        <v>154</v>
      </c>
      <c r="D15" s="299" t="s">
        <v>123</v>
      </c>
      <c r="E15" s="461" t="s">
        <v>57</v>
      </c>
      <c r="F15" s="668" t="s">
        <v>57</v>
      </c>
      <c r="G15" s="669"/>
      <c r="H15" s="670"/>
      <c r="I15" s="461" t="s">
        <v>57</v>
      </c>
      <c r="J15" s="75">
        <f>'Информация МЗ+ИЦ+ПД'!D21</f>
        <v>8322.9</v>
      </c>
      <c r="K15" s="75">
        <f>'Информация МЗ+ИЦ+ПД'!E21</f>
        <v>8249</v>
      </c>
      <c r="L15" s="75">
        <f>'Информация МЗ+ИЦ+ПД'!F21</f>
        <v>9030.7000000000007</v>
      </c>
      <c r="M15" s="75">
        <f>'Информация МЗ+ИЦ+ПД'!G21</f>
        <v>9893.5</v>
      </c>
      <c r="N15" s="75">
        <f>'Информация МЗ+ИЦ+ПД'!H21</f>
        <v>11851</v>
      </c>
      <c r="O15" s="75">
        <f>'Информация МЗ+ИЦ+ПД'!I21</f>
        <v>10606.1</v>
      </c>
      <c r="P15" s="75">
        <f>'Информация МЗ+ИЦ+ПД'!J21</f>
        <v>34832.9</v>
      </c>
      <c r="Q15" s="75">
        <f>'Информация МЗ+ИЦ+ПД'!K21</f>
        <v>57878.799999999996</v>
      </c>
      <c r="R15" s="75">
        <f>'Информация МЗ+ИЦ+ПД'!L21</f>
        <v>22231.8</v>
      </c>
      <c r="S15" s="75">
        <f>'Информация МЗ+ИЦ+ПД'!M21</f>
        <v>22220.799999999999</v>
      </c>
      <c r="T15" s="75">
        <f>'Информация МЗ+ИЦ+ПД'!N21</f>
        <v>22220.799999999999</v>
      </c>
      <c r="U15" s="74">
        <f t="shared" si="1"/>
        <v>217338.29999999996</v>
      </c>
      <c r="V15" s="297"/>
      <c r="AB15" s="296"/>
    </row>
    <row r="16" spans="1:28" ht="54" customHeight="1" x14ac:dyDescent="0.3">
      <c r="A16" s="671" t="s">
        <v>62</v>
      </c>
      <c r="B16" s="674" t="s">
        <v>142</v>
      </c>
      <c r="C16" s="462" t="s">
        <v>59</v>
      </c>
      <c r="D16" s="298"/>
      <c r="E16" s="461" t="s">
        <v>57</v>
      </c>
      <c r="F16" s="668" t="s">
        <v>57</v>
      </c>
      <c r="G16" s="669"/>
      <c r="H16" s="670"/>
      <c r="I16" s="461" t="s">
        <v>57</v>
      </c>
      <c r="J16" s="74">
        <f t="shared" ref="J16:O16" si="5">J18</f>
        <v>11923.2</v>
      </c>
      <c r="K16" s="74">
        <f t="shared" si="5"/>
        <v>14373</v>
      </c>
      <c r="L16" s="74">
        <f t="shared" si="5"/>
        <v>15432.8</v>
      </c>
      <c r="M16" s="74">
        <f t="shared" si="5"/>
        <v>14178.1</v>
      </c>
      <c r="N16" s="74">
        <f t="shared" si="5"/>
        <v>0</v>
      </c>
      <c r="O16" s="74">
        <f t="shared" si="5"/>
        <v>0</v>
      </c>
      <c r="P16" s="74">
        <f>P18</f>
        <v>0</v>
      </c>
      <c r="Q16" s="74">
        <f>Q18</f>
        <v>0</v>
      </c>
      <c r="R16" s="74">
        <f>R18</f>
        <v>0</v>
      </c>
      <c r="S16" s="74">
        <f>S18</f>
        <v>0</v>
      </c>
      <c r="T16" s="74">
        <f>T18</f>
        <v>0</v>
      </c>
      <c r="U16" s="74">
        <f t="shared" si="1"/>
        <v>55907.1</v>
      </c>
      <c r="V16" s="297"/>
      <c r="AB16" s="296"/>
    </row>
    <row r="17" spans="1:28" ht="15.75" customHeight="1" x14ac:dyDescent="0.3">
      <c r="A17" s="672"/>
      <c r="B17" s="675"/>
      <c r="C17" s="462" t="s">
        <v>168</v>
      </c>
      <c r="D17" s="298"/>
      <c r="E17" s="461"/>
      <c r="F17" s="668"/>
      <c r="G17" s="669"/>
      <c r="H17" s="670"/>
      <c r="I17" s="461"/>
      <c r="J17" s="75"/>
      <c r="K17" s="75"/>
      <c r="L17" s="75"/>
      <c r="M17" s="75"/>
      <c r="N17" s="75"/>
      <c r="O17" s="75"/>
      <c r="P17" s="75"/>
      <c r="Q17" s="75"/>
      <c r="R17" s="75"/>
      <c r="S17" s="75"/>
      <c r="T17" s="75"/>
      <c r="U17" s="74">
        <f t="shared" si="1"/>
        <v>0</v>
      </c>
      <c r="V17" s="297"/>
      <c r="AB17" s="296"/>
    </row>
    <row r="18" spans="1:28" ht="70.5" customHeight="1" x14ac:dyDescent="0.3">
      <c r="A18" s="673"/>
      <c r="B18" s="676"/>
      <c r="C18" s="464" t="s">
        <v>154</v>
      </c>
      <c r="D18" s="298" t="s">
        <v>123</v>
      </c>
      <c r="E18" s="461" t="s">
        <v>57</v>
      </c>
      <c r="F18" s="668" t="s">
        <v>57</v>
      </c>
      <c r="G18" s="669"/>
      <c r="H18" s="670"/>
      <c r="I18" s="461" t="s">
        <v>57</v>
      </c>
      <c r="J18" s="75">
        <f>11573.2+350</f>
        <v>11923.2</v>
      </c>
      <c r="K18" s="75">
        <f>12981.4+1391.6</f>
        <v>14373</v>
      </c>
      <c r="L18" s="75">
        <f>13607.8+1825</f>
        <v>15432.8</v>
      </c>
      <c r="M18" s="75">
        <v>14178.1</v>
      </c>
      <c r="N18" s="75">
        <v>0</v>
      </c>
      <c r="O18" s="75">
        <v>0</v>
      </c>
      <c r="P18" s="75">
        <v>0</v>
      </c>
      <c r="Q18" s="75">
        <v>0</v>
      </c>
      <c r="R18" s="75">
        <v>0</v>
      </c>
      <c r="S18" s="75">
        <v>0</v>
      </c>
      <c r="T18" s="75">
        <v>0</v>
      </c>
      <c r="U18" s="74">
        <f t="shared" si="1"/>
        <v>55907.1</v>
      </c>
      <c r="V18" s="297"/>
      <c r="AA18" s="296"/>
      <c r="AB18" s="296"/>
    </row>
    <row r="19" spans="1:28" ht="50.25" customHeight="1" x14ac:dyDescent="0.3">
      <c r="A19" s="671" t="s">
        <v>136</v>
      </c>
      <c r="B19" s="674" t="s">
        <v>63</v>
      </c>
      <c r="C19" s="462" t="s">
        <v>59</v>
      </c>
      <c r="D19" s="298"/>
      <c r="E19" s="461" t="s">
        <v>57</v>
      </c>
      <c r="F19" s="668" t="s">
        <v>57</v>
      </c>
      <c r="G19" s="669"/>
      <c r="H19" s="670"/>
      <c r="I19" s="461" t="s">
        <v>57</v>
      </c>
      <c r="J19" s="74">
        <f t="shared" ref="J19:O19" si="6">J21</f>
        <v>1187.5</v>
      </c>
      <c r="K19" s="74">
        <f t="shared" si="6"/>
        <v>1703</v>
      </c>
      <c r="L19" s="74">
        <f t="shared" si="6"/>
        <v>1789</v>
      </c>
      <c r="M19" s="74">
        <f t="shared" si="6"/>
        <v>1708</v>
      </c>
      <c r="N19" s="74">
        <f>'[14]Информация МЗ+ИЦ+ПД'!H35</f>
        <v>2002.9</v>
      </c>
      <c r="O19" s="74">
        <f t="shared" si="6"/>
        <v>2241.6999999999998</v>
      </c>
      <c r="P19" s="74">
        <f>P21</f>
        <v>2396.3000000000002</v>
      </c>
      <c r="Q19" s="74">
        <f>Q21</f>
        <v>2788.6000000000004</v>
      </c>
      <c r="R19" s="74">
        <f>R21</f>
        <v>2895.1000000000004</v>
      </c>
      <c r="S19" s="74">
        <f>'Информация МЗ+ИЦ+ПД'!M35</f>
        <v>2895.1000000000004</v>
      </c>
      <c r="T19" s="74">
        <f>'Информация МЗ+ИЦ+ПД'!N35</f>
        <v>2895.1000000000004</v>
      </c>
      <c r="U19" s="74">
        <f t="shared" si="1"/>
        <v>24502.299999999996</v>
      </c>
      <c r="V19" s="297"/>
    </row>
    <row r="20" spans="1:28" ht="31.5" customHeight="1" x14ac:dyDescent="0.3">
      <c r="A20" s="672"/>
      <c r="B20" s="675"/>
      <c r="C20" s="462" t="s">
        <v>168</v>
      </c>
      <c r="D20" s="298"/>
      <c r="E20" s="461"/>
      <c r="F20" s="668"/>
      <c r="G20" s="669"/>
      <c r="H20" s="670"/>
      <c r="I20" s="461"/>
      <c r="J20" s="75"/>
      <c r="K20" s="75"/>
      <c r="L20" s="75"/>
      <c r="M20" s="75"/>
      <c r="N20" s="75"/>
      <c r="O20" s="75"/>
      <c r="P20" s="75"/>
      <c r="Q20" s="75"/>
      <c r="R20" s="75"/>
      <c r="S20" s="75"/>
      <c r="T20" s="75"/>
      <c r="U20" s="74">
        <f t="shared" si="1"/>
        <v>0</v>
      </c>
      <c r="V20" s="297"/>
    </row>
    <row r="21" spans="1:28" ht="68.25" customHeight="1" x14ac:dyDescent="0.3">
      <c r="A21" s="673"/>
      <c r="B21" s="676"/>
      <c r="C21" s="462" t="s">
        <v>154</v>
      </c>
      <c r="D21" s="298" t="s">
        <v>123</v>
      </c>
      <c r="E21" s="461" t="s">
        <v>57</v>
      </c>
      <c r="F21" s="668" t="s">
        <v>57</v>
      </c>
      <c r="G21" s="669"/>
      <c r="H21" s="670"/>
      <c r="I21" s="461" t="s">
        <v>57</v>
      </c>
      <c r="J21" s="75">
        <f>'Информация МЗ+ИЦ+ПД'!D35</f>
        <v>1187.5</v>
      </c>
      <c r="K21" s="75">
        <f>'Информация МЗ+ИЦ+ПД'!E35</f>
        <v>1703</v>
      </c>
      <c r="L21" s="75">
        <f>'Информация МЗ+ИЦ+ПД'!F35</f>
        <v>1789</v>
      </c>
      <c r="M21" s="75">
        <f>'Информация МЗ+ИЦ+ПД'!G35</f>
        <v>1708</v>
      </c>
      <c r="N21" s="75">
        <f>'Информация МЗ+ИЦ+ПД'!H35</f>
        <v>2002.9</v>
      </c>
      <c r="O21" s="75">
        <f>'Информация МЗ+ИЦ+ПД'!I35</f>
        <v>2241.6999999999998</v>
      </c>
      <c r="P21" s="75">
        <f>'Информация МЗ+ИЦ+ПД'!J35</f>
        <v>2396.3000000000002</v>
      </c>
      <c r="Q21" s="75">
        <f>'Информация МЗ+ИЦ+ПД'!K35</f>
        <v>2788.6000000000004</v>
      </c>
      <c r="R21" s="75">
        <f>'Информация МЗ+ИЦ+ПД'!L35</f>
        <v>2895.1000000000004</v>
      </c>
      <c r="S21" s="75">
        <f>'Информация МЗ+ИЦ+ПД'!M35</f>
        <v>2895.1000000000004</v>
      </c>
      <c r="T21" s="75">
        <f>'Информация МЗ+ИЦ+ПД'!N35</f>
        <v>2895.1000000000004</v>
      </c>
      <c r="U21" s="74">
        <f t="shared" si="1"/>
        <v>24502.299999999996</v>
      </c>
      <c r="V21" s="297"/>
    </row>
    <row r="22" spans="1:28" ht="33.6" customHeight="1" x14ac:dyDescent="0.3">
      <c r="A22" s="300"/>
      <c r="B22" s="301"/>
      <c r="C22" s="302"/>
      <c r="D22" s="303"/>
      <c r="E22" s="300"/>
      <c r="F22" s="303"/>
      <c r="G22" s="303"/>
      <c r="H22" s="303"/>
      <c r="I22" s="300"/>
      <c r="J22" s="294"/>
      <c r="K22" s="294"/>
      <c r="L22" s="294"/>
      <c r="M22" s="294"/>
      <c r="N22" s="294"/>
      <c r="O22" s="294"/>
      <c r="P22" s="294"/>
      <c r="Q22" s="294"/>
      <c r="R22" s="294"/>
      <c r="S22" s="294"/>
      <c r="T22" s="294"/>
      <c r="U22" s="294"/>
    </row>
    <row r="23" spans="1:28" ht="36" hidden="1" customHeight="1" x14ac:dyDescent="0.3">
      <c r="A23" s="300"/>
      <c r="B23" s="301"/>
      <c r="C23" s="302"/>
      <c r="D23" s="303"/>
      <c r="E23" s="300"/>
      <c r="F23" s="303"/>
      <c r="G23" s="303"/>
      <c r="H23" s="303"/>
      <c r="I23" s="300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</row>
    <row r="24" spans="1:28" x14ac:dyDescent="0.3">
      <c r="A24" s="302"/>
      <c r="B24" s="304"/>
      <c r="C24" s="302"/>
      <c r="D24" s="303"/>
      <c r="E24" s="300"/>
      <c r="F24" s="300"/>
      <c r="G24" s="300"/>
      <c r="H24" s="300"/>
      <c r="I24" s="300"/>
      <c r="J24" s="294"/>
      <c r="K24" s="294"/>
      <c r="L24" s="294"/>
      <c r="M24" s="294"/>
      <c r="N24" s="294"/>
      <c r="O24" s="294"/>
      <c r="P24" s="294"/>
      <c r="Q24" s="294"/>
      <c r="R24" s="294"/>
      <c r="S24" s="294"/>
      <c r="T24" s="294"/>
      <c r="U24" s="294"/>
    </row>
    <row r="25" spans="1:28" ht="43.5" customHeight="1" x14ac:dyDescent="0.3">
      <c r="A25" s="679" t="s">
        <v>64</v>
      </c>
      <c r="B25" s="679"/>
      <c r="C25" s="679"/>
      <c r="D25" s="679"/>
      <c r="E25" s="268"/>
      <c r="F25" s="268"/>
      <c r="G25" s="268"/>
      <c r="H25" s="268"/>
      <c r="I25" s="268"/>
      <c r="J25" s="282"/>
      <c r="K25" s="268"/>
      <c r="L25" s="680" t="s">
        <v>193</v>
      </c>
      <c r="M25" s="681"/>
      <c r="N25" s="681"/>
      <c r="O25" s="681"/>
      <c r="P25" s="681"/>
      <c r="Q25" s="681"/>
      <c r="R25" s="681"/>
      <c r="S25" s="681"/>
      <c r="T25" s="681"/>
      <c r="U25" s="681"/>
      <c r="V25" s="463"/>
    </row>
    <row r="26" spans="1:28" x14ac:dyDescent="0.3">
      <c r="A26" s="302"/>
      <c r="B26" s="304"/>
      <c r="C26" s="302"/>
      <c r="D26" s="303"/>
      <c r="E26" s="300"/>
      <c r="F26" s="300"/>
      <c r="G26" s="300"/>
      <c r="H26" s="300"/>
      <c r="I26" s="300"/>
      <c r="J26" s="294"/>
      <c r="K26" s="294"/>
      <c r="L26" s="294"/>
      <c r="M26" s="294"/>
      <c r="N26" s="294"/>
      <c r="O26" s="294"/>
      <c r="P26" s="294"/>
      <c r="Q26" s="294"/>
      <c r="R26" s="294"/>
      <c r="S26" s="294"/>
      <c r="T26" s="294"/>
      <c r="U26" s="294"/>
    </row>
    <row r="27" spans="1:28" x14ac:dyDescent="0.3">
      <c r="D27" s="305"/>
      <c r="E27" s="305"/>
      <c r="F27" s="305"/>
      <c r="G27" s="305"/>
      <c r="H27" s="305"/>
      <c r="I27" s="305"/>
    </row>
    <row r="28" spans="1:28" s="268" customFormat="1" ht="51.75" customHeight="1" x14ac:dyDescent="0.3">
      <c r="A28" s="679"/>
      <c r="B28" s="679"/>
      <c r="C28" s="679"/>
      <c r="D28" s="679"/>
      <c r="L28" s="682"/>
      <c r="M28" s="682"/>
      <c r="N28" s="682"/>
      <c r="O28" s="682"/>
      <c r="P28" s="682"/>
      <c r="Q28" s="682"/>
      <c r="R28" s="682"/>
      <c r="S28" s="682"/>
      <c r="T28" s="682"/>
      <c r="U28" s="682"/>
    </row>
    <row r="29" spans="1:28" s="307" customFormat="1" ht="31.2" hidden="1" x14ac:dyDescent="0.3">
      <c r="A29" s="677" t="s">
        <v>65</v>
      </c>
      <c r="B29" s="677"/>
      <c r="C29" s="677"/>
      <c r="D29" s="677"/>
      <c r="E29" s="678"/>
      <c r="F29" s="678"/>
      <c r="G29" s="678"/>
      <c r="H29" s="678"/>
      <c r="I29" s="678"/>
      <c r="J29" s="306"/>
      <c r="K29" s="306"/>
      <c r="U29" s="307" t="s">
        <v>66</v>
      </c>
    </row>
    <row r="30" spans="1:28" hidden="1" x14ac:dyDescent="0.3"/>
    <row r="31" spans="1:28" hidden="1" x14ac:dyDescent="0.3"/>
    <row r="32" spans="1:28" hidden="1" x14ac:dyDescent="0.3"/>
  </sheetData>
  <mergeCells count="40">
    <mergeCell ref="L25:U25"/>
    <mergeCell ref="L28:U28"/>
    <mergeCell ref="F13:H13"/>
    <mergeCell ref="F14:H14"/>
    <mergeCell ref="F15:H15"/>
    <mergeCell ref="F16:H16"/>
    <mergeCell ref="F17:H17"/>
    <mergeCell ref="F18:H18"/>
    <mergeCell ref="A29:D29"/>
    <mergeCell ref="E29:I29"/>
    <mergeCell ref="F19:H19"/>
    <mergeCell ref="F20:H20"/>
    <mergeCell ref="F21:H21"/>
    <mergeCell ref="A28:D28"/>
    <mergeCell ref="A25:D25"/>
    <mergeCell ref="B19:B21"/>
    <mergeCell ref="A19:A21"/>
    <mergeCell ref="A16:A18"/>
    <mergeCell ref="B16:B18"/>
    <mergeCell ref="B13:B15"/>
    <mergeCell ref="A13:A15"/>
    <mergeCell ref="B5:B6"/>
    <mergeCell ref="A7:A9"/>
    <mergeCell ref="B7:B9"/>
    <mergeCell ref="I2:U2"/>
    <mergeCell ref="A3:U3"/>
    <mergeCell ref="A5:A6"/>
    <mergeCell ref="I1:U1"/>
    <mergeCell ref="A10:A12"/>
    <mergeCell ref="B10:B12"/>
    <mergeCell ref="F8:H8"/>
    <mergeCell ref="F9:H9"/>
    <mergeCell ref="J5:U5"/>
    <mergeCell ref="F6:H6"/>
    <mergeCell ref="C5:C6"/>
    <mergeCell ref="F7:H7"/>
    <mergeCell ref="F10:H10"/>
    <mergeCell ref="F11:H11"/>
    <mergeCell ref="F12:H12"/>
    <mergeCell ref="D5:I5"/>
  </mergeCells>
  <phoneticPr fontId="22" type="noConversion"/>
  <pageMargins left="0.70866141732283472" right="0.70866141732283472" top="0.74803149606299213" bottom="0.74803149606299213" header="0.31496062992125984" footer="0.31496062992125984"/>
  <pageSetup paperSize="9" scale="47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7"/>
  <sheetViews>
    <sheetView view="pageBreakPreview" zoomScale="60" workbookViewId="0">
      <selection activeCell="D1" sqref="D1:D1048576"/>
    </sheetView>
  </sheetViews>
  <sheetFormatPr defaultRowHeight="14.4" x14ac:dyDescent="0.3"/>
  <cols>
    <col min="2" max="2" width="61.5546875" customWidth="1"/>
    <col min="4" max="4" width="13.88671875" customWidth="1"/>
  </cols>
  <sheetData>
    <row r="1" spans="1:14" s="18" customFormat="1" ht="36" customHeight="1" x14ac:dyDescent="0.4">
      <c r="A1" s="21"/>
      <c r="B1" s="36"/>
      <c r="C1" s="36"/>
      <c r="D1" s="36"/>
      <c r="E1" s="757" t="s">
        <v>493</v>
      </c>
      <c r="F1" s="758"/>
      <c r="G1" s="758"/>
      <c r="H1" s="758"/>
      <c r="I1" s="758"/>
      <c r="J1" s="758"/>
      <c r="K1" s="758"/>
    </row>
    <row r="2" spans="1:14" s="18" customFormat="1" ht="21" x14ac:dyDescent="0.4">
      <c r="A2" s="21"/>
      <c r="B2" s="36"/>
      <c r="C2" s="36"/>
      <c r="D2" s="36"/>
      <c r="E2" s="37"/>
      <c r="F2" s="37"/>
    </row>
    <row r="3" spans="1:14" s="18" customFormat="1" ht="23.25" customHeight="1" x14ac:dyDescent="0.4">
      <c r="A3" s="764" t="s">
        <v>170</v>
      </c>
      <c r="B3" s="764"/>
      <c r="C3" s="764"/>
      <c r="D3" s="764"/>
      <c r="E3" s="764"/>
      <c r="F3" s="764"/>
      <c r="G3" s="764"/>
      <c r="H3" s="764"/>
    </row>
    <row r="4" spans="1:14" s="18" customFormat="1" ht="21" x14ac:dyDescent="0.4">
      <c r="A4" s="21"/>
      <c r="B4" s="36"/>
      <c r="C4" s="36"/>
      <c r="D4" s="36"/>
      <c r="E4" s="20"/>
    </row>
    <row r="5" spans="1:14" s="32" customFormat="1" ht="20.25" customHeight="1" x14ac:dyDescent="0.3">
      <c r="A5" s="765" t="s">
        <v>27</v>
      </c>
      <c r="B5" s="762" t="s">
        <v>26</v>
      </c>
      <c r="C5" s="762" t="s">
        <v>15</v>
      </c>
      <c r="D5" s="762" t="s">
        <v>14</v>
      </c>
      <c r="E5" s="762">
        <v>2014</v>
      </c>
      <c r="F5" s="762">
        <v>2015</v>
      </c>
      <c r="G5" s="762">
        <v>2016</v>
      </c>
      <c r="H5" s="762">
        <v>2017</v>
      </c>
      <c r="I5" s="829">
        <v>2018</v>
      </c>
      <c r="J5" s="829">
        <v>2019</v>
      </c>
      <c r="K5" s="762">
        <v>2020</v>
      </c>
      <c r="L5" s="762">
        <v>2021</v>
      </c>
      <c r="M5" s="762">
        <v>2022</v>
      </c>
      <c r="N5" s="762">
        <v>2023</v>
      </c>
    </row>
    <row r="6" spans="1:14" s="32" customFormat="1" ht="93.75" customHeight="1" x14ac:dyDescent="0.3">
      <c r="A6" s="765"/>
      <c r="B6" s="762"/>
      <c r="C6" s="762"/>
      <c r="D6" s="762"/>
      <c r="E6" s="762"/>
      <c r="F6" s="762"/>
      <c r="G6" s="762"/>
      <c r="H6" s="762"/>
      <c r="I6" s="830"/>
      <c r="J6" s="829"/>
      <c r="K6" s="762"/>
      <c r="L6" s="762"/>
      <c r="M6" s="762"/>
      <c r="N6" s="762"/>
    </row>
    <row r="7" spans="1:14" s="32" customFormat="1" ht="60" customHeight="1" x14ac:dyDescent="0.3">
      <c r="A7" s="35"/>
      <c r="B7" s="540" t="s">
        <v>24</v>
      </c>
      <c r="C7" s="765" t="s">
        <v>153</v>
      </c>
      <c r="D7" s="765"/>
      <c r="E7" s="765"/>
      <c r="F7" s="765"/>
      <c r="G7" s="765"/>
      <c r="H7" s="765"/>
      <c r="I7" s="765"/>
      <c r="J7" s="765"/>
      <c r="K7" s="765"/>
      <c r="L7" s="765"/>
      <c r="M7" s="765"/>
      <c r="N7" s="765"/>
    </row>
    <row r="8" spans="1:14" s="32" customFormat="1" ht="36" customHeight="1" x14ac:dyDescent="0.3">
      <c r="A8" s="33"/>
      <c r="B8" s="34" t="s">
        <v>23</v>
      </c>
      <c r="C8" s="33"/>
      <c r="D8" s="33"/>
      <c r="E8" s="33"/>
      <c r="F8" s="33"/>
      <c r="G8" s="33"/>
      <c r="H8" s="33"/>
      <c r="I8" s="33"/>
      <c r="J8" s="33"/>
      <c r="K8" s="35"/>
      <c r="L8" s="35"/>
      <c r="M8" s="35"/>
      <c r="N8" s="35"/>
    </row>
    <row r="9" spans="1:14" s="18" customFormat="1" ht="72" customHeight="1" x14ac:dyDescent="0.25">
      <c r="A9" s="27" t="s">
        <v>8</v>
      </c>
      <c r="B9" s="31" t="s">
        <v>22</v>
      </c>
      <c r="C9" s="23" t="s">
        <v>19</v>
      </c>
      <c r="D9" s="23" t="s">
        <v>18</v>
      </c>
      <c r="E9" s="29">
        <v>35</v>
      </c>
      <c r="F9" s="29">
        <v>90</v>
      </c>
      <c r="G9" s="29">
        <v>100</v>
      </c>
      <c r="H9" s="29">
        <v>100</v>
      </c>
      <c r="I9" s="29">
        <v>60</v>
      </c>
      <c r="J9" s="29">
        <v>60</v>
      </c>
      <c r="K9" s="98">
        <v>60</v>
      </c>
      <c r="L9" s="98">
        <v>60</v>
      </c>
      <c r="M9" s="98">
        <v>60</v>
      </c>
      <c r="N9" s="98">
        <v>60</v>
      </c>
    </row>
    <row r="10" spans="1:14" s="18" customFormat="1" ht="171.75" customHeight="1" x14ac:dyDescent="0.25">
      <c r="A10" s="27" t="s">
        <v>7</v>
      </c>
      <c r="B10" s="28" t="s">
        <v>320</v>
      </c>
      <c r="C10" s="539" t="s">
        <v>19</v>
      </c>
      <c r="D10" s="23" t="s">
        <v>21</v>
      </c>
      <c r="E10" s="22">
        <v>0</v>
      </c>
      <c r="F10" s="22">
        <v>0</v>
      </c>
      <c r="G10" s="22">
        <v>0</v>
      </c>
      <c r="H10" s="22">
        <v>0</v>
      </c>
      <c r="I10" s="22">
        <v>21</v>
      </c>
      <c r="J10" s="22">
        <v>21</v>
      </c>
      <c r="K10" s="22">
        <v>15</v>
      </c>
      <c r="L10" s="98">
        <v>17</v>
      </c>
      <c r="M10" s="98">
        <v>19</v>
      </c>
      <c r="N10" s="98">
        <v>19</v>
      </c>
    </row>
    <row r="11" spans="1:14" s="18" customFormat="1" ht="154.5" customHeight="1" x14ac:dyDescent="0.25">
      <c r="A11" s="27" t="s">
        <v>5</v>
      </c>
      <c r="B11" s="28" t="s">
        <v>315</v>
      </c>
      <c r="C11" s="539" t="s">
        <v>19</v>
      </c>
      <c r="D11" s="23" t="s">
        <v>21</v>
      </c>
      <c r="E11" s="125">
        <v>0</v>
      </c>
      <c r="F11" s="125">
        <v>0</v>
      </c>
      <c r="G11" s="125">
        <v>0</v>
      </c>
      <c r="H11" s="125">
        <v>0</v>
      </c>
      <c r="I11" s="125">
        <v>20</v>
      </c>
      <c r="J11" s="125">
        <v>20</v>
      </c>
      <c r="K11" s="125">
        <v>10</v>
      </c>
      <c r="L11" s="98">
        <v>11</v>
      </c>
      <c r="M11" s="98">
        <v>12</v>
      </c>
      <c r="N11" s="98">
        <v>12</v>
      </c>
    </row>
    <row r="12" spans="1:14" s="18" customFormat="1" ht="151.5" customHeight="1" x14ac:dyDescent="0.25">
      <c r="A12" s="27" t="s">
        <v>4</v>
      </c>
      <c r="B12" s="26" t="s">
        <v>348</v>
      </c>
      <c r="C12" s="539" t="s">
        <v>19</v>
      </c>
      <c r="D12" s="23" t="s">
        <v>21</v>
      </c>
      <c r="E12" s="22">
        <v>0</v>
      </c>
      <c r="F12" s="22">
        <v>0</v>
      </c>
      <c r="G12" s="22">
        <v>0</v>
      </c>
      <c r="H12" s="22">
        <v>0</v>
      </c>
      <c r="I12" s="22">
        <v>17</v>
      </c>
      <c r="J12" s="22">
        <v>17</v>
      </c>
      <c r="K12" s="22">
        <v>8</v>
      </c>
      <c r="L12" s="98">
        <v>9</v>
      </c>
      <c r="M12" s="98">
        <v>10</v>
      </c>
      <c r="N12" s="98">
        <v>10</v>
      </c>
    </row>
    <row r="13" spans="1:14" s="18" customFormat="1" ht="91.5" customHeight="1" x14ac:dyDescent="0.25">
      <c r="A13" s="27" t="s">
        <v>3</v>
      </c>
      <c r="B13" s="26" t="s">
        <v>316</v>
      </c>
      <c r="C13" s="539" t="s">
        <v>1</v>
      </c>
      <c r="D13" s="23" t="s">
        <v>21</v>
      </c>
      <c r="E13" s="22">
        <v>0</v>
      </c>
      <c r="F13" s="22">
        <v>0</v>
      </c>
      <c r="G13" s="22">
        <v>0</v>
      </c>
      <c r="H13" s="22">
        <v>0</v>
      </c>
      <c r="I13" s="22">
        <v>66</v>
      </c>
      <c r="J13" s="22">
        <v>68</v>
      </c>
      <c r="K13" s="98">
        <v>72</v>
      </c>
      <c r="L13" s="98">
        <v>72</v>
      </c>
      <c r="M13" s="98">
        <v>72</v>
      </c>
      <c r="N13" s="98">
        <v>72</v>
      </c>
    </row>
    <row r="14" spans="1:14" s="18" customFormat="1" ht="90" customHeight="1" x14ac:dyDescent="0.25">
      <c r="A14" s="27" t="s">
        <v>144</v>
      </c>
      <c r="B14" s="25" t="s">
        <v>20</v>
      </c>
      <c r="C14" s="539" t="s">
        <v>19</v>
      </c>
      <c r="D14" s="23" t="s">
        <v>18</v>
      </c>
      <c r="E14" s="22">
        <v>15</v>
      </c>
      <c r="F14" s="22">
        <v>16</v>
      </c>
      <c r="G14" s="22">
        <v>16</v>
      </c>
      <c r="H14" s="22">
        <v>18</v>
      </c>
      <c r="I14" s="22">
        <v>20</v>
      </c>
      <c r="J14" s="22">
        <v>22</v>
      </c>
      <c r="K14" s="98">
        <v>24</v>
      </c>
      <c r="L14" s="98">
        <v>24</v>
      </c>
      <c r="M14" s="98">
        <v>24</v>
      </c>
      <c r="N14" s="98">
        <v>24</v>
      </c>
    </row>
    <row r="15" spans="1:14" s="66" customFormat="1" ht="12.75" customHeight="1" x14ac:dyDescent="0.25"/>
    <row r="16" spans="1:14" s="66" customFormat="1" ht="12.75" customHeight="1" x14ac:dyDescent="0.25"/>
    <row r="17" spans="1:7" s="66" customFormat="1" ht="36.75" customHeight="1" x14ac:dyDescent="0.25">
      <c r="A17" s="766" t="s">
        <v>64</v>
      </c>
      <c r="B17" s="766"/>
      <c r="C17" s="67"/>
      <c r="D17" s="67"/>
      <c r="F17" s="767" t="s">
        <v>193</v>
      </c>
      <c r="G17" s="767"/>
    </row>
  </sheetData>
  <mergeCells count="19">
    <mergeCell ref="E1:K1"/>
    <mergeCell ref="A3:H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A17:B17"/>
    <mergeCell ref="F17:G17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60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5"/>
  <sheetViews>
    <sheetView view="pageBreakPreview" zoomScale="60" workbookViewId="0">
      <selection activeCell="S16" sqref="S16"/>
    </sheetView>
  </sheetViews>
  <sheetFormatPr defaultRowHeight="14.4" x14ac:dyDescent="0.3"/>
  <cols>
    <col min="1" max="1" width="5.88671875" customWidth="1"/>
    <col min="2" max="2" width="41.6640625" customWidth="1"/>
    <col min="4" max="4" width="11.6640625" customWidth="1"/>
  </cols>
  <sheetData>
    <row r="1" spans="1:14" s="172" customFormat="1" ht="74.25" customHeight="1" x14ac:dyDescent="0.25">
      <c r="F1" s="789" t="s">
        <v>494</v>
      </c>
      <c r="G1" s="789"/>
      <c r="H1" s="789"/>
    </row>
    <row r="2" spans="1:14" s="171" customFormat="1" ht="3.75" customHeight="1" x14ac:dyDescent="0.3">
      <c r="A2" s="790"/>
      <c r="B2" s="790"/>
      <c r="C2" s="790"/>
      <c r="D2" s="790"/>
      <c r="E2" s="790"/>
      <c r="F2" s="790"/>
      <c r="G2" s="790"/>
      <c r="H2" s="790"/>
    </row>
    <row r="3" spans="1:14" s="171" customFormat="1" ht="40.5" customHeight="1" x14ac:dyDescent="0.25">
      <c r="A3" s="784" t="s">
        <v>138</v>
      </c>
      <c r="B3" s="784"/>
      <c r="C3" s="784"/>
      <c r="D3" s="784"/>
      <c r="E3" s="784"/>
      <c r="F3" s="784"/>
      <c r="G3" s="784"/>
      <c r="H3" s="784"/>
      <c r="I3" s="784"/>
      <c r="J3" s="541"/>
    </row>
    <row r="4" spans="1:14" s="1" customFormat="1" ht="10.5" customHeight="1" x14ac:dyDescent="0.25">
      <c r="I4" s="17"/>
      <c r="J4" s="17"/>
    </row>
    <row r="5" spans="1:14" s="16" customFormat="1" ht="15" customHeight="1" x14ac:dyDescent="0.3">
      <c r="A5" s="750" t="s">
        <v>17</v>
      </c>
      <c r="B5" s="750" t="s">
        <v>16</v>
      </c>
      <c r="C5" s="780" t="s">
        <v>15</v>
      </c>
      <c r="D5" s="780" t="s">
        <v>14</v>
      </c>
      <c r="E5" s="780" t="s">
        <v>13</v>
      </c>
      <c r="F5" s="780" t="s">
        <v>12</v>
      </c>
      <c r="G5" s="780" t="s">
        <v>11</v>
      </c>
      <c r="H5" s="780" t="s">
        <v>169</v>
      </c>
      <c r="I5" s="775" t="s">
        <v>247</v>
      </c>
      <c r="J5" s="782" t="s">
        <v>117</v>
      </c>
      <c r="K5" s="787" t="s">
        <v>116</v>
      </c>
      <c r="L5" s="787" t="s">
        <v>115</v>
      </c>
      <c r="M5" s="787" t="s">
        <v>114</v>
      </c>
      <c r="N5" s="787" t="s">
        <v>113</v>
      </c>
    </row>
    <row r="6" spans="1:14" s="16" customFormat="1" ht="31.5" customHeight="1" x14ac:dyDescent="0.3">
      <c r="A6" s="750"/>
      <c r="B6" s="750"/>
      <c r="C6" s="780"/>
      <c r="D6" s="780"/>
      <c r="E6" s="780" t="s">
        <v>10</v>
      </c>
      <c r="F6" s="780" t="s">
        <v>10</v>
      </c>
      <c r="G6" s="780" t="s">
        <v>10</v>
      </c>
      <c r="H6" s="780" t="s">
        <v>10</v>
      </c>
      <c r="I6" s="775" t="s">
        <v>10</v>
      </c>
      <c r="J6" s="783"/>
      <c r="K6" s="788"/>
      <c r="L6" s="788"/>
      <c r="M6" s="788"/>
      <c r="N6" s="788"/>
    </row>
    <row r="7" spans="1:14" s="16" customFormat="1" ht="25.5" customHeight="1" x14ac:dyDescent="0.3">
      <c r="A7" s="535"/>
      <c r="B7" s="535" t="s">
        <v>9</v>
      </c>
      <c r="C7" s="780" t="s">
        <v>139</v>
      </c>
      <c r="D7" s="780"/>
      <c r="E7" s="780"/>
      <c r="F7" s="780"/>
      <c r="G7" s="780"/>
      <c r="H7" s="780"/>
      <c r="I7" s="780"/>
      <c r="J7" s="780"/>
      <c r="K7" s="780"/>
      <c r="L7" s="780"/>
      <c r="M7" s="780"/>
      <c r="N7" s="780"/>
    </row>
    <row r="8" spans="1:14" s="12" customFormat="1" ht="33.75" customHeight="1" x14ac:dyDescent="0.25">
      <c r="A8" s="8"/>
      <c r="B8" s="15" t="s">
        <v>23</v>
      </c>
      <c r="C8" s="563"/>
      <c r="D8" s="563"/>
      <c r="E8" s="563"/>
      <c r="F8" s="563"/>
      <c r="G8" s="563"/>
      <c r="H8" s="563"/>
      <c r="I8" s="564"/>
      <c r="J8" s="564"/>
      <c r="K8" s="565"/>
      <c r="L8" s="93"/>
      <c r="M8" s="93"/>
      <c r="N8" s="93"/>
    </row>
    <row r="9" spans="1:14" s="9" customFormat="1" ht="90" customHeight="1" x14ac:dyDescent="0.25">
      <c r="A9" s="8" t="s">
        <v>8</v>
      </c>
      <c r="B9" s="11" t="s">
        <v>250</v>
      </c>
      <c r="C9" s="177" t="s">
        <v>1</v>
      </c>
      <c r="D9" s="177" t="s">
        <v>0</v>
      </c>
      <c r="E9" s="177">
        <v>707</v>
      </c>
      <c r="F9" s="177">
        <v>677</v>
      </c>
      <c r="G9" s="177">
        <v>670</v>
      </c>
      <c r="H9" s="178">
        <v>670</v>
      </c>
      <c r="I9" s="179">
        <v>0</v>
      </c>
      <c r="J9" s="179">
        <v>0</v>
      </c>
      <c r="K9" s="179">
        <v>0</v>
      </c>
      <c r="L9" s="179">
        <v>0</v>
      </c>
      <c r="M9" s="179">
        <v>0</v>
      </c>
      <c r="N9" s="178">
        <v>0</v>
      </c>
    </row>
    <row r="10" spans="1:14" s="9" customFormat="1" ht="68.25" customHeight="1" x14ac:dyDescent="0.25">
      <c r="A10" s="8" t="s">
        <v>7</v>
      </c>
      <c r="B10" s="99" t="s">
        <v>251</v>
      </c>
      <c r="C10" s="177" t="s">
        <v>1</v>
      </c>
      <c r="D10" s="177" t="s">
        <v>0</v>
      </c>
      <c r="E10" s="177">
        <v>5</v>
      </c>
      <c r="F10" s="177">
        <v>6</v>
      </c>
      <c r="G10" s="177">
        <v>6</v>
      </c>
      <c r="H10" s="178">
        <v>7</v>
      </c>
      <c r="I10" s="179">
        <v>0</v>
      </c>
      <c r="J10" s="179">
        <v>0</v>
      </c>
      <c r="K10" s="179">
        <v>0</v>
      </c>
      <c r="L10" s="179">
        <v>0</v>
      </c>
      <c r="M10" s="179">
        <v>0</v>
      </c>
      <c r="N10" s="178">
        <v>0</v>
      </c>
    </row>
    <row r="11" spans="1:14" s="9" customFormat="1" ht="53.25" customHeight="1" x14ac:dyDescent="0.25">
      <c r="A11" s="8" t="s">
        <v>5</v>
      </c>
      <c r="B11" s="11" t="s">
        <v>252</v>
      </c>
      <c r="C11" s="177" t="s">
        <v>2</v>
      </c>
      <c r="D11" s="177" t="s">
        <v>0</v>
      </c>
      <c r="E11" s="180">
        <v>3</v>
      </c>
      <c r="F11" s="180">
        <v>5</v>
      </c>
      <c r="G11" s="180">
        <v>10</v>
      </c>
      <c r="H11" s="180">
        <v>10</v>
      </c>
      <c r="I11" s="179">
        <v>0</v>
      </c>
      <c r="J11" s="179">
        <v>0</v>
      </c>
      <c r="K11" s="179">
        <v>0</v>
      </c>
      <c r="L11" s="179">
        <v>0</v>
      </c>
      <c r="M11" s="179">
        <v>0</v>
      </c>
      <c r="N11" s="178">
        <v>0</v>
      </c>
    </row>
    <row r="12" spans="1:14" s="1" customFormat="1" ht="44.25" customHeight="1" x14ac:dyDescent="0.25">
      <c r="A12" s="8" t="s">
        <v>4</v>
      </c>
      <c r="B12" s="7" t="s">
        <v>253</v>
      </c>
      <c r="C12" s="174" t="s">
        <v>1</v>
      </c>
      <c r="D12" s="177" t="s">
        <v>0</v>
      </c>
      <c r="E12" s="51">
        <v>6</v>
      </c>
      <c r="F12" s="51">
        <v>8</v>
      </c>
      <c r="G12" s="51">
        <v>10</v>
      </c>
      <c r="H12" s="51">
        <v>10</v>
      </c>
      <c r="I12" s="179">
        <v>0</v>
      </c>
      <c r="J12" s="179">
        <v>0</v>
      </c>
      <c r="K12" s="179">
        <v>0</v>
      </c>
      <c r="L12" s="179">
        <v>0</v>
      </c>
      <c r="M12" s="179">
        <v>0</v>
      </c>
      <c r="N12" s="178">
        <v>0</v>
      </c>
    </row>
    <row r="13" spans="1:14" s="1" customFormat="1" ht="13.2" x14ac:dyDescent="0.25"/>
    <row r="14" spans="1:14" s="1" customFormat="1" ht="11.25" customHeight="1" x14ac:dyDescent="0.25">
      <c r="B14" s="781"/>
      <c r="C14" s="781"/>
      <c r="D14" s="4"/>
      <c r="E14" s="4"/>
      <c r="F14" s="3"/>
      <c r="G14" s="3"/>
      <c r="H14" s="2"/>
    </row>
    <row r="15" spans="1:14" s="1" customFormat="1" ht="29.25" customHeight="1" x14ac:dyDescent="0.25">
      <c r="A15" s="779" t="s">
        <v>64</v>
      </c>
      <c r="B15" s="779"/>
      <c r="C15" s="779"/>
      <c r="D15" s="65"/>
      <c r="E15" s="778" t="s">
        <v>193</v>
      </c>
      <c r="F15" s="778"/>
      <c r="G15" s="778"/>
      <c r="H15" s="778"/>
    </row>
  </sheetData>
  <mergeCells count="21">
    <mergeCell ref="F1:H1"/>
    <mergeCell ref="A2:H2"/>
    <mergeCell ref="A3:I3"/>
    <mergeCell ref="A5:A6"/>
    <mergeCell ref="B5:B6"/>
    <mergeCell ref="C5:C6"/>
    <mergeCell ref="D5:D6"/>
    <mergeCell ref="E5:E6"/>
    <mergeCell ref="F5:F6"/>
    <mergeCell ref="G5:G6"/>
    <mergeCell ref="N5:N6"/>
    <mergeCell ref="C7:N7"/>
    <mergeCell ref="B14:C14"/>
    <mergeCell ref="A15:C15"/>
    <mergeCell ref="E15:H15"/>
    <mergeCell ref="H5:H6"/>
    <mergeCell ref="I5:I6"/>
    <mergeCell ref="J5:J6"/>
    <mergeCell ref="K5:K6"/>
    <mergeCell ref="L5:L6"/>
    <mergeCell ref="M5:M6"/>
  </mergeCells>
  <pageMargins left="0.7" right="0.7" top="0.75" bottom="0.75" header="0.3" footer="0.3"/>
  <pageSetup paperSize="9" scale="70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N11"/>
  <sheetViews>
    <sheetView view="pageBreakPreview" zoomScale="60" workbookViewId="0">
      <selection activeCell="X11" sqref="X11"/>
    </sheetView>
  </sheetViews>
  <sheetFormatPr defaultRowHeight="14.4" x14ac:dyDescent="0.3"/>
  <cols>
    <col min="2" max="2" width="38.33203125" customWidth="1"/>
    <col min="3" max="3" width="8.6640625" customWidth="1"/>
    <col min="4" max="4" width="55.5546875" customWidth="1"/>
    <col min="5" max="14" width="10.88671875" customWidth="1"/>
  </cols>
  <sheetData>
    <row r="1" spans="1:14" s="39" customFormat="1" ht="33.75" customHeight="1" x14ac:dyDescent="0.3">
      <c r="E1" s="796" t="s">
        <v>495</v>
      </c>
      <c r="F1" s="796"/>
      <c r="G1" s="796"/>
      <c r="H1" s="796"/>
      <c r="I1" s="796"/>
      <c r="J1" s="542"/>
    </row>
    <row r="2" spans="1:14" s="39" customFormat="1" ht="33.75" customHeight="1" x14ac:dyDescent="0.3"/>
    <row r="3" spans="1:14" s="39" customFormat="1" ht="39.75" customHeight="1" x14ac:dyDescent="0.3">
      <c r="A3" s="793" t="s">
        <v>37</v>
      </c>
      <c r="B3" s="793"/>
      <c r="C3" s="793"/>
      <c r="D3" s="793"/>
      <c r="E3" s="793"/>
      <c r="F3" s="793"/>
      <c r="G3" s="793"/>
      <c r="H3" s="793"/>
    </row>
    <row r="4" spans="1:14" s="39" customFormat="1" ht="33.75" customHeight="1" x14ac:dyDescent="0.3"/>
    <row r="5" spans="1:14" s="39" customFormat="1" ht="47.25" customHeight="1" x14ac:dyDescent="0.3">
      <c r="A5" s="49" t="s">
        <v>36</v>
      </c>
      <c r="B5" s="49" t="s">
        <v>35</v>
      </c>
      <c r="C5" s="49" t="s">
        <v>34</v>
      </c>
      <c r="D5" s="49" t="s">
        <v>14</v>
      </c>
      <c r="E5" s="49" t="s">
        <v>33</v>
      </c>
      <c r="F5" s="49" t="s">
        <v>32</v>
      </c>
      <c r="G5" s="49" t="s">
        <v>31</v>
      </c>
      <c r="H5" s="49" t="s">
        <v>119</v>
      </c>
      <c r="I5" s="543" t="s">
        <v>118</v>
      </c>
      <c r="J5" s="543" t="s">
        <v>117</v>
      </c>
      <c r="K5" s="48" t="s">
        <v>116</v>
      </c>
      <c r="L5" s="48" t="s">
        <v>115</v>
      </c>
      <c r="M5" s="48" t="s">
        <v>114</v>
      </c>
      <c r="N5" s="48" t="s">
        <v>113</v>
      </c>
    </row>
    <row r="6" spans="1:14" s="39" customFormat="1" ht="33.75" customHeight="1" x14ac:dyDescent="0.3">
      <c r="A6" s="48"/>
      <c r="B6" s="831" t="s">
        <v>38</v>
      </c>
      <c r="C6" s="831"/>
      <c r="D6" s="831"/>
      <c r="E6" s="831"/>
      <c r="F6" s="831"/>
      <c r="G6" s="831"/>
      <c r="H6" s="831"/>
      <c r="I6" s="831"/>
      <c r="J6" s="831"/>
      <c r="K6" s="831"/>
      <c r="L6" s="831"/>
      <c r="M6" s="831"/>
      <c r="N6" s="831"/>
    </row>
    <row r="7" spans="1:14" s="38" customFormat="1" ht="99" customHeight="1" x14ac:dyDescent="0.3">
      <c r="A7" s="47">
        <v>1</v>
      </c>
      <c r="B7" s="48" t="s">
        <v>363</v>
      </c>
      <c r="C7" s="49" t="s">
        <v>29</v>
      </c>
      <c r="D7" s="49" t="s">
        <v>30</v>
      </c>
      <c r="E7" s="45">
        <v>5</v>
      </c>
      <c r="F7" s="45">
        <v>5</v>
      </c>
      <c r="G7" s="45">
        <v>5</v>
      </c>
      <c r="H7" s="45">
        <v>5</v>
      </c>
      <c r="I7" s="101">
        <v>5</v>
      </c>
      <c r="J7" s="101">
        <v>5</v>
      </c>
      <c r="K7" s="102">
        <v>5</v>
      </c>
      <c r="L7" s="102">
        <v>5</v>
      </c>
      <c r="M7" s="102">
        <v>5</v>
      </c>
      <c r="N7" s="102">
        <v>5</v>
      </c>
    </row>
    <row r="8" spans="1:14" s="235" customFormat="1" ht="99" customHeight="1" x14ac:dyDescent="0.3">
      <c r="A8" s="231">
        <v>2</v>
      </c>
      <c r="B8" s="227" t="s">
        <v>385</v>
      </c>
      <c r="C8" s="231" t="s">
        <v>29</v>
      </c>
      <c r="D8" s="232" t="s">
        <v>150</v>
      </c>
      <c r="E8" s="233">
        <v>5</v>
      </c>
      <c r="F8" s="233">
        <v>5</v>
      </c>
      <c r="G8" s="233">
        <v>5</v>
      </c>
      <c r="H8" s="233">
        <v>5</v>
      </c>
      <c r="I8" s="234">
        <v>5</v>
      </c>
      <c r="J8" s="234">
        <v>5</v>
      </c>
      <c r="K8" s="227">
        <v>5</v>
      </c>
      <c r="L8" s="102">
        <v>5</v>
      </c>
      <c r="M8" s="102">
        <v>5</v>
      </c>
      <c r="N8" s="102">
        <v>5</v>
      </c>
    </row>
    <row r="9" spans="1:14" s="38" customFormat="1" ht="150" customHeight="1" x14ac:dyDescent="0.3">
      <c r="A9" s="47">
        <v>3</v>
      </c>
      <c r="B9" s="48" t="s">
        <v>149</v>
      </c>
      <c r="C9" s="47" t="s">
        <v>29</v>
      </c>
      <c r="D9" s="46" t="s">
        <v>28</v>
      </c>
      <c r="E9" s="45">
        <v>5</v>
      </c>
      <c r="F9" s="45">
        <v>5</v>
      </c>
      <c r="G9" s="45">
        <v>5</v>
      </c>
      <c r="H9" s="45">
        <v>5</v>
      </c>
      <c r="I9" s="101">
        <v>5</v>
      </c>
      <c r="J9" s="101">
        <v>5</v>
      </c>
      <c r="K9" s="102">
        <v>5</v>
      </c>
      <c r="L9" s="102">
        <v>5</v>
      </c>
      <c r="M9" s="102">
        <v>5</v>
      </c>
      <c r="N9" s="102">
        <v>5</v>
      </c>
    </row>
    <row r="10" spans="1:14" s="38" customFormat="1" ht="33.75" customHeight="1" x14ac:dyDescent="0.3">
      <c r="A10" s="43"/>
      <c r="B10" s="44"/>
      <c r="C10" s="43"/>
      <c r="D10" s="42"/>
      <c r="E10" s="41"/>
      <c r="F10" s="41"/>
      <c r="G10" s="41"/>
      <c r="H10" s="41"/>
    </row>
    <row r="11" spans="1:14" s="39" customFormat="1" ht="66" customHeight="1" x14ac:dyDescent="0.3">
      <c r="A11" s="795" t="s">
        <v>64</v>
      </c>
      <c r="B11" s="795"/>
      <c r="C11" s="795"/>
      <c r="D11" s="68"/>
      <c r="E11" s="40"/>
      <c r="F11" s="794" t="s">
        <v>193</v>
      </c>
      <c r="G11" s="794"/>
      <c r="H11" s="794"/>
    </row>
  </sheetData>
  <mergeCells count="5">
    <mergeCell ref="E1:I1"/>
    <mergeCell ref="A3:H3"/>
    <mergeCell ref="B6:N6"/>
    <mergeCell ref="A11:C11"/>
    <mergeCell ref="F11:H11"/>
  </mergeCells>
  <pageMargins left="0.7" right="0.7" top="0.75" bottom="0.75" header="0.3" footer="0.3"/>
  <pageSetup paperSize="9" scale="36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X148"/>
  <sheetViews>
    <sheetView zoomScale="70" zoomScaleNormal="70" workbookViewId="0">
      <pane xSplit="16" ySplit="13" topLeftCell="Q17" activePane="bottomRight" state="frozen"/>
      <selection pane="topRight" activeCell="P1" sqref="P1"/>
      <selection pane="bottomLeft" activeCell="A14" sqref="A14"/>
      <selection pane="bottomRight" activeCell="N1" sqref="N1:S1"/>
    </sheetView>
  </sheetViews>
  <sheetFormatPr defaultColWidth="9.109375" defaultRowHeight="14.4" x14ac:dyDescent="0.3"/>
  <cols>
    <col min="1" max="1" width="28" style="347" customWidth="1"/>
    <col min="2" max="2" width="8.33203125" style="347" customWidth="1"/>
    <col min="3" max="7" width="9.109375" style="347" customWidth="1"/>
    <col min="8" max="13" width="8.88671875" style="347" customWidth="1"/>
    <col min="14" max="15" width="9.109375" style="347" customWidth="1"/>
    <col min="16" max="16" width="10.44140625" style="347" customWidth="1"/>
    <col min="17" max="18" width="9.109375" style="347" customWidth="1"/>
    <col min="19" max="19" width="8.88671875" style="347" customWidth="1"/>
    <col min="20" max="20" width="8.88671875" style="516" customWidth="1"/>
    <col min="21" max="21" width="8.88671875" style="601" customWidth="1"/>
    <col min="22" max="24" width="10.6640625" style="496" customWidth="1"/>
    <col min="25" max="25" width="8.88671875" style="347"/>
    <col min="26" max="26" width="8.109375" style="347" customWidth="1"/>
    <col min="27" max="27" width="8.88671875" style="347" customWidth="1"/>
    <col min="28" max="16384" width="9.109375" style="347"/>
  </cols>
  <sheetData>
    <row r="1" spans="1:24" ht="49.5" customHeight="1" x14ac:dyDescent="0.3">
      <c r="A1" s="356"/>
      <c r="B1" s="356"/>
      <c r="C1" s="356"/>
      <c r="D1" s="356"/>
      <c r="E1" s="356"/>
      <c r="F1" s="356"/>
      <c r="G1" s="356"/>
      <c r="H1" s="356"/>
      <c r="I1" s="356"/>
      <c r="J1" s="356"/>
      <c r="K1" s="356"/>
      <c r="L1" s="356"/>
      <c r="M1" s="356"/>
      <c r="N1" s="879" t="s">
        <v>553</v>
      </c>
      <c r="O1" s="879"/>
      <c r="P1" s="880"/>
      <c r="Q1" s="880"/>
      <c r="R1" s="880"/>
      <c r="S1" s="880"/>
      <c r="T1" s="492"/>
      <c r="U1" s="654"/>
    </row>
    <row r="2" spans="1:24" ht="49.5" customHeight="1" x14ac:dyDescent="0.3">
      <c r="A2" s="357"/>
      <c r="B2" s="357"/>
      <c r="C2" s="357"/>
      <c r="D2" s="357"/>
      <c r="E2" s="357"/>
      <c r="F2" s="357"/>
      <c r="G2" s="357"/>
      <c r="H2" s="357"/>
      <c r="I2" s="357"/>
      <c r="J2" s="357"/>
      <c r="K2" s="357"/>
      <c r="L2" s="357"/>
      <c r="M2" s="357"/>
      <c r="N2" s="881" t="s">
        <v>549</v>
      </c>
      <c r="O2" s="881"/>
      <c r="P2" s="882"/>
      <c r="Q2" s="882"/>
      <c r="R2" s="882"/>
      <c r="S2" s="882"/>
      <c r="T2" s="492"/>
      <c r="U2" s="654"/>
    </row>
    <row r="3" spans="1:24" x14ac:dyDescent="0.3">
      <c r="A3" s="357"/>
      <c r="B3" s="357"/>
      <c r="C3" s="357"/>
      <c r="D3" s="357"/>
      <c r="E3" s="357"/>
      <c r="F3" s="357"/>
      <c r="G3" s="357"/>
      <c r="H3" s="357"/>
      <c r="I3" s="357"/>
      <c r="J3" s="357"/>
      <c r="K3" s="357"/>
      <c r="L3" s="357"/>
      <c r="M3" s="357"/>
      <c r="N3" s="357"/>
      <c r="O3" s="357"/>
      <c r="P3" s="357"/>
      <c r="Q3" s="357"/>
      <c r="R3" s="357"/>
      <c r="S3" s="357"/>
      <c r="T3" s="123"/>
      <c r="U3" s="660"/>
    </row>
    <row r="4" spans="1:24" ht="15.6" x14ac:dyDescent="0.3">
      <c r="A4" s="883" t="s">
        <v>182</v>
      </c>
      <c r="B4" s="883"/>
      <c r="C4" s="883"/>
      <c r="D4" s="883"/>
      <c r="E4" s="883"/>
      <c r="F4" s="883"/>
      <c r="G4" s="883"/>
      <c r="H4" s="883"/>
      <c r="I4" s="883"/>
      <c r="J4" s="883"/>
      <c r="K4" s="883"/>
      <c r="L4" s="883"/>
      <c r="M4" s="883"/>
      <c r="N4" s="883"/>
      <c r="O4" s="883"/>
      <c r="P4" s="883"/>
      <c r="Q4" s="883"/>
      <c r="R4" s="883"/>
      <c r="S4" s="883"/>
      <c r="T4" s="493"/>
      <c r="U4" s="655"/>
    </row>
    <row r="5" spans="1:24" ht="15.6" x14ac:dyDescent="0.3">
      <c r="A5" s="884" t="s">
        <v>173</v>
      </c>
      <c r="B5" s="884"/>
      <c r="C5" s="884"/>
      <c r="D5" s="884"/>
      <c r="E5" s="884"/>
      <c r="F5" s="884"/>
      <c r="G5" s="884"/>
      <c r="H5" s="884"/>
      <c r="I5" s="884"/>
      <c r="J5" s="884"/>
      <c r="K5" s="884"/>
      <c r="L5" s="884"/>
      <c r="M5" s="884"/>
      <c r="N5" s="884"/>
      <c r="O5" s="884"/>
      <c r="P5" s="884"/>
      <c r="Q5" s="884"/>
      <c r="R5" s="884"/>
      <c r="S5" s="884"/>
      <c r="T5" s="494"/>
      <c r="U5" s="656"/>
    </row>
    <row r="6" spans="1:24" x14ac:dyDescent="0.3">
      <c r="A6" s="357"/>
      <c r="B6" s="357"/>
      <c r="C6" s="357"/>
      <c r="D6" s="357"/>
      <c r="E6" s="357"/>
      <c r="F6" s="357"/>
      <c r="G6" s="357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7"/>
      <c r="T6" s="123"/>
      <c r="U6" s="660"/>
    </row>
    <row r="7" spans="1:24" ht="15" customHeight="1" x14ac:dyDescent="0.3">
      <c r="A7" s="885" t="s">
        <v>94</v>
      </c>
      <c r="B7" s="887" t="s">
        <v>95</v>
      </c>
      <c r="C7" s="888"/>
      <c r="D7" s="888"/>
      <c r="E7" s="888"/>
      <c r="F7" s="888"/>
      <c r="G7" s="888"/>
      <c r="H7" s="888"/>
      <c r="I7" s="888"/>
      <c r="J7" s="888"/>
      <c r="K7" s="888"/>
      <c r="L7" s="473"/>
      <c r="M7" s="578"/>
      <c r="N7" s="887" t="s">
        <v>96</v>
      </c>
      <c r="O7" s="888"/>
      <c r="P7" s="888"/>
      <c r="Q7" s="888"/>
      <c r="R7" s="888"/>
      <c r="S7" s="888"/>
      <c r="T7" s="888"/>
      <c r="U7" s="888"/>
      <c r="V7" s="888"/>
      <c r="W7" s="888"/>
      <c r="X7" s="834"/>
    </row>
    <row r="8" spans="1:24" x14ac:dyDescent="0.3">
      <c r="A8" s="886"/>
      <c r="B8" s="358">
        <v>2013</v>
      </c>
      <c r="C8" s="358">
        <v>2014</v>
      </c>
      <c r="D8" s="358">
        <v>2015</v>
      </c>
      <c r="E8" s="358">
        <v>2016</v>
      </c>
      <c r="F8" s="358">
        <v>2017</v>
      </c>
      <c r="G8" s="358">
        <v>2018</v>
      </c>
      <c r="H8" s="358">
        <v>2019</v>
      </c>
      <c r="I8" s="358">
        <v>2020</v>
      </c>
      <c r="J8" s="358">
        <v>2021</v>
      </c>
      <c r="K8" s="420">
        <v>2022</v>
      </c>
      <c r="L8" s="420">
        <v>2023</v>
      </c>
      <c r="M8" s="420">
        <v>2024</v>
      </c>
      <c r="N8" s="407">
        <v>2014</v>
      </c>
      <c r="O8" s="359">
        <v>2015</v>
      </c>
      <c r="P8" s="360">
        <v>2016</v>
      </c>
      <c r="Q8" s="361">
        <v>2017</v>
      </c>
      <c r="R8" s="361">
        <v>2018</v>
      </c>
      <c r="S8" s="358">
        <v>2019</v>
      </c>
      <c r="T8" s="495">
        <v>2020</v>
      </c>
      <c r="U8" s="587">
        <v>2021</v>
      </c>
      <c r="V8" s="497">
        <v>2022</v>
      </c>
      <c r="W8" s="497">
        <v>2023</v>
      </c>
      <c r="X8" s="497">
        <v>2024</v>
      </c>
    </row>
    <row r="9" spans="1:24" x14ac:dyDescent="0.3">
      <c r="A9" s="362">
        <v>1</v>
      </c>
      <c r="B9" s="363">
        <v>2</v>
      </c>
      <c r="C9" s="363">
        <v>3</v>
      </c>
      <c r="D9" s="362">
        <v>4</v>
      </c>
      <c r="E9" s="363">
        <v>5</v>
      </c>
      <c r="F9" s="363">
        <v>6</v>
      </c>
      <c r="G9" s="362">
        <v>7</v>
      </c>
      <c r="H9" s="363">
        <v>8</v>
      </c>
      <c r="I9" s="363">
        <v>9</v>
      </c>
      <c r="J9" s="362">
        <v>10</v>
      </c>
      <c r="K9" s="363">
        <v>11</v>
      </c>
      <c r="L9" s="363">
        <v>12</v>
      </c>
      <c r="M9" s="363">
        <v>13</v>
      </c>
      <c r="N9" s="363">
        <v>14</v>
      </c>
      <c r="O9" s="363">
        <v>15</v>
      </c>
      <c r="P9" s="363">
        <v>16</v>
      </c>
      <c r="Q9" s="363">
        <v>17</v>
      </c>
      <c r="R9" s="363">
        <v>18</v>
      </c>
      <c r="S9" s="363">
        <v>19</v>
      </c>
      <c r="T9" s="363">
        <v>20</v>
      </c>
      <c r="U9" s="588">
        <v>21</v>
      </c>
      <c r="V9" s="363">
        <v>22</v>
      </c>
      <c r="W9" s="363">
        <v>23</v>
      </c>
      <c r="X9" s="363">
        <v>24</v>
      </c>
    </row>
    <row r="10" spans="1:24" ht="30" customHeight="1" x14ac:dyDescent="0.3">
      <c r="A10" s="354" t="s">
        <v>97</v>
      </c>
      <c r="B10" s="832" t="s">
        <v>323</v>
      </c>
      <c r="C10" s="833"/>
      <c r="D10" s="833"/>
      <c r="E10" s="833"/>
      <c r="F10" s="833"/>
      <c r="G10" s="833"/>
      <c r="H10" s="833"/>
      <c r="I10" s="833"/>
      <c r="J10" s="833"/>
      <c r="K10" s="833"/>
      <c r="L10" s="833"/>
      <c r="M10" s="833"/>
      <c r="N10" s="833"/>
      <c r="O10" s="833"/>
      <c r="P10" s="833"/>
      <c r="Q10" s="833"/>
      <c r="R10" s="833"/>
      <c r="S10" s="833"/>
      <c r="T10" s="833"/>
      <c r="U10" s="833"/>
      <c r="V10" s="833"/>
      <c r="W10" s="833"/>
      <c r="X10" s="834"/>
    </row>
    <row r="11" spans="1:24" ht="36" customHeight="1" x14ac:dyDescent="0.3">
      <c r="A11" s="355" t="s">
        <v>98</v>
      </c>
      <c r="B11" s="835" t="s">
        <v>100</v>
      </c>
      <c r="C11" s="836"/>
      <c r="D11" s="836"/>
      <c r="E11" s="836"/>
      <c r="F11" s="836"/>
      <c r="G11" s="836"/>
      <c r="H11" s="836"/>
      <c r="I11" s="836"/>
      <c r="J11" s="836"/>
      <c r="K11" s="836"/>
      <c r="L11" s="836"/>
      <c r="M11" s="836"/>
      <c r="N11" s="836"/>
      <c r="O11" s="836"/>
      <c r="P11" s="836"/>
      <c r="Q11" s="836"/>
      <c r="R11" s="836"/>
      <c r="S11" s="836"/>
      <c r="T11" s="836"/>
      <c r="U11" s="836"/>
      <c r="V11" s="836"/>
      <c r="W11" s="836"/>
      <c r="X11" s="857"/>
    </row>
    <row r="12" spans="1:24" ht="19.5" customHeight="1" x14ac:dyDescent="0.3">
      <c r="A12" s="349" t="s">
        <v>58</v>
      </c>
      <c r="B12" s="837" t="s">
        <v>181</v>
      </c>
      <c r="C12" s="838"/>
      <c r="D12" s="838"/>
      <c r="E12" s="838"/>
      <c r="F12" s="838"/>
      <c r="G12" s="838"/>
      <c r="H12" s="838"/>
      <c r="I12" s="838"/>
      <c r="J12" s="838"/>
      <c r="K12" s="838"/>
      <c r="L12" s="838"/>
      <c r="M12" s="838"/>
      <c r="N12" s="838"/>
      <c r="O12" s="838"/>
      <c r="P12" s="838"/>
      <c r="Q12" s="838"/>
      <c r="R12" s="838"/>
      <c r="S12" s="838"/>
      <c r="T12" s="838"/>
      <c r="U12" s="838"/>
      <c r="V12" s="838"/>
      <c r="W12" s="838"/>
      <c r="X12" s="834"/>
    </row>
    <row r="13" spans="1:24" ht="47.25" customHeight="1" x14ac:dyDescent="0.3">
      <c r="A13" s="350" t="s">
        <v>88</v>
      </c>
      <c r="B13" s="364">
        <v>4700</v>
      </c>
      <c r="C13" s="364">
        <v>0</v>
      </c>
      <c r="D13" s="364">
        <v>0</v>
      </c>
      <c r="E13" s="364">
        <v>0</v>
      </c>
      <c r="F13" s="364">
        <v>0</v>
      </c>
      <c r="G13" s="364">
        <v>0</v>
      </c>
      <c r="H13" s="364">
        <v>8</v>
      </c>
      <c r="I13" s="364">
        <v>8</v>
      </c>
      <c r="J13" s="364">
        <v>110</v>
      </c>
      <c r="K13" s="364">
        <v>110</v>
      </c>
      <c r="L13" s="364">
        <v>110</v>
      </c>
      <c r="M13" s="364">
        <v>110</v>
      </c>
      <c r="N13" s="477">
        <v>0</v>
      </c>
      <c r="O13" s="477">
        <v>0</v>
      </c>
      <c r="P13" s="477">
        <v>0</v>
      </c>
      <c r="Q13" s="477">
        <v>842.5</v>
      </c>
      <c r="R13" s="477">
        <v>621.6</v>
      </c>
      <c r="S13" s="477">
        <v>609.79999999999995</v>
      </c>
      <c r="T13" s="498">
        <v>223.7</v>
      </c>
      <c r="U13" s="589">
        <v>297.3</v>
      </c>
      <c r="V13" s="499">
        <v>272.8</v>
      </c>
      <c r="W13" s="499">
        <v>272.8</v>
      </c>
      <c r="X13" s="499">
        <v>272.8</v>
      </c>
    </row>
    <row r="14" spans="1:24" ht="37.5" customHeight="1" x14ac:dyDescent="0.3">
      <c r="A14" s="474" t="s">
        <v>97</v>
      </c>
      <c r="B14" s="832" t="s">
        <v>411</v>
      </c>
      <c r="C14" s="833"/>
      <c r="D14" s="833"/>
      <c r="E14" s="833"/>
      <c r="F14" s="833"/>
      <c r="G14" s="833"/>
      <c r="H14" s="833"/>
      <c r="I14" s="833"/>
      <c r="J14" s="833"/>
      <c r="K14" s="833"/>
      <c r="L14" s="833"/>
      <c r="M14" s="833"/>
      <c r="N14" s="833"/>
      <c r="O14" s="833"/>
      <c r="P14" s="833"/>
      <c r="Q14" s="833"/>
      <c r="R14" s="833"/>
      <c r="S14" s="833"/>
      <c r="T14" s="833"/>
      <c r="U14" s="833"/>
      <c r="V14" s="833"/>
      <c r="W14" s="833"/>
      <c r="X14" s="856"/>
    </row>
    <row r="15" spans="1:24" ht="27.75" customHeight="1" x14ac:dyDescent="0.3">
      <c r="A15" s="350" t="s">
        <v>98</v>
      </c>
      <c r="B15" s="866" t="s">
        <v>100</v>
      </c>
      <c r="C15" s="867"/>
      <c r="D15" s="867"/>
      <c r="E15" s="867"/>
      <c r="F15" s="867"/>
      <c r="G15" s="867"/>
      <c r="H15" s="867"/>
      <c r="I15" s="867"/>
      <c r="J15" s="867"/>
      <c r="K15" s="867"/>
      <c r="L15" s="867"/>
      <c r="M15" s="867"/>
      <c r="N15" s="867"/>
      <c r="O15" s="867"/>
      <c r="P15" s="867"/>
      <c r="Q15" s="867"/>
      <c r="R15" s="867"/>
      <c r="S15" s="867"/>
      <c r="T15" s="867"/>
      <c r="U15" s="867"/>
      <c r="V15" s="867"/>
      <c r="W15" s="867"/>
      <c r="X15" s="875"/>
    </row>
    <row r="16" spans="1:24" ht="17.25" customHeight="1" x14ac:dyDescent="0.3">
      <c r="A16" s="889" t="s">
        <v>58</v>
      </c>
      <c r="B16" s="891" t="s">
        <v>181</v>
      </c>
      <c r="C16" s="892"/>
      <c r="D16" s="892"/>
      <c r="E16" s="892"/>
      <c r="F16" s="892"/>
      <c r="G16" s="892"/>
      <c r="H16" s="892"/>
      <c r="I16" s="892"/>
      <c r="J16" s="892"/>
      <c r="K16" s="892"/>
      <c r="L16" s="892"/>
      <c r="M16" s="892"/>
      <c r="N16" s="892"/>
      <c r="O16" s="892"/>
      <c r="P16" s="892"/>
      <c r="Q16" s="892"/>
      <c r="R16" s="892"/>
      <c r="S16" s="892"/>
      <c r="T16" s="892"/>
      <c r="U16" s="892"/>
      <c r="V16" s="892"/>
      <c r="W16" s="892"/>
      <c r="X16" s="893"/>
    </row>
    <row r="17" spans="1:24" ht="6.75" customHeight="1" x14ac:dyDescent="0.3">
      <c r="A17" s="890" t="s">
        <v>60</v>
      </c>
      <c r="B17" s="894"/>
      <c r="C17" s="895"/>
      <c r="D17" s="895"/>
      <c r="E17" s="895"/>
      <c r="F17" s="895"/>
      <c r="G17" s="895"/>
      <c r="H17" s="895"/>
      <c r="I17" s="895"/>
      <c r="J17" s="895"/>
      <c r="K17" s="895"/>
      <c r="L17" s="895"/>
      <c r="M17" s="895"/>
      <c r="N17" s="895"/>
      <c r="O17" s="895"/>
      <c r="P17" s="895"/>
      <c r="Q17" s="895"/>
      <c r="R17" s="895"/>
      <c r="S17" s="895"/>
      <c r="T17" s="895"/>
      <c r="U17" s="895"/>
      <c r="V17" s="895"/>
      <c r="W17" s="895"/>
      <c r="X17" s="896"/>
    </row>
    <row r="18" spans="1:24" ht="51" customHeight="1" x14ac:dyDescent="0.3">
      <c r="A18" s="350" t="s">
        <v>88</v>
      </c>
      <c r="B18" s="365">
        <v>3000</v>
      </c>
      <c r="C18" s="351">
        <v>0</v>
      </c>
      <c r="D18" s="351">
        <v>0</v>
      </c>
      <c r="E18" s="351">
        <v>0</v>
      </c>
      <c r="F18" s="351">
        <v>0</v>
      </c>
      <c r="G18" s="351">
        <v>0</v>
      </c>
      <c r="H18" s="351">
        <v>2</v>
      </c>
      <c r="I18" s="351">
        <v>2</v>
      </c>
      <c r="J18" s="351">
        <v>2</v>
      </c>
      <c r="K18" s="351">
        <v>2</v>
      </c>
      <c r="L18" s="351">
        <v>2</v>
      </c>
      <c r="M18" s="351">
        <v>2</v>
      </c>
      <c r="N18" s="477">
        <v>0</v>
      </c>
      <c r="O18" s="477">
        <v>0</v>
      </c>
      <c r="P18" s="477">
        <v>0</v>
      </c>
      <c r="Q18" s="470">
        <v>1466</v>
      </c>
      <c r="R18" s="470">
        <v>465</v>
      </c>
      <c r="S18" s="453">
        <v>668.3</v>
      </c>
      <c r="T18" s="500">
        <v>346.1</v>
      </c>
      <c r="U18" s="590">
        <v>452.1</v>
      </c>
      <c r="V18" s="499">
        <v>451.6</v>
      </c>
      <c r="W18" s="499">
        <v>451.6</v>
      </c>
      <c r="X18" s="499">
        <v>451.6</v>
      </c>
    </row>
    <row r="19" spans="1:24" ht="42" customHeight="1" x14ac:dyDescent="0.3">
      <c r="A19" s="474" t="s">
        <v>97</v>
      </c>
      <c r="B19" s="863" t="s">
        <v>197</v>
      </c>
      <c r="C19" s="864"/>
      <c r="D19" s="864"/>
      <c r="E19" s="864"/>
      <c r="F19" s="864"/>
      <c r="G19" s="864"/>
      <c r="H19" s="864"/>
      <c r="I19" s="864"/>
      <c r="J19" s="864"/>
      <c r="K19" s="864"/>
      <c r="L19" s="864"/>
      <c r="M19" s="864"/>
      <c r="N19" s="864"/>
      <c r="O19" s="864"/>
      <c r="P19" s="864"/>
      <c r="Q19" s="864"/>
      <c r="R19" s="864"/>
      <c r="S19" s="864"/>
      <c r="T19" s="864"/>
      <c r="U19" s="864"/>
      <c r="V19" s="864"/>
      <c r="W19" s="864"/>
      <c r="X19" s="868"/>
    </row>
    <row r="20" spans="1:24" ht="29.25" customHeight="1" x14ac:dyDescent="0.3">
      <c r="A20" s="350" t="s">
        <v>98</v>
      </c>
      <c r="B20" s="866" t="s">
        <v>100</v>
      </c>
      <c r="C20" s="867"/>
      <c r="D20" s="867"/>
      <c r="E20" s="867"/>
      <c r="F20" s="867"/>
      <c r="G20" s="867"/>
      <c r="H20" s="867"/>
      <c r="I20" s="867"/>
      <c r="J20" s="867"/>
      <c r="K20" s="867"/>
      <c r="L20" s="867"/>
      <c r="M20" s="867"/>
      <c r="N20" s="867"/>
      <c r="O20" s="867"/>
      <c r="P20" s="867"/>
      <c r="Q20" s="867"/>
      <c r="R20" s="867"/>
      <c r="S20" s="867"/>
      <c r="T20" s="867"/>
      <c r="U20" s="867"/>
      <c r="V20" s="867"/>
      <c r="W20" s="867"/>
      <c r="X20" s="875"/>
    </row>
    <row r="21" spans="1:24" ht="21" customHeight="1" x14ac:dyDescent="0.3">
      <c r="A21" s="349" t="s">
        <v>58</v>
      </c>
      <c r="B21" s="861" t="s">
        <v>181</v>
      </c>
      <c r="C21" s="861"/>
      <c r="D21" s="861"/>
      <c r="E21" s="861"/>
      <c r="F21" s="861"/>
      <c r="G21" s="861"/>
      <c r="H21" s="861"/>
      <c r="I21" s="861"/>
      <c r="J21" s="861"/>
      <c r="K21" s="861"/>
      <c r="L21" s="861"/>
      <c r="M21" s="861"/>
      <c r="N21" s="861"/>
      <c r="O21" s="861"/>
      <c r="P21" s="861"/>
      <c r="Q21" s="861"/>
      <c r="R21" s="861"/>
      <c r="S21" s="861"/>
      <c r="T21" s="861"/>
      <c r="U21" s="861"/>
      <c r="V21" s="861"/>
      <c r="W21" s="861"/>
      <c r="X21" s="854"/>
    </row>
    <row r="22" spans="1:24" ht="15" customHeight="1" x14ac:dyDescent="0.3">
      <c r="A22" s="848" t="s">
        <v>88</v>
      </c>
      <c r="B22" s="869">
        <v>6050</v>
      </c>
      <c r="C22" s="869">
        <v>6720</v>
      </c>
      <c r="D22" s="872">
        <v>29</v>
      </c>
      <c r="E22" s="872">
        <v>29</v>
      </c>
      <c r="F22" s="872">
        <v>29</v>
      </c>
      <c r="G22" s="872">
        <v>26</v>
      </c>
      <c r="H22" s="872">
        <v>16</v>
      </c>
      <c r="I22" s="872">
        <v>17</v>
      </c>
      <c r="J22" s="872">
        <v>15</v>
      </c>
      <c r="K22" s="872">
        <v>15</v>
      </c>
      <c r="L22" s="872">
        <v>15</v>
      </c>
      <c r="M22" s="872">
        <v>15</v>
      </c>
      <c r="N22" s="850">
        <v>357.6</v>
      </c>
      <c r="O22" s="850">
        <v>255.5</v>
      </c>
      <c r="P22" s="850">
        <f>171.9+50+59.5</f>
        <v>281.39999999999998</v>
      </c>
      <c r="Q22" s="850">
        <v>1003.2</v>
      </c>
      <c r="R22" s="850">
        <v>521</v>
      </c>
      <c r="S22" s="850">
        <v>1596.3</v>
      </c>
      <c r="T22" s="900">
        <v>1040.7</v>
      </c>
      <c r="U22" s="903">
        <v>1406.2</v>
      </c>
      <c r="V22" s="876">
        <v>1402.8</v>
      </c>
      <c r="W22" s="876">
        <v>1402.8</v>
      </c>
      <c r="X22" s="876">
        <v>1402.8</v>
      </c>
    </row>
    <row r="23" spans="1:24" x14ac:dyDescent="0.3">
      <c r="A23" s="899"/>
      <c r="B23" s="870"/>
      <c r="C23" s="870"/>
      <c r="D23" s="873"/>
      <c r="E23" s="873"/>
      <c r="F23" s="873"/>
      <c r="G23" s="873"/>
      <c r="H23" s="873"/>
      <c r="I23" s="873"/>
      <c r="J23" s="873"/>
      <c r="K23" s="873"/>
      <c r="L23" s="873"/>
      <c r="M23" s="873"/>
      <c r="N23" s="862"/>
      <c r="O23" s="862"/>
      <c r="P23" s="862"/>
      <c r="Q23" s="862"/>
      <c r="R23" s="862"/>
      <c r="S23" s="862"/>
      <c r="T23" s="901"/>
      <c r="U23" s="904"/>
      <c r="V23" s="877"/>
      <c r="W23" s="877"/>
      <c r="X23" s="877"/>
    </row>
    <row r="24" spans="1:24" ht="20.25" customHeight="1" x14ac:dyDescent="0.3">
      <c r="A24" s="849"/>
      <c r="B24" s="871"/>
      <c r="C24" s="871"/>
      <c r="D24" s="874"/>
      <c r="E24" s="874"/>
      <c r="F24" s="874"/>
      <c r="G24" s="874"/>
      <c r="H24" s="874"/>
      <c r="I24" s="874"/>
      <c r="J24" s="874"/>
      <c r="K24" s="874"/>
      <c r="L24" s="874"/>
      <c r="M24" s="874"/>
      <c r="N24" s="851"/>
      <c r="O24" s="851"/>
      <c r="P24" s="851"/>
      <c r="Q24" s="851"/>
      <c r="R24" s="851"/>
      <c r="S24" s="851"/>
      <c r="T24" s="902"/>
      <c r="U24" s="905"/>
      <c r="V24" s="878"/>
      <c r="W24" s="878"/>
      <c r="X24" s="878"/>
    </row>
    <row r="25" spans="1:24" ht="38.25" customHeight="1" x14ac:dyDescent="0.3">
      <c r="A25" s="474" t="s">
        <v>97</v>
      </c>
      <c r="B25" s="863" t="s">
        <v>329</v>
      </c>
      <c r="C25" s="864"/>
      <c r="D25" s="864"/>
      <c r="E25" s="864"/>
      <c r="F25" s="864"/>
      <c r="G25" s="864"/>
      <c r="H25" s="864"/>
      <c r="I25" s="864"/>
      <c r="J25" s="864"/>
      <c r="K25" s="864"/>
      <c r="L25" s="864"/>
      <c r="M25" s="864"/>
      <c r="N25" s="864"/>
      <c r="O25" s="864"/>
      <c r="P25" s="864"/>
      <c r="Q25" s="864"/>
      <c r="R25" s="864"/>
      <c r="S25" s="864"/>
      <c r="T25" s="864"/>
      <c r="U25" s="864"/>
      <c r="V25" s="864"/>
      <c r="W25" s="864"/>
      <c r="X25" s="865"/>
    </row>
    <row r="26" spans="1:24" ht="30" customHeight="1" x14ac:dyDescent="0.3">
      <c r="A26" s="348" t="s">
        <v>98</v>
      </c>
      <c r="B26" s="866" t="s">
        <v>412</v>
      </c>
      <c r="C26" s="867"/>
      <c r="D26" s="867"/>
      <c r="E26" s="867"/>
      <c r="F26" s="867"/>
      <c r="G26" s="867"/>
      <c r="H26" s="867"/>
      <c r="I26" s="867"/>
      <c r="J26" s="867"/>
      <c r="K26" s="867"/>
      <c r="L26" s="867"/>
      <c r="M26" s="867"/>
      <c r="N26" s="867"/>
      <c r="O26" s="867"/>
      <c r="P26" s="867"/>
      <c r="Q26" s="867"/>
      <c r="R26" s="867"/>
      <c r="S26" s="867"/>
      <c r="T26" s="867"/>
      <c r="U26" s="867"/>
      <c r="V26" s="867"/>
      <c r="W26" s="867"/>
      <c r="X26" s="865"/>
    </row>
    <row r="27" spans="1:24" ht="15" customHeight="1" x14ac:dyDescent="0.3">
      <c r="A27" s="349" t="s">
        <v>58</v>
      </c>
      <c r="B27" s="837" t="s">
        <v>181</v>
      </c>
      <c r="C27" s="838"/>
      <c r="D27" s="838"/>
      <c r="E27" s="838"/>
      <c r="F27" s="838"/>
      <c r="G27" s="838"/>
      <c r="H27" s="838"/>
      <c r="I27" s="838"/>
      <c r="J27" s="838"/>
      <c r="K27" s="838"/>
      <c r="L27" s="838"/>
      <c r="M27" s="838"/>
      <c r="N27" s="838"/>
      <c r="O27" s="838"/>
      <c r="P27" s="838"/>
      <c r="Q27" s="838"/>
      <c r="R27" s="838"/>
      <c r="S27" s="838"/>
      <c r="T27" s="838"/>
      <c r="U27" s="838"/>
      <c r="V27" s="838"/>
      <c r="W27" s="838"/>
      <c r="X27" s="834"/>
    </row>
    <row r="28" spans="1:24" ht="47.25" customHeight="1" x14ac:dyDescent="0.3">
      <c r="A28" s="350" t="s">
        <v>88</v>
      </c>
      <c r="B28" s="366">
        <v>30</v>
      </c>
      <c r="C28" s="351">
        <v>0</v>
      </c>
      <c r="D28" s="351">
        <v>0</v>
      </c>
      <c r="E28" s="351">
        <v>0</v>
      </c>
      <c r="F28" s="351">
        <v>0</v>
      </c>
      <c r="G28" s="351">
        <v>0</v>
      </c>
      <c r="H28" s="351">
        <v>2</v>
      </c>
      <c r="I28" s="351">
        <v>2</v>
      </c>
      <c r="J28" s="351">
        <v>2</v>
      </c>
      <c r="K28" s="351">
        <v>2</v>
      </c>
      <c r="L28" s="351">
        <v>2</v>
      </c>
      <c r="M28" s="351">
        <v>2</v>
      </c>
      <c r="N28" s="352">
        <v>0</v>
      </c>
      <c r="O28" s="352">
        <v>0</v>
      </c>
      <c r="P28" s="352">
        <v>1574.6</v>
      </c>
      <c r="Q28" s="353">
        <f>1319.9+4.5</f>
        <v>1324.4</v>
      </c>
      <c r="R28" s="353">
        <v>704.9</v>
      </c>
      <c r="S28" s="353">
        <v>380.8</v>
      </c>
      <c r="T28" s="501">
        <v>385.4</v>
      </c>
      <c r="U28" s="591">
        <v>971.1</v>
      </c>
      <c r="V28" s="499">
        <v>554.9</v>
      </c>
      <c r="W28" s="499">
        <v>554.9</v>
      </c>
      <c r="X28" s="499">
        <v>554.9</v>
      </c>
    </row>
    <row r="29" spans="1:24" ht="28.8" x14ac:dyDescent="0.3">
      <c r="A29" s="474" t="s">
        <v>97</v>
      </c>
      <c r="B29" s="863" t="s">
        <v>413</v>
      </c>
      <c r="C29" s="864"/>
      <c r="D29" s="864"/>
      <c r="E29" s="864"/>
      <c r="F29" s="864"/>
      <c r="G29" s="864"/>
      <c r="H29" s="864"/>
      <c r="I29" s="864"/>
      <c r="J29" s="864"/>
      <c r="K29" s="864"/>
      <c r="L29" s="864"/>
      <c r="M29" s="864"/>
      <c r="N29" s="864"/>
      <c r="O29" s="864"/>
      <c r="P29" s="864"/>
      <c r="Q29" s="864"/>
      <c r="R29" s="864"/>
      <c r="S29" s="864"/>
      <c r="T29" s="864"/>
      <c r="U29" s="864"/>
      <c r="V29" s="864"/>
      <c r="W29" s="864"/>
      <c r="X29" s="865"/>
    </row>
    <row r="30" spans="1:24" ht="30.75" customHeight="1" x14ac:dyDescent="0.3">
      <c r="A30" s="348" t="s">
        <v>98</v>
      </c>
      <c r="B30" s="866" t="s">
        <v>412</v>
      </c>
      <c r="C30" s="867"/>
      <c r="D30" s="867"/>
      <c r="E30" s="867"/>
      <c r="F30" s="867"/>
      <c r="G30" s="867"/>
      <c r="H30" s="867"/>
      <c r="I30" s="867"/>
      <c r="J30" s="867"/>
      <c r="K30" s="867"/>
      <c r="L30" s="867"/>
      <c r="M30" s="867"/>
      <c r="N30" s="867"/>
      <c r="O30" s="867"/>
      <c r="P30" s="867"/>
      <c r="Q30" s="867"/>
      <c r="R30" s="867"/>
      <c r="S30" s="867"/>
      <c r="T30" s="867"/>
      <c r="U30" s="867"/>
      <c r="V30" s="867"/>
      <c r="W30" s="867"/>
      <c r="X30" s="865"/>
    </row>
    <row r="31" spans="1:24" ht="15" customHeight="1" x14ac:dyDescent="0.3">
      <c r="A31" s="349" t="s">
        <v>58</v>
      </c>
      <c r="B31" s="837" t="s">
        <v>181</v>
      </c>
      <c r="C31" s="838"/>
      <c r="D31" s="838"/>
      <c r="E31" s="838"/>
      <c r="F31" s="838"/>
      <c r="G31" s="838"/>
      <c r="H31" s="838"/>
      <c r="I31" s="838"/>
      <c r="J31" s="838"/>
      <c r="K31" s="838"/>
      <c r="L31" s="838"/>
      <c r="M31" s="838"/>
      <c r="N31" s="838"/>
      <c r="O31" s="838"/>
      <c r="P31" s="838"/>
      <c r="Q31" s="838"/>
      <c r="R31" s="838"/>
      <c r="S31" s="838"/>
      <c r="T31" s="838"/>
      <c r="U31" s="838"/>
      <c r="V31" s="838"/>
      <c r="W31" s="838"/>
      <c r="X31" s="834"/>
    </row>
    <row r="32" spans="1:24" ht="45" customHeight="1" x14ac:dyDescent="0.3">
      <c r="A32" s="350" t="s">
        <v>88</v>
      </c>
      <c r="B32" s="366">
        <v>30</v>
      </c>
      <c r="C32" s="351">
        <v>0</v>
      </c>
      <c r="D32" s="351">
        <v>0</v>
      </c>
      <c r="E32" s="351">
        <v>0</v>
      </c>
      <c r="F32" s="351">
        <v>0</v>
      </c>
      <c r="G32" s="351">
        <v>0</v>
      </c>
      <c r="H32" s="351">
        <v>3</v>
      </c>
      <c r="I32" s="351">
        <v>2</v>
      </c>
      <c r="J32" s="351">
        <v>5</v>
      </c>
      <c r="K32" s="351">
        <v>5</v>
      </c>
      <c r="L32" s="351">
        <v>5</v>
      </c>
      <c r="M32" s="351">
        <v>5</v>
      </c>
      <c r="N32" s="352">
        <v>0</v>
      </c>
      <c r="O32" s="352">
        <v>0</v>
      </c>
      <c r="P32" s="352">
        <v>0</v>
      </c>
      <c r="Q32" s="353">
        <v>677.4</v>
      </c>
      <c r="R32" s="353">
        <v>1081.4000000000001</v>
      </c>
      <c r="S32" s="353">
        <v>1182.0999999999999</v>
      </c>
      <c r="T32" s="501">
        <v>653.6</v>
      </c>
      <c r="U32" s="592">
        <v>825.6</v>
      </c>
      <c r="V32" s="499">
        <v>824.5</v>
      </c>
      <c r="W32" s="499">
        <v>824.5</v>
      </c>
      <c r="X32" s="499">
        <v>824.5</v>
      </c>
    </row>
    <row r="33" spans="1:24" ht="36" customHeight="1" x14ac:dyDescent="0.3">
      <c r="A33" s="474" t="s">
        <v>97</v>
      </c>
      <c r="B33" s="832" t="s">
        <v>410</v>
      </c>
      <c r="C33" s="833"/>
      <c r="D33" s="833"/>
      <c r="E33" s="833"/>
      <c r="F33" s="833"/>
      <c r="G33" s="833"/>
      <c r="H33" s="833"/>
      <c r="I33" s="833"/>
      <c r="J33" s="833"/>
      <c r="K33" s="833"/>
      <c r="L33" s="833"/>
      <c r="M33" s="833"/>
      <c r="N33" s="833"/>
      <c r="O33" s="833"/>
      <c r="P33" s="833"/>
      <c r="Q33" s="833"/>
      <c r="R33" s="833"/>
      <c r="S33" s="833"/>
      <c r="T33" s="833"/>
      <c r="U33" s="833"/>
      <c r="V33" s="833"/>
      <c r="W33" s="833"/>
      <c r="X33" s="856"/>
    </row>
    <row r="34" spans="1:24" ht="33" customHeight="1" x14ac:dyDescent="0.3">
      <c r="A34" s="350" t="s">
        <v>98</v>
      </c>
      <c r="B34" s="866" t="s">
        <v>100</v>
      </c>
      <c r="C34" s="867"/>
      <c r="D34" s="867"/>
      <c r="E34" s="867"/>
      <c r="F34" s="867"/>
      <c r="G34" s="867"/>
      <c r="H34" s="867"/>
      <c r="I34" s="867"/>
      <c r="J34" s="867"/>
      <c r="K34" s="867"/>
      <c r="L34" s="867"/>
      <c r="M34" s="867"/>
      <c r="N34" s="867"/>
      <c r="O34" s="867"/>
      <c r="P34" s="867"/>
      <c r="Q34" s="867"/>
      <c r="R34" s="867"/>
      <c r="S34" s="867"/>
      <c r="T34" s="867"/>
      <c r="U34" s="867"/>
      <c r="V34" s="867"/>
      <c r="W34" s="867"/>
      <c r="X34" s="875"/>
    </row>
    <row r="35" spans="1:24" ht="12" customHeight="1" x14ac:dyDescent="0.3">
      <c r="A35" s="889" t="s">
        <v>58</v>
      </c>
      <c r="B35" s="891" t="s">
        <v>181</v>
      </c>
      <c r="C35" s="892"/>
      <c r="D35" s="892"/>
      <c r="E35" s="892"/>
      <c r="F35" s="892"/>
      <c r="G35" s="892"/>
      <c r="H35" s="892"/>
      <c r="I35" s="892"/>
      <c r="J35" s="892"/>
      <c r="K35" s="892"/>
      <c r="L35" s="892"/>
      <c r="M35" s="892"/>
      <c r="N35" s="892"/>
      <c r="O35" s="892"/>
      <c r="P35" s="892"/>
      <c r="Q35" s="892"/>
      <c r="R35" s="892"/>
      <c r="S35" s="892"/>
      <c r="T35" s="892"/>
      <c r="U35" s="892"/>
      <c r="V35" s="892"/>
      <c r="W35" s="892"/>
      <c r="X35" s="893"/>
    </row>
    <row r="36" spans="1:24" ht="9.75" customHeight="1" x14ac:dyDescent="0.3">
      <c r="A36" s="890" t="s">
        <v>60</v>
      </c>
      <c r="B36" s="894"/>
      <c r="C36" s="895"/>
      <c r="D36" s="895"/>
      <c r="E36" s="895"/>
      <c r="F36" s="895"/>
      <c r="G36" s="895"/>
      <c r="H36" s="895"/>
      <c r="I36" s="895"/>
      <c r="J36" s="895"/>
      <c r="K36" s="895"/>
      <c r="L36" s="895"/>
      <c r="M36" s="895"/>
      <c r="N36" s="895"/>
      <c r="O36" s="895"/>
      <c r="P36" s="895"/>
      <c r="Q36" s="895"/>
      <c r="R36" s="895"/>
      <c r="S36" s="895"/>
      <c r="T36" s="895"/>
      <c r="U36" s="895"/>
      <c r="V36" s="895"/>
      <c r="W36" s="895"/>
      <c r="X36" s="896"/>
    </row>
    <row r="37" spans="1:24" ht="39.6" x14ac:dyDescent="0.3">
      <c r="A37" s="350" t="s">
        <v>88</v>
      </c>
      <c r="B37" s="365">
        <v>3000</v>
      </c>
      <c r="C37" s="351">
        <v>0</v>
      </c>
      <c r="D37" s="351">
        <v>0</v>
      </c>
      <c r="E37" s="351">
        <v>6</v>
      </c>
      <c r="F37" s="351">
        <v>10</v>
      </c>
      <c r="G37" s="351">
        <v>12</v>
      </c>
      <c r="H37" s="351">
        <v>5</v>
      </c>
      <c r="I37" s="351">
        <v>6</v>
      </c>
      <c r="J37" s="351">
        <v>6</v>
      </c>
      <c r="K37" s="351">
        <v>6</v>
      </c>
      <c r="L37" s="351">
        <v>6</v>
      </c>
      <c r="M37" s="351">
        <v>6</v>
      </c>
      <c r="N37" s="477">
        <v>0</v>
      </c>
      <c r="O37" s="477">
        <v>0</v>
      </c>
      <c r="P37" s="477">
        <v>0</v>
      </c>
      <c r="Q37" s="470">
        <v>1466</v>
      </c>
      <c r="R37" s="470">
        <v>465</v>
      </c>
      <c r="S37" s="453">
        <v>661.9</v>
      </c>
      <c r="T37" s="500">
        <v>340</v>
      </c>
      <c r="U37" s="590">
        <v>428.8</v>
      </c>
      <c r="V37" s="499">
        <v>427.4</v>
      </c>
      <c r="W37" s="499">
        <v>427.4</v>
      </c>
      <c r="X37" s="499">
        <v>427.4</v>
      </c>
    </row>
    <row r="38" spans="1:24" ht="38.25" customHeight="1" x14ac:dyDescent="0.3">
      <c r="A38" s="474" t="s">
        <v>97</v>
      </c>
      <c r="B38" s="832" t="s">
        <v>417</v>
      </c>
      <c r="C38" s="833"/>
      <c r="D38" s="833"/>
      <c r="E38" s="833"/>
      <c r="F38" s="833"/>
      <c r="G38" s="833"/>
      <c r="H38" s="833"/>
      <c r="I38" s="833"/>
      <c r="J38" s="833"/>
      <c r="K38" s="833"/>
      <c r="L38" s="833"/>
      <c r="M38" s="833"/>
      <c r="N38" s="833"/>
      <c r="O38" s="833"/>
      <c r="P38" s="833"/>
      <c r="Q38" s="833"/>
      <c r="R38" s="833"/>
      <c r="S38" s="833"/>
      <c r="T38" s="833"/>
      <c r="U38" s="833"/>
      <c r="V38" s="833"/>
      <c r="W38" s="833"/>
      <c r="X38" s="856"/>
    </row>
    <row r="39" spans="1:24" ht="29.25" customHeight="1" x14ac:dyDescent="0.3">
      <c r="A39" s="350" t="s">
        <v>98</v>
      </c>
      <c r="B39" s="866" t="s">
        <v>100</v>
      </c>
      <c r="C39" s="867"/>
      <c r="D39" s="867"/>
      <c r="E39" s="867"/>
      <c r="F39" s="867"/>
      <c r="G39" s="867"/>
      <c r="H39" s="867"/>
      <c r="I39" s="867"/>
      <c r="J39" s="867"/>
      <c r="K39" s="867"/>
      <c r="L39" s="867"/>
      <c r="M39" s="867"/>
      <c r="N39" s="867"/>
      <c r="O39" s="867"/>
      <c r="P39" s="867"/>
      <c r="Q39" s="867"/>
      <c r="R39" s="867"/>
      <c r="S39" s="867"/>
      <c r="T39" s="867"/>
      <c r="U39" s="867"/>
      <c r="V39" s="867"/>
      <c r="W39" s="867"/>
      <c r="X39" s="875"/>
    </row>
    <row r="40" spans="1:24" ht="10.5" customHeight="1" x14ac:dyDescent="0.3">
      <c r="A40" s="466" t="s">
        <v>58</v>
      </c>
      <c r="B40" s="891" t="s">
        <v>181</v>
      </c>
      <c r="C40" s="892"/>
      <c r="D40" s="892"/>
      <c r="E40" s="892"/>
      <c r="F40" s="892"/>
      <c r="G40" s="892"/>
      <c r="H40" s="892"/>
      <c r="I40" s="892"/>
      <c r="J40" s="892"/>
      <c r="K40" s="892"/>
      <c r="L40" s="892"/>
      <c r="M40" s="892"/>
      <c r="N40" s="892"/>
      <c r="O40" s="892"/>
      <c r="P40" s="892"/>
      <c r="Q40" s="892"/>
      <c r="R40" s="892"/>
      <c r="S40" s="892"/>
      <c r="T40" s="892"/>
      <c r="U40" s="892"/>
      <c r="V40" s="892"/>
      <c r="W40" s="892"/>
      <c r="X40" s="893"/>
    </row>
    <row r="41" spans="1:24" ht="10.5" customHeight="1" x14ac:dyDescent="0.3">
      <c r="A41" s="467"/>
      <c r="B41" s="894"/>
      <c r="C41" s="895"/>
      <c r="D41" s="895"/>
      <c r="E41" s="895"/>
      <c r="F41" s="895"/>
      <c r="G41" s="895"/>
      <c r="H41" s="895"/>
      <c r="I41" s="895"/>
      <c r="J41" s="895"/>
      <c r="K41" s="895"/>
      <c r="L41" s="895"/>
      <c r="M41" s="895"/>
      <c r="N41" s="895"/>
      <c r="O41" s="895"/>
      <c r="P41" s="895"/>
      <c r="Q41" s="895"/>
      <c r="R41" s="895"/>
      <c r="S41" s="895"/>
      <c r="T41" s="895"/>
      <c r="U41" s="895"/>
      <c r="V41" s="895"/>
      <c r="W41" s="895"/>
      <c r="X41" s="896"/>
    </row>
    <row r="42" spans="1:24" ht="45.75" customHeight="1" x14ac:dyDescent="0.3">
      <c r="A42" s="350" t="s">
        <v>88</v>
      </c>
      <c r="B42" s="365">
        <v>3000</v>
      </c>
      <c r="C42" s="351">
        <v>0</v>
      </c>
      <c r="D42" s="351">
        <v>0</v>
      </c>
      <c r="E42" s="351">
        <v>16</v>
      </c>
      <c r="F42" s="351">
        <v>16</v>
      </c>
      <c r="G42" s="351">
        <v>14</v>
      </c>
      <c r="H42" s="351">
        <v>16</v>
      </c>
      <c r="I42" s="351">
        <v>16</v>
      </c>
      <c r="J42" s="351">
        <v>21</v>
      </c>
      <c r="K42" s="351">
        <v>21</v>
      </c>
      <c r="L42" s="351">
        <v>21</v>
      </c>
      <c r="M42" s="351">
        <v>21</v>
      </c>
      <c r="N42" s="477">
        <v>0</v>
      </c>
      <c r="O42" s="477">
        <v>0</v>
      </c>
      <c r="P42" s="477">
        <v>958.9</v>
      </c>
      <c r="Q42" s="477">
        <v>706.1</v>
      </c>
      <c r="R42" s="477">
        <v>858.9</v>
      </c>
      <c r="S42" s="453">
        <v>1251.7</v>
      </c>
      <c r="T42" s="500">
        <v>784.5</v>
      </c>
      <c r="U42" s="589">
        <v>985.9</v>
      </c>
      <c r="V42" s="498">
        <v>981.2</v>
      </c>
      <c r="W42" s="576">
        <v>981.2</v>
      </c>
      <c r="X42" s="498">
        <v>981.2</v>
      </c>
    </row>
    <row r="43" spans="1:24" ht="40.5" customHeight="1" x14ac:dyDescent="0.3">
      <c r="A43" s="474" t="s">
        <v>97</v>
      </c>
      <c r="B43" s="832" t="s">
        <v>330</v>
      </c>
      <c r="C43" s="833"/>
      <c r="D43" s="833"/>
      <c r="E43" s="833"/>
      <c r="F43" s="833"/>
      <c r="G43" s="833"/>
      <c r="H43" s="833"/>
      <c r="I43" s="833"/>
      <c r="J43" s="833"/>
      <c r="K43" s="833"/>
      <c r="L43" s="833"/>
      <c r="M43" s="833"/>
      <c r="N43" s="833"/>
      <c r="O43" s="833"/>
      <c r="P43" s="833"/>
      <c r="Q43" s="833"/>
      <c r="R43" s="833"/>
      <c r="S43" s="833"/>
      <c r="T43" s="833"/>
      <c r="U43" s="833"/>
      <c r="V43" s="833"/>
      <c r="W43" s="833"/>
      <c r="X43" s="865"/>
    </row>
    <row r="44" spans="1:24" ht="30.75" customHeight="1" x14ac:dyDescent="0.3">
      <c r="A44" s="350" t="s">
        <v>98</v>
      </c>
      <c r="B44" s="866" t="s">
        <v>205</v>
      </c>
      <c r="C44" s="867"/>
      <c r="D44" s="867"/>
      <c r="E44" s="867"/>
      <c r="F44" s="867"/>
      <c r="G44" s="867"/>
      <c r="H44" s="867"/>
      <c r="I44" s="867"/>
      <c r="J44" s="867"/>
      <c r="K44" s="867"/>
      <c r="L44" s="867"/>
      <c r="M44" s="867"/>
      <c r="N44" s="867"/>
      <c r="O44" s="867"/>
      <c r="P44" s="867"/>
      <c r="Q44" s="867"/>
      <c r="R44" s="867"/>
      <c r="S44" s="867"/>
      <c r="T44" s="867"/>
      <c r="U44" s="867"/>
      <c r="V44" s="867"/>
      <c r="W44" s="867"/>
      <c r="X44" s="865"/>
    </row>
    <row r="45" spans="1:24" ht="12" customHeight="1" x14ac:dyDescent="0.3">
      <c r="A45" s="889" t="s">
        <v>58</v>
      </c>
      <c r="B45" s="891" t="s">
        <v>181</v>
      </c>
      <c r="C45" s="892"/>
      <c r="D45" s="892"/>
      <c r="E45" s="892"/>
      <c r="F45" s="892"/>
      <c r="G45" s="892"/>
      <c r="H45" s="892"/>
      <c r="I45" s="892"/>
      <c r="J45" s="892"/>
      <c r="K45" s="892"/>
      <c r="L45" s="892"/>
      <c r="M45" s="892"/>
      <c r="N45" s="892"/>
      <c r="O45" s="892"/>
      <c r="P45" s="892"/>
      <c r="Q45" s="892"/>
      <c r="R45" s="892"/>
      <c r="S45" s="892"/>
      <c r="T45" s="892"/>
      <c r="U45" s="892"/>
      <c r="V45" s="892"/>
      <c r="W45" s="892"/>
      <c r="X45" s="897"/>
    </row>
    <row r="46" spans="1:24" ht="12" customHeight="1" x14ac:dyDescent="0.3">
      <c r="A46" s="890" t="s">
        <v>60</v>
      </c>
      <c r="B46" s="894"/>
      <c r="C46" s="895"/>
      <c r="D46" s="895"/>
      <c r="E46" s="895"/>
      <c r="F46" s="895"/>
      <c r="G46" s="895"/>
      <c r="H46" s="895"/>
      <c r="I46" s="895"/>
      <c r="J46" s="895"/>
      <c r="K46" s="895"/>
      <c r="L46" s="895"/>
      <c r="M46" s="895"/>
      <c r="N46" s="895"/>
      <c r="O46" s="895"/>
      <c r="P46" s="895"/>
      <c r="Q46" s="895"/>
      <c r="R46" s="895"/>
      <c r="S46" s="895"/>
      <c r="T46" s="895"/>
      <c r="U46" s="895"/>
      <c r="V46" s="895"/>
      <c r="W46" s="895"/>
      <c r="X46" s="898"/>
    </row>
    <row r="47" spans="1:24" ht="45.75" customHeight="1" x14ac:dyDescent="0.3">
      <c r="A47" s="350" t="s">
        <v>88</v>
      </c>
      <c r="B47" s="365">
        <v>3000</v>
      </c>
      <c r="C47" s="365">
        <v>3000</v>
      </c>
      <c r="D47" s="365">
        <v>2718</v>
      </c>
      <c r="E47" s="365">
        <v>2718</v>
      </c>
      <c r="F47" s="365">
        <v>2718</v>
      </c>
      <c r="G47" s="365">
        <v>2718</v>
      </c>
      <c r="H47" s="365">
        <v>2730</v>
      </c>
      <c r="I47" s="365">
        <v>2816</v>
      </c>
      <c r="J47" s="365">
        <v>2816</v>
      </c>
      <c r="K47" s="365">
        <v>2816</v>
      </c>
      <c r="L47" s="365">
        <v>2816</v>
      </c>
      <c r="M47" s="365">
        <v>2816</v>
      </c>
      <c r="N47" s="367">
        <v>209.3</v>
      </c>
      <c r="O47" s="367">
        <f>1536.9+400</f>
        <v>1936.9</v>
      </c>
      <c r="P47" s="367">
        <f>1636.9-42.9-178</f>
        <v>1416</v>
      </c>
      <c r="Q47" s="367">
        <v>1767.7</v>
      </c>
      <c r="R47" s="367">
        <v>1304.3</v>
      </c>
      <c r="S47" s="367">
        <v>1350.8</v>
      </c>
      <c r="T47" s="502">
        <v>2032.4</v>
      </c>
      <c r="U47" s="593">
        <v>3134.1</v>
      </c>
      <c r="V47" s="499">
        <v>2506.6999999999998</v>
      </c>
      <c r="W47" s="499">
        <v>2506.6999999999998</v>
      </c>
      <c r="X47" s="499">
        <v>2506.6999999999998</v>
      </c>
    </row>
    <row r="48" spans="1:24" ht="42" customHeight="1" x14ac:dyDescent="0.3">
      <c r="A48" s="466" t="s">
        <v>97</v>
      </c>
      <c r="B48" s="853" t="s">
        <v>208</v>
      </c>
      <c r="C48" s="853"/>
      <c r="D48" s="853"/>
      <c r="E48" s="853"/>
      <c r="F48" s="853"/>
      <c r="G48" s="853"/>
      <c r="H48" s="853"/>
      <c r="I48" s="853"/>
      <c r="J48" s="853"/>
      <c r="K48" s="853"/>
      <c r="L48" s="853"/>
      <c r="M48" s="853"/>
      <c r="N48" s="853"/>
      <c r="O48" s="853"/>
      <c r="P48" s="853"/>
      <c r="Q48" s="853"/>
      <c r="R48" s="853"/>
      <c r="S48" s="853"/>
      <c r="T48" s="853"/>
      <c r="U48" s="853"/>
      <c r="V48" s="853"/>
      <c r="W48" s="853"/>
      <c r="X48" s="853"/>
    </row>
    <row r="49" spans="1:24" ht="30" customHeight="1" x14ac:dyDescent="0.3">
      <c r="A49" s="468" t="s">
        <v>98</v>
      </c>
      <c r="B49" s="852" t="s">
        <v>423</v>
      </c>
      <c r="C49" s="852"/>
      <c r="D49" s="852"/>
      <c r="E49" s="852"/>
      <c r="F49" s="852"/>
      <c r="G49" s="852"/>
      <c r="H49" s="852"/>
      <c r="I49" s="852"/>
      <c r="J49" s="852"/>
      <c r="K49" s="852"/>
      <c r="L49" s="852"/>
      <c r="M49" s="852"/>
      <c r="N49" s="852"/>
      <c r="O49" s="852"/>
      <c r="P49" s="852"/>
      <c r="Q49" s="852"/>
      <c r="R49" s="852"/>
      <c r="S49" s="852"/>
      <c r="T49" s="852"/>
      <c r="U49" s="852"/>
      <c r="V49" s="852"/>
      <c r="W49" s="852"/>
      <c r="X49" s="852"/>
    </row>
    <row r="50" spans="1:24" ht="18" customHeight="1" x14ac:dyDescent="0.3">
      <c r="A50" s="369" t="s">
        <v>322</v>
      </c>
      <c r="B50" s="832" t="s">
        <v>181</v>
      </c>
      <c r="C50" s="833"/>
      <c r="D50" s="833"/>
      <c r="E50" s="833"/>
      <c r="F50" s="833"/>
      <c r="G50" s="833"/>
      <c r="H50" s="833"/>
      <c r="I50" s="833"/>
      <c r="J50" s="833"/>
      <c r="K50" s="833"/>
      <c r="L50" s="833"/>
      <c r="M50" s="833"/>
      <c r="N50" s="833"/>
      <c r="O50" s="833"/>
      <c r="P50" s="833"/>
      <c r="Q50" s="833"/>
      <c r="R50" s="833"/>
      <c r="S50" s="833"/>
      <c r="T50" s="833"/>
      <c r="U50" s="833"/>
      <c r="V50" s="833"/>
      <c r="W50" s="833"/>
      <c r="X50" s="856"/>
    </row>
    <row r="51" spans="1:24" ht="50.25" customHeight="1" x14ac:dyDescent="0.3">
      <c r="A51" s="370" t="s">
        <v>88</v>
      </c>
      <c r="B51" s="365">
        <v>70</v>
      </c>
      <c r="C51" s="365">
        <v>70</v>
      </c>
      <c r="D51" s="365">
        <v>70</v>
      </c>
      <c r="E51" s="371">
        <v>70</v>
      </c>
      <c r="F51" s="371">
        <v>70</v>
      </c>
      <c r="G51" s="372">
        <v>116</v>
      </c>
      <c r="H51" s="372">
        <v>20</v>
      </c>
      <c r="I51" s="372">
        <v>13</v>
      </c>
      <c r="J51" s="372">
        <v>13</v>
      </c>
      <c r="K51" s="372">
        <v>13</v>
      </c>
      <c r="L51" s="372">
        <v>13</v>
      </c>
      <c r="M51" s="372">
        <v>13</v>
      </c>
      <c r="N51" s="373">
        <v>2143.3000000000002</v>
      </c>
      <c r="O51" s="373">
        <v>2143.3000000000002</v>
      </c>
      <c r="P51" s="373">
        <v>2332.81</v>
      </c>
      <c r="Q51" s="374">
        <f>1918.4+298.4</f>
        <v>2216.8000000000002</v>
      </c>
      <c r="R51" s="375">
        <v>2711</v>
      </c>
      <c r="S51" s="375">
        <v>1270.0999999999999</v>
      </c>
      <c r="T51" s="533">
        <v>414.1</v>
      </c>
      <c r="U51" s="594">
        <v>715.8</v>
      </c>
      <c r="V51" s="375">
        <v>712.9</v>
      </c>
      <c r="W51" s="375">
        <v>712.9</v>
      </c>
      <c r="X51" s="375">
        <v>712.9</v>
      </c>
    </row>
    <row r="52" spans="1:24" ht="38.25" customHeight="1" x14ac:dyDescent="0.3">
      <c r="A52" s="466" t="s">
        <v>97</v>
      </c>
      <c r="B52" s="853" t="s">
        <v>439</v>
      </c>
      <c r="C52" s="853"/>
      <c r="D52" s="853"/>
      <c r="E52" s="853"/>
      <c r="F52" s="853"/>
      <c r="G52" s="853"/>
      <c r="H52" s="853"/>
      <c r="I52" s="853"/>
      <c r="J52" s="853"/>
      <c r="K52" s="853"/>
      <c r="L52" s="853"/>
      <c r="M52" s="853"/>
      <c r="N52" s="853"/>
      <c r="O52" s="853"/>
      <c r="P52" s="853"/>
      <c r="Q52" s="853"/>
      <c r="R52" s="853"/>
      <c r="S52" s="853"/>
      <c r="T52" s="853"/>
      <c r="U52" s="853"/>
      <c r="V52" s="853"/>
      <c r="W52" s="853"/>
      <c r="X52" s="853"/>
    </row>
    <row r="53" spans="1:24" ht="36.75" customHeight="1" x14ac:dyDescent="0.3">
      <c r="A53" s="468" t="s">
        <v>98</v>
      </c>
      <c r="B53" s="852" t="s">
        <v>423</v>
      </c>
      <c r="C53" s="852"/>
      <c r="D53" s="852"/>
      <c r="E53" s="852"/>
      <c r="F53" s="852"/>
      <c r="G53" s="852"/>
      <c r="H53" s="852"/>
      <c r="I53" s="852"/>
      <c r="J53" s="852"/>
      <c r="K53" s="852"/>
      <c r="L53" s="852"/>
      <c r="M53" s="852"/>
      <c r="N53" s="852"/>
      <c r="O53" s="852"/>
      <c r="P53" s="852"/>
      <c r="Q53" s="852"/>
      <c r="R53" s="852"/>
      <c r="S53" s="852"/>
      <c r="T53" s="852"/>
      <c r="U53" s="852"/>
      <c r="V53" s="852"/>
      <c r="W53" s="852"/>
      <c r="X53" s="852"/>
    </row>
    <row r="54" spans="1:24" ht="19.5" customHeight="1" x14ac:dyDescent="0.3">
      <c r="A54" s="369" t="s">
        <v>322</v>
      </c>
      <c r="B54" s="853" t="s">
        <v>181</v>
      </c>
      <c r="C54" s="853"/>
      <c r="D54" s="853"/>
      <c r="E54" s="853"/>
      <c r="F54" s="853"/>
      <c r="G54" s="853"/>
      <c r="H54" s="853"/>
      <c r="I54" s="853"/>
      <c r="J54" s="853"/>
      <c r="K54" s="853"/>
      <c r="L54" s="853"/>
      <c r="M54" s="853"/>
      <c r="N54" s="853"/>
      <c r="O54" s="853"/>
      <c r="P54" s="853"/>
      <c r="Q54" s="853"/>
      <c r="R54" s="853"/>
      <c r="S54" s="853"/>
      <c r="T54" s="853"/>
      <c r="U54" s="853"/>
      <c r="V54" s="853"/>
      <c r="W54" s="853"/>
      <c r="X54" s="853"/>
    </row>
    <row r="55" spans="1:24" ht="51.75" customHeight="1" x14ac:dyDescent="0.3">
      <c r="A55" s="370" t="s">
        <v>88</v>
      </c>
      <c r="B55" s="365">
        <v>0</v>
      </c>
      <c r="C55" s="365">
        <v>0</v>
      </c>
      <c r="D55" s="365">
        <v>0</v>
      </c>
      <c r="E55" s="371">
        <v>0</v>
      </c>
      <c r="F55" s="371">
        <v>0</v>
      </c>
      <c r="G55" s="372">
        <v>0</v>
      </c>
      <c r="H55" s="372">
        <v>25</v>
      </c>
      <c r="I55" s="372">
        <v>129</v>
      </c>
      <c r="J55" s="372">
        <v>129</v>
      </c>
      <c r="K55" s="372">
        <v>129</v>
      </c>
      <c r="L55" s="372">
        <v>129</v>
      </c>
      <c r="M55" s="372">
        <v>129</v>
      </c>
      <c r="N55" s="373">
        <v>0</v>
      </c>
      <c r="O55" s="373">
        <v>0</v>
      </c>
      <c r="P55" s="373">
        <v>0</v>
      </c>
      <c r="Q55" s="374">
        <v>0</v>
      </c>
      <c r="R55" s="375">
        <v>0</v>
      </c>
      <c r="S55" s="375">
        <v>901.5</v>
      </c>
      <c r="T55" s="503">
        <v>3262.1</v>
      </c>
      <c r="U55" s="594">
        <v>1959.1</v>
      </c>
      <c r="V55" s="504">
        <v>1930.5</v>
      </c>
      <c r="W55" s="504">
        <v>1930.5</v>
      </c>
      <c r="X55" s="504">
        <v>1930.5</v>
      </c>
    </row>
    <row r="56" spans="1:24" ht="39" customHeight="1" x14ac:dyDescent="0.3">
      <c r="A56" s="466" t="s">
        <v>97</v>
      </c>
      <c r="B56" s="853" t="s">
        <v>418</v>
      </c>
      <c r="C56" s="853"/>
      <c r="D56" s="853"/>
      <c r="E56" s="853"/>
      <c r="F56" s="853"/>
      <c r="G56" s="853"/>
      <c r="H56" s="853"/>
      <c r="I56" s="853"/>
      <c r="J56" s="853"/>
      <c r="K56" s="853"/>
      <c r="L56" s="853"/>
      <c r="M56" s="853"/>
      <c r="N56" s="853"/>
      <c r="O56" s="853"/>
      <c r="P56" s="853"/>
      <c r="Q56" s="853"/>
      <c r="R56" s="853"/>
      <c r="S56" s="853"/>
      <c r="T56" s="853"/>
      <c r="U56" s="853"/>
      <c r="V56" s="853"/>
      <c r="W56" s="853"/>
      <c r="X56" s="853"/>
    </row>
    <row r="57" spans="1:24" ht="32.25" customHeight="1" x14ac:dyDescent="0.3">
      <c r="A57" s="468" t="s">
        <v>98</v>
      </c>
      <c r="B57" s="835" t="s">
        <v>423</v>
      </c>
      <c r="C57" s="836"/>
      <c r="D57" s="836"/>
      <c r="E57" s="836"/>
      <c r="F57" s="836"/>
      <c r="G57" s="836"/>
      <c r="H57" s="836"/>
      <c r="I57" s="836"/>
      <c r="J57" s="836"/>
      <c r="K57" s="836"/>
      <c r="L57" s="836"/>
      <c r="M57" s="836"/>
      <c r="N57" s="836"/>
      <c r="O57" s="836"/>
      <c r="P57" s="836"/>
      <c r="Q57" s="836"/>
      <c r="R57" s="836"/>
      <c r="S57" s="836"/>
      <c r="T57" s="836"/>
      <c r="U57" s="836"/>
      <c r="V57" s="836"/>
      <c r="W57" s="836"/>
      <c r="X57" s="857"/>
    </row>
    <row r="58" spans="1:24" ht="20.25" customHeight="1" x14ac:dyDescent="0.3">
      <c r="A58" s="369" t="s">
        <v>322</v>
      </c>
      <c r="B58" s="853" t="s">
        <v>181</v>
      </c>
      <c r="C58" s="853"/>
      <c r="D58" s="853"/>
      <c r="E58" s="853"/>
      <c r="F58" s="853"/>
      <c r="G58" s="853"/>
      <c r="H58" s="853"/>
      <c r="I58" s="853"/>
      <c r="J58" s="853"/>
      <c r="K58" s="853"/>
      <c r="L58" s="853"/>
      <c r="M58" s="853"/>
      <c r="N58" s="853"/>
      <c r="O58" s="853"/>
      <c r="P58" s="853"/>
      <c r="Q58" s="853"/>
      <c r="R58" s="853"/>
      <c r="S58" s="853"/>
      <c r="T58" s="853"/>
      <c r="U58" s="853"/>
      <c r="V58" s="853"/>
      <c r="W58" s="853"/>
      <c r="X58" s="853"/>
    </row>
    <row r="59" spans="1:24" ht="45" customHeight="1" x14ac:dyDescent="0.3">
      <c r="A59" s="370" t="s">
        <v>88</v>
      </c>
      <c r="B59" s="365">
        <v>0</v>
      </c>
      <c r="C59" s="365">
        <v>0</v>
      </c>
      <c r="D59" s="365">
        <v>0</v>
      </c>
      <c r="E59" s="371">
        <v>0</v>
      </c>
      <c r="F59" s="371">
        <v>0</v>
      </c>
      <c r="G59" s="372">
        <v>0</v>
      </c>
      <c r="H59" s="372">
        <v>25</v>
      </c>
      <c r="I59" s="372">
        <v>33</v>
      </c>
      <c r="J59" s="372">
        <v>33</v>
      </c>
      <c r="K59" s="372">
        <v>33</v>
      </c>
      <c r="L59" s="372">
        <v>33</v>
      </c>
      <c r="M59" s="372">
        <v>33</v>
      </c>
      <c r="N59" s="373">
        <v>0</v>
      </c>
      <c r="O59" s="373">
        <v>0</v>
      </c>
      <c r="P59" s="373">
        <v>0</v>
      </c>
      <c r="Q59" s="374">
        <v>0</v>
      </c>
      <c r="R59" s="375">
        <v>0</v>
      </c>
      <c r="S59" s="375">
        <v>901.5</v>
      </c>
      <c r="T59" s="503">
        <v>875.3</v>
      </c>
      <c r="U59" s="594">
        <v>1181.4000000000001</v>
      </c>
      <c r="V59" s="504">
        <v>1174.0999999999999</v>
      </c>
      <c r="W59" s="504">
        <v>1174.0999999999999</v>
      </c>
      <c r="X59" s="504">
        <v>1174.0999999999999</v>
      </c>
    </row>
    <row r="60" spans="1:24" ht="49.5" hidden="1" customHeight="1" x14ac:dyDescent="0.3">
      <c r="A60" s="466" t="s">
        <v>97</v>
      </c>
      <c r="B60" s="368"/>
      <c r="C60" s="859" t="s">
        <v>419</v>
      </c>
      <c r="D60" s="859"/>
      <c r="E60" s="859"/>
      <c r="F60" s="859"/>
      <c r="G60" s="859"/>
      <c r="H60" s="859"/>
      <c r="I60" s="859"/>
      <c r="J60" s="859"/>
      <c r="K60" s="859"/>
      <c r="L60" s="859"/>
      <c r="M60" s="859"/>
      <c r="N60" s="859"/>
      <c r="O60" s="859"/>
      <c r="P60" s="859"/>
      <c r="Q60" s="859"/>
      <c r="R60" s="859"/>
      <c r="S60" s="859"/>
      <c r="T60" s="859"/>
      <c r="U60" s="859"/>
      <c r="V60" s="859"/>
      <c r="W60" s="859"/>
      <c r="X60" s="860"/>
    </row>
    <row r="61" spans="1:24" ht="32.25" hidden="1" customHeight="1" x14ac:dyDescent="0.3">
      <c r="A61" s="468" t="s">
        <v>98</v>
      </c>
      <c r="B61" s="368"/>
      <c r="C61" s="852" t="s">
        <v>423</v>
      </c>
      <c r="D61" s="852"/>
      <c r="E61" s="852"/>
      <c r="F61" s="852"/>
      <c r="G61" s="852"/>
      <c r="H61" s="852"/>
      <c r="I61" s="852"/>
      <c r="J61" s="852"/>
      <c r="K61" s="852"/>
      <c r="L61" s="852"/>
      <c r="M61" s="852"/>
      <c r="N61" s="852"/>
      <c r="O61" s="852"/>
      <c r="P61" s="852"/>
      <c r="Q61" s="852"/>
      <c r="R61" s="852"/>
      <c r="S61" s="852"/>
      <c r="T61" s="852"/>
      <c r="U61" s="852"/>
      <c r="V61" s="852"/>
      <c r="W61" s="852"/>
      <c r="X61" s="852"/>
    </row>
    <row r="62" spans="1:24" ht="19.5" hidden="1" customHeight="1" x14ac:dyDescent="0.3">
      <c r="A62" s="369" t="s">
        <v>322</v>
      </c>
      <c r="B62" s="365"/>
      <c r="C62" s="832" t="s">
        <v>181</v>
      </c>
      <c r="D62" s="833"/>
      <c r="E62" s="833"/>
      <c r="F62" s="833"/>
      <c r="G62" s="833"/>
      <c r="H62" s="833"/>
      <c r="I62" s="833"/>
      <c r="J62" s="833"/>
      <c r="K62" s="833"/>
      <c r="L62" s="833"/>
      <c r="M62" s="833"/>
      <c r="N62" s="833"/>
      <c r="O62" s="833"/>
      <c r="P62" s="833"/>
      <c r="Q62" s="833"/>
      <c r="R62" s="833"/>
      <c r="S62" s="833"/>
      <c r="T62" s="833"/>
      <c r="U62" s="833"/>
      <c r="V62" s="833"/>
      <c r="W62" s="833"/>
      <c r="X62" s="856"/>
    </row>
    <row r="63" spans="1:24" ht="73.5" hidden="1" customHeight="1" x14ac:dyDescent="0.3">
      <c r="A63" s="370" t="s">
        <v>88</v>
      </c>
      <c r="B63" s="365"/>
      <c r="C63" s="365"/>
      <c r="D63" s="365"/>
      <c r="E63" s="371"/>
      <c r="F63" s="371"/>
      <c r="G63" s="372"/>
      <c r="H63" s="372"/>
      <c r="I63" s="372"/>
      <c r="J63" s="372"/>
      <c r="K63" s="372"/>
      <c r="L63" s="372"/>
      <c r="M63" s="372"/>
      <c r="N63" s="373"/>
      <c r="O63" s="373"/>
      <c r="P63" s="373"/>
      <c r="Q63" s="374"/>
      <c r="R63" s="375"/>
      <c r="S63" s="375"/>
      <c r="T63" s="503"/>
      <c r="U63" s="594"/>
      <c r="V63" s="504"/>
      <c r="W63" s="504"/>
      <c r="X63" s="504"/>
    </row>
    <row r="64" spans="1:24" ht="40.5" customHeight="1" x14ac:dyDescent="0.3">
      <c r="A64" s="466" t="s">
        <v>97</v>
      </c>
      <c r="B64" s="853" t="s">
        <v>440</v>
      </c>
      <c r="C64" s="853"/>
      <c r="D64" s="853"/>
      <c r="E64" s="853"/>
      <c r="F64" s="853"/>
      <c r="G64" s="853"/>
      <c r="H64" s="853"/>
      <c r="I64" s="853"/>
      <c r="J64" s="853"/>
      <c r="K64" s="853"/>
      <c r="L64" s="853"/>
      <c r="M64" s="853"/>
      <c r="N64" s="853"/>
      <c r="O64" s="853"/>
      <c r="P64" s="853"/>
      <c r="Q64" s="853"/>
      <c r="R64" s="853"/>
      <c r="S64" s="853"/>
      <c r="T64" s="853"/>
      <c r="U64" s="853"/>
      <c r="V64" s="853"/>
      <c r="W64" s="853"/>
      <c r="X64" s="853"/>
    </row>
    <row r="65" spans="1:24" ht="30" customHeight="1" x14ac:dyDescent="0.3">
      <c r="A65" s="468" t="s">
        <v>98</v>
      </c>
      <c r="B65" s="852" t="s">
        <v>423</v>
      </c>
      <c r="C65" s="852"/>
      <c r="D65" s="852"/>
      <c r="E65" s="852"/>
      <c r="F65" s="852"/>
      <c r="G65" s="852"/>
      <c r="H65" s="852"/>
      <c r="I65" s="852"/>
      <c r="J65" s="852"/>
      <c r="K65" s="852"/>
      <c r="L65" s="852"/>
      <c r="M65" s="852"/>
      <c r="N65" s="852"/>
      <c r="O65" s="852"/>
      <c r="P65" s="852"/>
      <c r="Q65" s="852"/>
      <c r="R65" s="852"/>
      <c r="S65" s="852"/>
      <c r="T65" s="852"/>
      <c r="U65" s="852"/>
      <c r="V65" s="852"/>
      <c r="W65" s="852"/>
      <c r="X65" s="852"/>
    </row>
    <row r="66" spans="1:24" ht="22.5" customHeight="1" x14ac:dyDescent="0.3">
      <c r="A66" s="369" t="s">
        <v>322</v>
      </c>
      <c r="B66" s="853" t="s">
        <v>181</v>
      </c>
      <c r="C66" s="853"/>
      <c r="D66" s="853"/>
      <c r="E66" s="853"/>
      <c r="F66" s="853"/>
      <c r="G66" s="853"/>
      <c r="H66" s="853"/>
      <c r="I66" s="853"/>
      <c r="J66" s="853"/>
      <c r="K66" s="853"/>
      <c r="L66" s="853"/>
      <c r="M66" s="853"/>
      <c r="N66" s="853"/>
      <c r="O66" s="853"/>
      <c r="P66" s="853"/>
      <c r="Q66" s="853"/>
      <c r="R66" s="853"/>
      <c r="S66" s="853"/>
      <c r="T66" s="853"/>
      <c r="U66" s="853"/>
      <c r="V66" s="853"/>
      <c r="W66" s="853"/>
      <c r="X66" s="853"/>
    </row>
    <row r="67" spans="1:24" ht="50.25" customHeight="1" x14ac:dyDescent="0.3">
      <c r="A67" s="370" t="s">
        <v>88</v>
      </c>
      <c r="B67" s="365">
        <v>0</v>
      </c>
      <c r="C67" s="365">
        <v>0</v>
      </c>
      <c r="D67" s="365">
        <v>0</v>
      </c>
      <c r="E67" s="371">
        <v>0</v>
      </c>
      <c r="F67" s="371">
        <v>0</v>
      </c>
      <c r="G67" s="372">
        <v>0</v>
      </c>
      <c r="H67" s="372">
        <v>0</v>
      </c>
      <c r="I67" s="372">
        <v>14</v>
      </c>
      <c r="J67" s="372">
        <v>14</v>
      </c>
      <c r="K67" s="372">
        <v>14</v>
      </c>
      <c r="L67" s="372">
        <v>14</v>
      </c>
      <c r="M67" s="372">
        <v>14</v>
      </c>
      <c r="N67" s="373">
        <v>0</v>
      </c>
      <c r="O67" s="373">
        <v>0</v>
      </c>
      <c r="P67" s="373">
        <v>0</v>
      </c>
      <c r="Q67" s="374">
        <v>0</v>
      </c>
      <c r="R67" s="375">
        <v>0</v>
      </c>
      <c r="S67" s="375">
        <v>0</v>
      </c>
      <c r="T67" s="503">
        <v>599.70000000000005</v>
      </c>
      <c r="U67" s="594">
        <v>551.5</v>
      </c>
      <c r="V67" s="504">
        <v>548.4</v>
      </c>
      <c r="W67" s="504">
        <v>548.4</v>
      </c>
      <c r="X67" s="504">
        <v>548.4</v>
      </c>
    </row>
    <row r="68" spans="1:24" ht="39.75" customHeight="1" x14ac:dyDescent="0.3">
      <c r="A68" s="466" t="s">
        <v>97</v>
      </c>
      <c r="B68" s="858" t="s">
        <v>462</v>
      </c>
      <c r="C68" s="859"/>
      <c r="D68" s="859"/>
      <c r="E68" s="859"/>
      <c r="F68" s="859"/>
      <c r="G68" s="859"/>
      <c r="H68" s="859"/>
      <c r="I68" s="859"/>
      <c r="J68" s="859"/>
      <c r="K68" s="859"/>
      <c r="L68" s="859"/>
      <c r="M68" s="859"/>
      <c r="N68" s="859"/>
      <c r="O68" s="859"/>
      <c r="P68" s="859"/>
      <c r="Q68" s="859"/>
      <c r="R68" s="859"/>
      <c r="S68" s="859"/>
      <c r="T68" s="859"/>
      <c r="U68" s="859"/>
      <c r="V68" s="859"/>
      <c r="W68" s="859"/>
      <c r="X68" s="860"/>
    </row>
    <row r="69" spans="1:24" ht="32.25" customHeight="1" x14ac:dyDescent="0.3">
      <c r="A69" s="468" t="s">
        <v>98</v>
      </c>
      <c r="B69" s="852" t="s">
        <v>423</v>
      </c>
      <c r="C69" s="852"/>
      <c r="D69" s="852"/>
      <c r="E69" s="852"/>
      <c r="F69" s="852"/>
      <c r="G69" s="852"/>
      <c r="H69" s="852"/>
      <c r="I69" s="852"/>
      <c r="J69" s="852"/>
      <c r="K69" s="852"/>
      <c r="L69" s="852"/>
      <c r="M69" s="852"/>
      <c r="N69" s="852"/>
      <c r="O69" s="852"/>
      <c r="P69" s="852"/>
      <c r="Q69" s="852"/>
      <c r="R69" s="852"/>
      <c r="S69" s="852"/>
      <c r="T69" s="852"/>
      <c r="U69" s="852"/>
      <c r="V69" s="852"/>
      <c r="W69" s="852"/>
      <c r="X69" s="852"/>
    </row>
    <row r="70" spans="1:24" ht="22.5" customHeight="1" x14ac:dyDescent="0.3">
      <c r="A70" s="369" t="s">
        <v>322</v>
      </c>
      <c r="B70" s="853" t="s">
        <v>181</v>
      </c>
      <c r="C70" s="853"/>
      <c r="D70" s="853"/>
      <c r="E70" s="853"/>
      <c r="F70" s="853"/>
      <c r="G70" s="853"/>
      <c r="H70" s="853"/>
      <c r="I70" s="853"/>
      <c r="J70" s="853"/>
      <c r="K70" s="853"/>
      <c r="L70" s="853"/>
      <c r="M70" s="853"/>
      <c r="N70" s="853"/>
      <c r="O70" s="853"/>
      <c r="P70" s="853"/>
      <c r="Q70" s="853"/>
      <c r="R70" s="853"/>
      <c r="S70" s="853"/>
      <c r="T70" s="853"/>
      <c r="U70" s="853"/>
      <c r="V70" s="853"/>
      <c r="W70" s="853"/>
      <c r="X70" s="853"/>
    </row>
    <row r="71" spans="1:24" ht="49.5" customHeight="1" x14ac:dyDescent="0.3">
      <c r="A71" s="370" t="s">
        <v>88</v>
      </c>
      <c r="B71" s="365">
        <v>0</v>
      </c>
      <c r="C71" s="365">
        <v>0</v>
      </c>
      <c r="D71" s="365">
        <v>0</v>
      </c>
      <c r="E71" s="371">
        <v>0</v>
      </c>
      <c r="F71" s="371">
        <v>0</v>
      </c>
      <c r="G71" s="372">
        <v>0</v>
      </c>
      <c r="H71" s="372">
        <v>0</v>
      </c>
      <c r="I71" s="372">
        <v>10</v>
      </c>
      <c r="J71" s="372">
        <v>10</v>
      </c>
      <c r="K71" s="372">
        <v>10</v>
      </c>
      <c r="L71" s="372">
        <v>10</v>
      </c>
      <c r="M71" s="372">
        <v>10</v>
      </c>
      <c r="N71" s="373">
        <v>0</v>
      </c>
      <c r="O71" s="373">
        <v>0</v>
      </c>
      <c r="P71" s="373">
        <v>0</v>
      </c>
      <c r="Q71" s="374">
        <v>0</v>
      </c>
      <c r="R71" s="375">
        <v>0</v>
      </c>
      <c r="S71" s="375">
        <v>0</v>
      </c>
      <c r="T71" s="503">
        <v>530.5</v>
      </c>
      <c r="U71" s="594">
        <v>537.29999999999995</v>
      </c>
      <c r="V71" s="504">
        <v>535</v>
      </c>
      <c r="W71" s="504">
        <v>535</v>
      </c>
      <c r="X71" s="504">
        <v>535</v>
      </c>
    </row>
    <row r="72" spans="1:24" ht="42.75" customHeight="1" x14ac:dyDescent="0.3">
      <c r="A72" s="466" t="s">
        <v>97</v>
      </c>
      <c r="B72" s="858" t="s">
        <v>420</v>
      </c>
      <c r="C72" s="859"/>
      <c r="D72" s="859"/>
      <c r="E72" s="859"/>
      <c r="F72" s="859"/>
      <c r="G72" s="859"/>
      <c r="H72" s="859"/>
      <c r="I72" s="859"/>
      <c r="J72" s="859"/>
      <c r="K72" s="859"/>
      <c r="L72" s="859"/>
      <c r="M72" s="859"/>
      <c r="N72" s="859"/>
      <c r="O72" s="859"/>
      <c r="P72" s="859"/>
      <c r="Q72" s="859"/>
      <c r="R72" s="859"/>
      <c r="S72" s="859"/>
      <c r="T72" s="859"/>
      <c r="U72" s="859"/>
      <c r="V72" s="859"/>
      <c r="W72" s="859"/>
      <c r="X72" s="860"/>
    </row>
    <row r="73" spans="1:24" ht="31.5" customHeight="1" x14ac:dyDescent="0.3">
      <c r="A73" s="468" t="s">
        <v>98</v>
      </c>
      <c r="B73" s="852" t="s">
        <v>423</v>
      </c>
      <c r="C73" s="852"/>
      <c r="D73" s="852"/>
      <c r="E73" s="852"/>
      <c r="F73" s="852"/>
      <c r="G73" s="852"/>
      <c r="H73" s="852"/>
      <c r="I73" s="852"/>
      <c r="J73" s="852"/>
      <c r="K73" s="852"/>
      <c r="L73" s="852"/>
      <c r="M73" s="852"/>
      <c r="N73" s="852"/>
      <c r="O73" s="852"/>
      <c r="P73" s="852"/>
      <c r="Q73" s="852"/>
      <c r="R73" s="852"/>
      <c r="S73" s="852"/>
      <c r="T73" s="852"/>
      <c r="U73" s="852"/>
      <c r="V73" s="852"/>
      <c r="W73" s="852"/>
      <c r="X73" s="852"/>
    </row>
    <row r="74" spans="1:24" ht="20.25" customHeight="1" x14ac:dyDescent="0.3">
      <c r="A74" s="369" t="s">
        <v>322</v>
      </c>
      <c r="B74" s="853" t="s">
        <v>181</v>
      </c>
      <c r="C74" s="853"/>
      <c r="D74" s="853"/>
      <c r="E74" s="853"/>
      <c r="F74" s="853"/>
      <c r="G74" s="853"/>
      <c r="H74" s="853"/>
      <c r="I74" s="853"/>
      <c r="J74" s="853"/>
      <c r="K74" s="853"/>
      <c r="L74" s="853"/>
      <c r="M74" s="853"/>
      <c r="N74" s="853"/>
      <c r="O74" s="853"/>
      <c r="P74" s="853"/>
      <c r="Q74" s="853"/>
      <c r="R74" s="853"/>
      <c r="S74" s="853"/>
      <c r="T74" s="853"/>
      <c r="U74" s="853"/>
      <c r="V74" s="853"/>
      <c r="W74" s="853"/>
      <c r="X74" s="853"/>
    </row>
    <row r="75" spans="1:24" ht="48" customHeight="1" x14ac:dyDescent="0.3">
      <c r="A75" s="370" t="s">
        <v>88</v>
      </c>
      <c r="B75" s="365">
        <v>0</v>
      </c>
      <c r="C75" s="365">
        <v>0</v>
      </c>
      <c r="D75" s="365">
        <v>0</v>
      </c>
      <c r="E75" s="371">
        <v>0</v>
      </c>
      <c r="F75" s="371">
        <v>0</v>
      </c>
      <c r="G75" s="372">
        <v>0</v>
      </c>
      <c r="H75" s="372">
        <v>14</v>
      </c>
      <c r="I75" s="372">
        <v>10</v>
      </c>
      <c r="J75" s="372">
        <v>10</v>
      </c>
      <c r="K75" s="372">
        <v>12</v>
      </c>
      <c r="L75" s="372">
        <v>12</v>
      </c>
      <c r="M75" s="372">
        <v>12</v>
      </c>
      <c r="N75" s="373">
        <v>0</v>
      </c>
      <c r="O75" s="373">
        <v>0</v>
      </c>
      <c r="P75" s="373">
        <v>0</v>
      </c>
      <c r="Q75" s="374">
        <v>0</v>
      </c>
      <c r="R75" s="375">
        <v>0</v>
      </c>
      <c r="S75" s="375">
        <v>1263.0999999999999</v>
      </c>
      <c r="T75" s="503">
        <v>575.4</v>
      </c>
      <c r="U75" s="594">
        <v>827.5</v>
      </c>
      <c r="V75" s="504">
        <v>825.3</v>
      </c>
      <c r="W75" s="504">
        <v>825.3</v>
      </c>
      <c r="X75" s="504">
        <v>825.3</v>
      </c>
    </row>
    <row r="76" spans="1:24" ht="37.5" customHeight="1" x14ac:dyDescent="0.3">
      <c r="A76" s="466" t="s">
        <v>97</v>
      </c>
      <c r="B76" s="853" t="s">
        <v>463</v>
      </c>
      <c r="C76" s="853"/>
      <c r="D76" s="853"/>
      <c r="E76" s="853"/>
      <c r="F76" s="853"/>
      <c r="G76" s="853"/>
      <c r="H76" s="853"/>
      <c r="I76" s="853"/>
      <c r="J76" s="853"/>
      <c r="K76" s="853"/>
      <c r="L76" s="853"/>
      <c r="M76" s="853"/>
      <c r="N76" s="853"/>
      <c r="O76" s="853"/>
      <c r="P76" s="853"/>
      <c r="Q76" s="853"/>
      <c r="R76" s="853"/>
      <c r="S76" s="853"/>
      <c r="T76" s="853"/>
      <c r="U76" s="853"/>
      <c r="V76" s="853"/>
      <c r="W76" s="853"/>
      <c r="X76" s="853"/>
    </row>
    <row r="77" spans="1:24" ht="36" customHeight="1" x14ac:dyDescent="0.3">
      <c r="A77" s="468" t="s">
        <v>98</v>
      </c>
      <c r="B77" s="835" t="s">
        <v>423</v>
      </c>
      <c r="C77" s="836"/>
      <c r="D77" s="836"/>
      <c r="E77" s="836"/>
      <c r="F77" s="836"/>
      <c r="G77" s="836"/>
      <c r="H77" s="836"/>
      <c r="I77" s="836"/>
      <c r="J77" s="836"/>
      <c r="K77" s="836"/>
      <c r="L77" s="836"/>
      <c r="M77" s="836"/>
      <c r="N77" s="836"/>
      <c r="O77" s="836"/>
      <c r="P77" s="836"/>
      <c r="Q77" s="836"/>
      <c r="R77" s="836"/>
      <c r="S77" s="836"/>
      <c r="T77" s="836"/>
      <c r="U77" s="836"/>
      <c r="V77" s="836"/>
      <c r="W77" s="836"/>
      <c r="X77" s="857"/>
    </row>
    <row r="78" spans="1:24" ht="15.75" customHeight="1" x14ac:dyDescent="0.3">
      <c r="A78" s="369" t="s">
        <v>322</v>
      </c>
      <c r="B78" s="832" t="s">
        <v>181</v>
      </c>
      <c r="C78" s="833"/>
      <c r="D78" s="833"/>
      <c r="E78" s="833"/>
      <c r="F78" s="833"/>
      <c r="G78" s="833"/>
      <c r="H78" s="833"/>
      <c r="I78" s="833"/>
      <c r="J78" s="833"/>
      <c r="K78" s="833"/>
      <c r="L78" s="833"/>
      <c r="M78" s="833"/>
      <c r="N78" s="833"/>
      <c r="O78" s="833"/>
      <c r="P78" s="833"/>
      <c r="Q78" s="833"/>
      <c r="R78" s="833"/>
      <c r="S78" s="833"/>
      <c r="T78" s="833"/>
      <c r="U78" s="833"/>
      <c r="V78" s="833"/>
      <c r="W78" s="833"/>
      <c r="X78" s="856"/>
    </row>
    <row r="79" spans="1:24" s="376" customFormat="1" ht="48" customHeight="1" x14ac:dyDescent="0.3">
      <c r="A79" s="370" t="s">
        <v>88</v>
      </c>
      <c r="B79" s="365">
        <v>0</v>
      </c>
      <c r="C79" s="365">
        <v>0</v>
      </c>
      <c r="D79" s="365">
        <v>0</v>
      </c>
      <c r="E79" s="371">
        <v>0</v>
      </c>
      <c r="F79" s="371">
        <v>0</v>
      </c>
      <c r="G79" s="372">
        <v>0</v>
      </c>
      <c r="H79" s="372">
        <v>2</v>
      </c>
      <c r="I79" s="372">
        <v>1</v>
      </c>
      <c r="J79" s="372">
        <v>1</v>
      </c>
      <c r="K79" s="372">
        <v>1</v>
      </c>
      <c r="L79" s="372">
        <v>1</v>
      </c>
      <c r="M79" s="372">
        <v>1</v>
      </c>
      <c r="N79" s="373">
        <v>0</v>
      </c>
      <c r="O79" s="373">
        <v>0</v>
      </c>
      <c r="P79" s="373">
        <v>0</v>
      </c>
      <c r="Q79" s="374">
        <v>0</v>
      </c>
      <c r="R79" s="375">
        <v>0</v>
      </c>
      <c r="S79" s="375">
        <v>0</v>
      </c>
      <c r="T79" s="503">
        <v>36.9</v>
      </c>
      <c r="U79" s="594">
        <v>631.70000000000005</v>
      </c>
      <c r="V79" s="504">
        <v>631.5</v>
      </c>
      <c r="W79" s="504">
        <v>631.5</v>
      </c>
      <c r="X79" s="504">
        <v>631.5</v>
      </c>
    </row>
    <row r="80" spans="1:24" ht="39.75" customHeight="1" x14ac:dyDescent="0.3">
      <c r="A80" s="466" t="s">
        <v>97</v>
      </c>
      <c r="B80" s="853" t="s">
        <v>441</v>
      </c>
      <c r="C80" s="853"/>
      <c r="D80" s="853"/>
      <c r="E80" s="853"/>
      <c r="F80" s="853"/>
      <c r="G80" s="853"/>
      <c r="H80" s="853"/>
      <c r="I80" s="853"/>
      <c r="J80" s="853"/>
      <c r="K80" s="853"/>
      <c r="L80" s="853"/>
      <c r="M80" s="853"/>
      <c r="N80" s="853"/>
      <c r="O80" s="853"/>
      <c r="P80" s="853"/>
      <c r="Q80" s="853"/>
      <c r="R80" s="853"/>
      <c r="S80" s="853"/>
      <c r="T80" s="853"/>
      <c r="U80" s="853"/>
      <c r="V80" s="853"/>
      <c r="W80" s="853"/>
      <c r="X80" s="853"/>
    </row>
    <row r="81" spans="1:24" ht="31.5" customHeight="1" x14ac:dyDescent="0.3">
      <c r="A81" s="468" t="s">
        <v>98</v>
      </c>
      <c r="B81" s="852" t="s">
        <v>423</v>
      </c>
      <c r="C81" s="852"/>
      <c r="D81" s="852"/>
      <c r="E81" s="852"/>
      <c r="F81" s="852"/>
      <c r="G81" s="852"/>
      <c r="H81" s="852"/>
      <c r="I81" s="852"/>
      <c r="J81" s="852"/>
      <c r="K81" s="852"/>
      <c r="L81" s="852"/>
      <c r="M81" s="852"/>
      <c r="N81" s="852"/>
      <c r="O81" s="852"/>
      <c r="P81" s="852"/>
      <c r="Q81" s="852"/>
      <c r="R81" s="852"/>
      <c r="S81" s="852"/>
      <c r="T81" s="852"/>
      <c r="U81" s="852"/>
      <c r="V81" s="852"/>
      <c r="W81" s="852"/>
      <c r="X81" s="852"/>
    </row>
    <row r="82" spans="1:24" ht="15.75" customHeight="1" x14ac:dyDescent="0.3">
      <c r="A82" s="369" t="s">
        <v>322</v>
      </c>
      <c r="B82" s="832" t="s">
        <v>181</v>
      </c>
      <c r="C82" s="833"/>
      <c r="D82" s="833"/>
      <c r="E82" s="833"/>
      <c r="F82" s="833"/>
      <c r="G82" s="833"/>
      <c r="H82" s="833"/>
      <c r="I82" s="833"/>
      <c r="J82" s="833"/>
      <c r="K82" s="833"/>
      <c r="L82" s="833"/>
      <c r="M82" s="833"/>
      <c r="N82" s="833"/>
      <c r="O82" s="833"/>
      <c r="P82" s="833"/>
      <c r="Q82" s="833"/>
      <c r="R82" s="833"/>
      <c r="S82" s="833"/>
      <c r="T82" s="833"/>
      <c r="U82" s="833"/>
      <c r="V82" s="833"/>
      <c r="W82" s="833"/>
      <c r="X82" s="856"/>
    </row>
    <row r="83" spans="1:24" ht="50.25" customHeight="1" x14ac:dyDescent="0.3">
      <c r="A83" s="370" t="s">
        <v>88</v>
      </c>
      <c r="B83" s="365">
        <v>0</v>
      </c>
      <c r="C83" s="365">
        <v>0</v>
      </c>
      <c r="D83" s="365">
        <v>0</v>
      </c>
      <c r="E83" s="371">
        <v>0</v>
      </c>
      <c r="F83" s="371">
        <v>0</v>
      </c>
      <c r="G83" s="372">
        <v>0</v>
      </c>
      <c r="H83" s="372">
        <v>0</v>
      </c>
      <c r="I83" s="372">
        <v>10</v>
      </c>
      <c r="J83" s="372">
        <v>60</v>
      </c>
      <c r="K83" s="372">
        <v>62</v>
      </c>
      <c r="L83" s="372">
        <v>62</v>
      </c>
      <c r="M83" s="372">
        <v>62</v>
      </c>
      <c r="N83" s="373">
        <v>0</v>
      </c>
      <c r="O83" s="373">
        <v>0</v>
      </c>
      <c r="P83" s="373">
        <v>0</v>
      </c>
      <c r="Q83" s="374">
        <v>0</v>
      </c>
      <c r="R83" s="375">
        <v>0</v>
      </c>
      <c r="S83" s="375">
        <v>0</v>
      </c>
      <c r="T83" s="503">
        <v>454.9</v>
      </c>
      <c r="U83" s="594">
        <v>570.5</v>
      </c>
      <c r="V83" s="504">
        <v>557.20000000000005</v>
      </c>
      <c r="W83" s="504">
        <v>557.20000000000005</v>
      </c>
      <c r="X83" s="504">
        <v>557.20000000000005</v>
      </c>
    </row>
    <row r="84" spans="1:24" ht="42" customHeight="1" x14ac:dyDescent="0.3">
      <c r="A84" s="466" t="s">
        <v>97</v>
      </c>
      <c r="B84" s="853" t="s">
        <v>442</v>
      </c>
      <c r="C84" s="853"/>
      <c r="D84" s="853"/>
      <c r="E84" s="853"/>
      <c r="F84" s="853"/>
      <c r="G84" s="853"/>
      <c r="H84" s="853"/>
      <c r="I84" s="853"/>
      <c r="J84" s="853"/>
      <c r="K84" s="853"/>
      <c r="L84" s="853"/>
      <c r="M84" s="853"/>
      <c r="N84" s="853"/>
      <c r="O84" s="853"/>
      <c r="P84" s="853"/>
      <c r="Q84" s="853"/>
      <c r="R84" s="853"/>
      <c r="S84" s="853"/>
      <c r="T84" s="853"/>
      <c r="U84" s="853"/>
      <c r="V84" s="853"/>
      <c r="W84" s="853"/>
      <c r="X84" s="853"/>
    </row>
    <row r="85" spans="1:24" ht="34.5" customHeight="1" x14ac:dyDescent="0.3">
      <c r="A85" s="468" t="s">
        <v>98</v>
      </c>
      <c r="B85" s="699" t="s">
        <v>423</v>
      </c>
      <c r="C85" s="699"/>
      <c r="D85" s="699"/>
      <c r="E85" s="699"/>
      <c r="F85" s="699"/>
      <c r="G85" s="699"/>
      <c r="H85" s="699"/>
      <c r="I85" s="699"/>
      <c r="J85" s="699"/>
      <c r="K85" s="699"/>
      <c r="L85" s="699"/>
      <c r="M85" s="699"/>
      <c r="N85" s="699"/>
      <c r="O85" s="699"/>
      <c r="P85" s="699"/>
      <c r="Q85" s="699"/>
      <c r="R85" s="699"/>
      <c r="S85" s="699"/>
      <c r="T85" s="699"/>
      <c r="U85" s="699"/>
      <c r="V85" s="699"/>
      <c r="W85" s="699"/>
      <c r="X85" s="699"/>
    </row>
    <row r="86" spans="1:24" ht="15.75" customHeight="1" x14ac:dyDescent="0.3">
      <c r="A86" s="369" t="s">
        <v>322</v>
      </c>
      <c r="B86" s="853" t="s">
        <v>181</v>
      </c>
      <c r="C86" s="853"/>
      <c r="D86" s="853"/>
      <c r="E86" s="853"/>
      <c r="F86" s="853"/>
      <c r="G86" s="853"/>
      <c r="H86" s="853"/>
      <c r="I86" s="853"/>
      <c r="J86" s="853"/>
      <c r="K86" s="853"/>
      <c r="L86" s="853"/>
      <c r="M86" s="853"/>
      <c r="N86" s="853"/>
      <c r="O86" s="853"/>
      <c r="P86" s="853"/>
      <c r="Q86" s="853"/>
      <c r="R86" s="853"/>
      <c r="S86" s="853"/>
      <c r="T86" s="853"/>
      <c r="U86" s="853"/>
      <c r="V86" s="853"/>
      <c r="W86" s="853"/>
      <c r="X86" s="853"/>
    </row>
    <row r="87" spans="1:24" s="376" customFormat="1" ht="50.25" customHeight="1" x14ac:dyDescent="0.3">
      <c r="A87" s="370" t="s">
        <v>88</v>
      </c>
      <c r="B87" s="365">
        <v>0</v>
      </c>
      <c r="C87" s="365">
        <v>0</v>
      </c>
      <c r="D87" s="365">
        <v>0</v>
      </c>
      <c r="E87" s="371">
        <v>0</v>
      </c>
      <c r="F87" s="371">
        <v>0</v>
      </c>
      <c r="G87" s="372">
        <v>0</v>
      </c>
      <c r="H87" s="372">
        <v>21</v>
      </c>
      <c r="I87" s="372">
        <v>13</v>
      </c>
      <c r="J87" s="372">
        <v>13</v>
      </c>
      <c r="K87" s="372">
        <v>15</v>
      </c>
      <c r="L87" s="372">
        <v>15</v>
      </c>
      <c r="M87" s="372">
        <v>15</v>
      </c>
      <c r="N87" s="373">
        <v>0</v>
      </c>
      <c r="O87" s="373">
        <v>0</v>
      </c>
      <c r="P87" s="373">
        <v>0</v>
      </c>
      <c r="Q87" s="374">
        <v>0</v>
      </c>
      <c r="R87" s="375">
        <v>0</v>
      </c>
      <c r="S87" s="375">
        <v>1206.0999999999999</v>
      </c>
      <c r="T87" s="503">
        <v>564.4</v>
      </c>
      <c r="U87" s="594">
        <v>752.1</v>
      </c>
      <c r="V87" s="504">
        <v>749.3</v>
      </c>
      <c r="W87" s="504">
        <v>749.3</v>
      </c>
      <c r="X87" s="504">
        <v>749.3</v>
      </c>
    </row>
    <row r="88" spans="1:24" ht="39" customHeight="1" x14ac:dyDescent="0.3">
      <c r="A88" s="466" t="s">
        <v>97</v>
      </c>
      <c r="B88" s="853" t="s">
        <v>421</v>
      </c>
      <c r="C88" s="853"/>
      <c r="D88" s="853"/>
      <c r="E88" s="853"/>
      <c r="F88" s="853"/>
      <c r="G88" s="853"/>
      <c r="H88" s="853"/>
      <c r="I88" s="853"/>
      <c r="J88" s="853"/>
      <c r="K88" s="853"/>
      <c r="L88" s="853"/>
      <c r="M88" s="853"/>
      <c r="N88" s="853"/>
      <c r="O88" s="853"/>
      <c r="P88" s="853"/>
      <c r="Q88" s="853"/>
      <c r="R88" s="853"/>
      <c r="S88" s="853"/>
      <c r="T88" s="853"/>
      <c r="U88" s="853"/>
      <c r="V88" s="853"/>
      <c r="W88" s="853"/>
      <c r="X88" s="853"/>
    </row>
    <row r="89" spans="1:24" ht="33" customHeight="1" x14ac:dyDescent="0.3">
      <c r="A89" s="468" t="s">
        <v>98</v>
      </c>
      <c r="B89" s="852" t="s">
        <v>423</v>
      </c>
      <c r="C89" s="852"/>
      <c r="D89" s="852"/>
      <c r="E89" s="852"/>
      <c r="F89" s="852"/>
      <c r="G89" s="852"/>
      <c r="H89" s="852"/>
      <c r="I89" s="852"/>
      <c r="J89" s="852"/>
      <c r="K89" s="852"/>
      <c r="L89" s="852"/>
      <c r="M89" s="852"/>
      <c r="N89" s="852"/>
      <c r="O89" s="852"/>
      <c r="P89" s="852"/>
      <c r="Q89" s="852"/>
      <c r="R89" s="852"/>
      <c r="S89" s="852"/>
      <c r="T89" s="852"/>
      <c r="U89" s="852"/>
      <c r="V89" s="852"/>
      <c r="W89" s="852"/>
      <c r="X89" s="852"/>
    </row>
    <row r="90" spans="1:24" ht="18.75" customHeight="1" x14ac:dyDescent="0.3">
      <c r="A90" s="369" t="s">
        <v>322</v>
      </c>
      <c r="B90" s="853" t="s">
        <v>181</v>
      </c>
      <c r="C90" s="853"/>
      <c r="D90" s="853"/>
      <c r="E90" s="853"/>
      <c r="F90" s="853"/>
      <c r="G90" s="853"/>
      <c r="H90" s="853"/>
      <c r="I90" s="853"/>
      <c r="J90" s="853"/>
      <c r="K90" s="853"/>
      <c r="L90" s="853"/>
      <c r="M90" s="853"/>
      <c r="N90" s="853"/>
      <c r="O90" s="853"/>
      <c r="P90" s="853"/>
      <c r="Q90" s="853"/>
      <c r="R90" s="853"/>
      <c r="S90" s="853"/>
      <c r="T90" s="853"/>
      <c r="U90" s="853"/>
      <c r="V90" s="853"/>
      <c r="W90" s="853"/>
      <c r="X90" s="853"/>
    </row>
    <row r="91" spans="1:24" ht="48" customHeight="1" x14ac:dyDescent="0.3">
      <c r="A91" s="370" t="s">
        <v>88</v>
      </c>
      <c r="B91" s="365">
        <v>0</v>
      </c>
      <c r="C91" s="365">
        <v>0</v>
      </c>
      <c r="D91" s="365">
        <v>0</v>
      </c>
      <c r="E91" s="371">
        <v>0</v>
      </c>
      <c r="F91" s="371">
        <v>0</v>
      </c>
      <c r="G91" s="372">
        <v>0</v>
      </c>
      <c r="H91" s="372">
        <v>33</v>
      </c>
      <c r="I91" s="372">
        <v>22</v>
      </c>
      <c r="J91" s="372">
        <v>22</v>
      </c>
      <c r="K91" s="372">
        <v>22</v>
      </c>
      <c r="L91" s="372">
        <v>22</v>
      </c>
      <c r="M91" s="372">
        <v>22</v>
      </c>
      <c r="N91" s="373">
        <v>0</v>
      </c>
      <c r="O91" s="373">
        <v>0</v>
      </c>
      <c r="P91" s="373">
        <v>0</v>
      </c>
      <c r="Q91" s="374">
        <v>0</v>
      </c>
      <c r="R91" s="375">
        <v>0</v>
      </c>
      <c r="S91" s="375">
        <v>1611</v>
      </c>
      <c r="T91" s="503">
        <v>764</v>
      </c>
      <c r="U91" s="594">
        <v>1091.7</v>
      </c>
      <c r="V91" s="504">
        <v>1086.9000000000001</v>
      </c>
      <c r="W91" s="504">
        <v>1086.9000000000001</v>
      </c>
      <c r="X91" s="504">
        <v>1086.9000000000001</v>
      </c>
    </row>
    <row r="92" spans="1:24" ht="42.75" customHeight="1" x14ac:dyDescent="0.3">
      <c r="A92" s="466" t="s">
        <v>97</v>
      </c>
      <c r="B92" s="853" t="s">
        <v>464</v>
      </c>
      <c r="C92" s="853"/>
      <c r="D92" s="853"/>
      <c r="E92" s="853"/>
      <c r="F92" s="853"/>
      <c r="G92" s="853"/>
      <c r="H92" s="853"/>
      <c r="I92" s="853"/>
      <c r="J92" s="853"/>
      <c r="K92" s="853"/>
      <c r="L92" s="853"/>
      <c r="M92" s="853"/>
      <c r="N92" s="853"/>
      <c r="O92" s="853"/>
      <c r="P92" s="853"/>
      <c r="Q92" s="853"/>
      <c r="R92" s="853"/>
      <c r="S92" s="853"/>
      <c r="T92" s="853"/>
      <c r="U92" s="853"/>
      <c r="V92" s="853"/>
      <c r="W92" s="853"/>
      <c r="X92" s="853"/>
    </row>
    <row r="93" spans="1:24" ht="31.5" customHeight="1" x14ac:dyDescent="0.3">
      <c r="A93" s="468" t="s">
        <v>98</v>
      </c>
      <c r="B93" s="852" t="s">
        <v>423</v>
      </c>
      <c r="C93" s="852"/>
      <c r="D93" s="852"/>
      <c r="E93" s="852"/>
      <c r="F93" s="852"/>
      <c r="G93" s="852"/>
      <c r="H93" s="852"/>
      <c r="I93" s="852"/>
      <c r="J93" s="852"/>
      <c r="K93" s="852"/>
      <c r="L93" s="852"/>
      <c r="M93" s="852"/>
      <c r="N93" s="852"/>
      <c r="O93" s="852"/>
      <c r="P93" s="852"/>
      <c r="Q93" s="852"/>
      <c r="R93" s="852"/>
      <c r="S93" s="852"/>
      <c r="T93" s="852"/>
      <c r="U93" s="852"/>
      <c r="V93" s="852"/>
      <c r="W93" s="852"/>
      <c r="X93" s="852"/>
    </row>
    <row r="94" spans="1:24" ht="17.25" customHeight="1" x14ac:dyDescent="0.3">
      <c r="A94" s="369" t="s">
        <v>322</v>
      </c>
      <c r="B94" s="853" t="s">
        <v>181</v>
      </c>
      <c r="C94" s="853"/>
      <c r="D94" s="853"/>
      <c r="E94" s="853"/>
      <c r="F94" s="853"/>
      <c r="G94" s="853"/>
      <c r="H94" s="853"/>
      <c r="I94" s="853"/>
      <c r="J94" s="853"/>
      <c r="K94" s="853"/>
      <c r="L94" s="853"/>
      <c r="M94" s="853"/>
      <c r="N94" s="853"/>
      <c r="O94" s="853"/>
      <c r="P94" s="853"/>
      <c r="Q94" s="853"/>
      <c r="R94" s="853"/>
      <c r="S94" s="853"/>
      <c r="T94" s="853"/>
      <c r="U94" s="853"/>
      <c r="V94" s="853"/>
      <c r="W94" s="853"/>
      <c r="X94" s="853"/>
    </row>
    <row r="95" spans="1:24" ht="48.75" customHeight="1" x14ac:dyDescent="0.3">
      <c r="A95" s="370" t="s">
        <v>88</v>
      </c>
      <c r="B95" s="365">
        <v>0</v>
      </c>
      <c r="C95" s="365">
        <v>0</v>
      </c>
      <c r="D95" s="365">
        <v>0</v>
      </c>
      <c r="E95" s="371">
        <v>0</v>
      </c>
      <c r="F95" s="371">
        <v>0</v>
      </c>
      <c r="G95" s="372">
        <v>0</v>
      </c>
      <c r="H95" s="372">
        <v>33</v>
      </c>
      <c r="I95" s="372">
        <v>60</v>
      </c>
      <c r="J95" s="372">
        <v>60</v>
      </c>
      <c r="K95" s="372">
        <v>60</v>
      </c>
      <c r="L95" s="372">
        <v>60</v>
      </c>
      <c r="M95" s="372">
        <v>60</v>
      </c>
      <c r="N95" s="373">
        <v>0</v>
      </c>
      <c r="O95" s="373">
        <v>0</v>
      </c>
      <c r="P95" s="373">
        <v>0</v>
      </c>
      <c r="Q95" s="374">
        <v>0</v>
      </c>
      <c r="R95" s="375">
        <v>0</v>
      </c>
      <c r="S95" s="375">
        <v>1611</v>
      </c>
      <c r="T95" s="503">
        <v>702.9</v>
      </c>
      <c r="U95" s="594">
        <v>761.1</v>
      </c>
      <c r="V95" s="504">
        <v>747.8</v>
      </c>
      <c r="W95" s="504">
        <v>747.8</v>
      </c>
      <c r="X95" s="504">
        <v>747.8</v>
      </c>
    </row>
    <row r="96" spans="1:24" ht="42" customHeight="1" x14ac:dyDescent="0.3">
      <c r="A96" s="466" t="s">
        <v>97</v>
      </c>
      <c r="B96" s="853" t="s">
        <v>443</v>
      </c>
      <c r="C96" s="853"/>
      <c r="D96" s="853"/>
      <c r="E96" s="853"/>
      <c r="F96" s="853"/>
      <c r="G96" s="853"/>
      <c r="H96" s="853"/>
      <c r="I96" s="853"/>
      <c r="J96" s="853"/>
      <c r="K96" s="853"/>
      <c r="L96" s="853"/>
      <c r="M96" s="853"/>
      <c r="N96" s="853"/>
      <c r="O96" s="853"/>
      <c r="P96" s="853"/>
      <c r="Q96" s="853"/>
      <c r="R96" s="853"/>
      <c r="S96" s="853"/>
      <c r="T96" s="853"/>
      <c r="U96" s="853"/>
      <c r="V96" s="853"/>
      <c r="W96" s="853"/>
      <c r="X96" s="853"/>
    </row>
    <row r="97" spans="1:24" ht="24.75" customHeight="1" x14ac:dyDescent="0.3">
      <c r="A97" s="468" t="s">
        <v>98</v>
      </c>
      <c r="B97" s="852" t="s">
        <v>423</v>
      </c>
      <c r="C97" s="852"/>
      <c r="D97" s="852"/>
      <c r="E97" s="852"/>
      <c r="F97" s="852"/>
      <c r="G97" s="852"/>
      <c r="H97" s="852"/>
      <c r="I97" s="852"/>
      <c r="J97" s="852"/>
      <c r="K97" s="852"/>
      <c r="L97" s="852"/>
      <c r="M97" s="852"/>
      <c r="N97" s="852"/>
      <c r="O97" s="852"/>
      <c r="P97" s="852"/>
      <c r="Q97" s="852"/>
      <c r="R97" s="852"/>
      <c r="S97" s="852"/>
      <c r="T97" s="852"/>
      <c r="U97" s="852"/>
      <c r="V97" s="852"/>
      <c r="W97" s="852"/>
      <c r="X97" s="852"/>
    </row>
    <row r="98" spans="1:24" ht="19.5" customHeight="1" x14ac:dyDescent="0.3">
      <c r="A98" s="369" t="s">
        <v>322</v>
      </c>
      <c r="B98" s="853" t="s">
        <v>181</v>
      </c>
      <c r="C98" s="853"/>
      <c r="D98" s="853"/>
      <c r="E98" s="853"/>
      <c r="F98" s="853"/>
      <c r="G98" s="853"/>
      <c r="H98" s="853"/>
      <c r="I98" s="853"/>
      <c r="J98" s="853"/>
      <c r="K98" s="853"/>
      <c r="L98" s="853"/>
      <c r="M98" s="853"/>
      <c r="N98" s="853"/>
      <c r="O98" s="853"/>
      <c r="P98" s="853"/>
      <c r="Q98" s="853"/>
      <c r="R98" s="853"/>
      <c r="S98" s="853"/>
      <c r="T98" s="853"/>
      <c r="U98" s="853"/>
      <c r="V98" s="853"/>
      <c r="W98" s="853"/>
      <c r="X98" s="853"/>
    </row>
    <row r="99" spans="1:24" ht="53.25" customHeight="1" x14ac:dyDescent="0.3">
      <c r="A99" s="370" t="s">
        <v>88</v>
      </c>
      <c r="B99" s="365">
        <v>0</v>
      </c>
      <c r="C99" s="365">
        <v>0</v>
      </c>
      <c r="D99" s="365">
        <v>0</v>
      </c>
      <c r="E99" s="371">
        <v>0</v>
      </c>
      <c r="F99" s="371">
        <v>0</v>
      </c>
      <c r="G99" s="372">
        <v>0</v>
      </c>
      <c r="H99" s="372">
        <v>0</v>
      </c>
      <c r="I99" s="372">
        <v>11</v>
      </c>
      <c r="J99" s="372">
        <v>11</v>
      </c>
      <c r="K99" s="372">
        <v>11</v>
      </c>
      <c r="L99" s="372">
        <v>11</v>
      </c>
      <c r="M99" s="372">
        <v>11</v>
      </c>
      <c r="N99" s="373">
        <v>0</v>
      </c>
      <c r="O99" s="373">
        <v>0</v>
      </c>
      <c r="P99" s="373">
        <v>0</v>
      </c>
      <c r="Q99" s="374">
        <v>0</v>
      </c>
      <c r="R99" s="375">
        <v>0</v>
      </c>
      <c r="S99" s="375">
        <v>0</v>
      </c>
      <c r="T99" s="503">
        <v>742</v>
      </c>
      <c r="U99" s="594">
        <v>853.1</v>
      </c>
      <c r="V99" s="504">
        <v>850.6</v>
      </c>
      <c r="W99" s="504">
        <v>850.6</v>
      </c>
      <c r="X99" s="504">
        <v>850.6</v>
      </c>
    </row>
    <row r="100" spans="1:24" ht="37.5" customHeight="1" x14ac:dyDescent="0.3">
      <c r="A100" s="466" t="s">
        <v>97</v>
      </c>
      <c r="B100" s="858" t="s">
        <v>444</v>
      </c>
      <c r="C100" s="859"/>
      <c r="D100" s="859"/>
      <c r="E100" s="859"/>
      <c r="F100" s="859"/>
      <c r="G100" s="859"/>
      <c r="H100" s="859"/>
      <c r="I100" s="859"/>
      <c r="J100" s="859"/>
      <c r="K100" s="859"/>
      <c r="L100" s="859"/>
      <c r="M100" s="859"/>
      <c r="N100" s="859"/>
      <c r="O100" s="859"/>
      <c r="P100" s="859"/>
      <c r="Q100" s="859"/>
      <c r="R100" s="859"/>
      <c r="S100" s="859"/>
      <c r="T100" s="859"/>
      <c r="U100" s="859"/>
      <c r="V100" s="859"/>
      <c r="W100" s="859"/>
      <c r="X100" s="860"/>
    </row>
    <row r="101" spans="1:24" ht="34.5" customHeight="1" x14ac:dyDescent="0.3">
      <c r="A101" s="468" t="s">
        <v>98</v>
      </c>
      <c r="B101" s="852" t="s">
        <v>423</v>
      </c>
      <c r="C101" s="852"/>
      <c r="D101" s="852"/>
      <c r="E101" s="852"/>
      <c r="F101" s="852"/>
      <c r="G101" s="852"/>
      <c r="H101" s="852"/>
      <c r="I101" s="852"/>
      <c r="J101" s="852"/>
      <c r="K101" s="852"/>
      <c r="L101" s="852"/>
      <c r="M101" s="852"/>
      <c r="N101" s="852"/>
      <c r="O101" s="852"/>
      <c r="P101" s="852"/>
      <c r="Q101" s="852"/>
      <c r="R101" s="852"/>
      <c r="S101" s="852"/>
      <c r="T101" s="852"/>
      <c r="U101" s="852"/>
      <c r="V101" s="852"/>
      <c r="W101" s="852"/>
      <c r="X101" s="852"/>
    </row>
    <row r="102" spans="1:24" ht="15" customHeight="1" x14ac:dyDescent="0.3">
      <c r="A102" s="369" t="s">
        <v>322</v>
      </c>
      <c r="B102" s="853" t="s">
        <v>181</v>
      </c>
      <c r="C102" s="853"/>
      <c r="D102" s="853"/>
      <c r="E102" s="853"/>
      <c r="F102" s="853"/>
      <c r="G102" s="853"/>
      <c r="H102" s="853"/>
      <c r="I102" s="853"/>
      <c r="J102" s="853"/>
      <c r="K102" s="853"/>
      <c r="L102" s="853"/>
      <c r="M102" s="853"/>
      <c r="N102" s="853"/>
      <c r="O102" s="853"/>
      <c r="P102" s="853"/>
      <c r="Q102" s="853"/>
      <c r="R102" s="853"/>
      <c r="S102" s="853"/>
      <c r="T102" s="853"/>
      <c r="U102" s="853"/>
      <c r="V102" s="853"/>
      <c r="W102" s="853"/>
      <c r="X102" s="853"/>
    </row>
    <row r="103" spans="1:24" ht="47.25" customHeight="1" x14ac:dyDescent="0.3">
      <c r="A103" s="408" t="s">
        <v>88</v>
      </c>
      <c r="B103" s="409">
        <v>0</v>
      </c>
      <c r="C103" s="409">
        <v>0</v>
      </c>
      <c r="D103" s="409">
        <v>0</v>
      </c>
      <c r="E103" s="410">
        <v>0</v>
      </c>
      <c r="F103" s="410">
        <v>0</v>
      </c>
      <c r="G103" s="411">
        <v>0</v>
      </c>
      <c r="H103" s="411">
        <v>0</v>
      </c>
      <c r="I103" s="411">
        <v>34</v>
      </c>
      <c r="J103" s="411">
        <v>34</v>
      </c>
      <c r="K103" s="411">
        <v>34</v>
      </c>
      <c r="L103" s="411">
        <v>34</v>
      </c>
      <c r="M103" s="411">
        <v>34</v>
      </c>
      <c r="N103" s="412">
        <v>0</v>
      </c>
      <c r="O103" s="412">
        <v>0</v>
      </c>
      <c r="P103" s="412">
        <v>0</v>
      </c>
      <c r="Q103" s="413">
        <v>0</v>
      </c>
      <c r="R103" s="414">
        <v>0</v>
      </c>
      <c r="S103" s="414">
        <v>0</v>
      </c>
      <c r="T103" s="505">
        <v>1945.8</v>
      </c>
      <c r="U103" s="595">
        <v>1311.3</v>
      </c>
      <c r="V103" s="506">
        <v>1303.7</v>
      </c>
      <c r="W103" s="506">
        <v>1303.7</v>
      </c>
      <c r="X103" s="506">
        <v>1303.7</v>
      </c>
    </row>
    <row r="104" spans="1:24" ht="36.75" customHeight="1" x14ac:dyDescent="0.3">
      <c r="A104" s="475" t="s">
        <v>97</v>
      </c>
      <c r="B104" s="853" t="s">
        <v>422</v>
      </c>
      <c r="C104" s="853"/>
      <c r="D104" s="853"/>
      <c r="E104" s="853"/>
      <c r="F104" s="853"/>
      <c r="G104" s="853"/>
      <c r="H104" s="853"/>
      <c r="I104" s="853"/>
      <c r="J104" s="853"/>
      <c r="K104" s="853"/>
      <c r="L104" s="853"/>
      <c r="M104" s="853"/>
      <c r="N104" s="853"/>
      <c r="O104" s="853"/>
      <c r="P104" s="853"/>
      <c r="Q104" s="853"/>
      <c r="R104" s="853"/>
      <c r="S104" s="853"/>
      <c r="T104" s="853"/>
      <c r="U104" s="853"/>
      <c r="V104" s="853"/>
      <c r="W104" s="853"/>
      <c r="X104" s="853"/>
    </row>
    <row r="105" spans="1:24" ht="30" customHeight="1" x14ac:dyDescent="0.3">
      <c r="A105" s="465" t="s">
        <v>98</v>
      </c>
      <c r="B105" s="852" t="s">
        <v>207</v>
      </c>
      <c r="C105" s="852"/>
      <c r="D105" s="852"/>
      <c r="E105" s="852"/>
      <c r="F105" s="852"/>
      <c r="G105" s="852"/>
      <c r="H105" s="852"/>
      <c r="I105" s="852"/>
      <c r="J105" s="852"/>
      <c r="K105" s="852"/>
      <c r="L105" s="852"/>
      <c r="M105" s="852"/>
      <c r="N105" s="852"/>
      <c r="O105" s="852"/>
      <c r="P105" s="852"/>
      <c r="Q105" s="852"/>
      <c r="R105" s="852"/>
      <c r="S105" s="852"/>
      <c r="T105" s="852"/>
      <c r="U105" s="852"/>
      <c r="V105" s="852"/>
      <c r="W105" s="852"/>
      <c r="X105" s="852"/>
    </row>
    <row r="106" spans="1:24" ht="15" customHeight="1" x14ac:dyDescent="0.3">
      <c r="A106" s="369" t="s">
        <v>322</v>
      </c>
      <c r="B106" s="832" t="s">
        <v>181</v>
      </c>
      <c r="C106" s="833"/>
      <c r="D106" s="833"/>
      <c r="E106" s="833"/>
      <c r="F106" s="833"/>
      <c r="G106" s="833"/>
      <c r="H106" s="833"/>
      <c r="I106" s="833"/>
      <c r="J106" s="833"/>
      <c r="K106" s="833"/>
      <c r="L106" s="833"/>
      <c r="M106" s="833"/>
      <c r="N106" s="833"/>
      <c r="O106" s="833"/>
      <c r="P106" s="833"/>
      <c r="Q106" s="833"/>
      <c r="R106" s="833"/>
      <c r="S106" s="833"/>
      <c r="T106" s="833"/>
      <c r="U106" s="833"/>
      <c r="V106" s="833"/>
      <c r="W106" s="833"/>
      <c r="X106" s="856"/>
    </row>
    <row r="107" spans="1:24" ht="47.25" customHeight="1" x14ac:dyDescent="0.3">
      <c r="A107" s="370" t="s">
        <v>88</v>
      </c>
      <c r="B107" s="365">
        <v>0</v>
      </c>
      <c r="C107" s="365">
        <v>0</v>
      </c>
      <c r="D107" s="365">
        <v>0</v>
      </c>
      <c r="E107" s="372">
        <v>0</v>
      </c>
      <c r="F107" s="372">
        <v>0</v>
      </c>
      <c r="G107" s="372">
        <v>0</v>
      </c>
      <c r="H107" s="372">
        <v>459</v>
      </c>
      <c r="I107" s="372">
        <v>229</v>
      </c>
      <c r="J107" s="372">
        <v>179</v>
      </c>
      <c r="K107" s="372">
        <v>179</v>
      </c>
      <c r="L107" s="372">
        <v>179</v>
      </c>
      <c r="M107" s="372">
        <v>179</v>
      </c>
      <c r="N107" s="372">
        <v>0</v>
      </c>
      <c r="O107" s="372">
        <v>0</v>
      </c>
      <c r="P107" s="372">
        <v>0</v>
      </c>
      <c r="Q107" s="372">
        <v>0</v>
      </c>
      <c r="R107" s="372">
        <v>0</v>
      </c>
      <c r="S107" s="372">
        <v>6062.8</v>
      </c>
      <c r="T107" s="507">
        <v>2088.1999999999998</v>
      </c>
      <c r="U107" s="596">
        <v>4057.4</v>
      </c>
      <c r="V107" s="508">
        <v>4017.7</v>
      </c>
      <c r="W107" s="508">
        <v>4017.7</v>
      </c>
      <c r="X107" s="508">
        <v>4017.7</v>
      </c>
    </row>
    <row r="108" spans="1:24" ht="38.25" customHeight="1" x14ac:dyDescent="0.3">
      <c r="A108" s="466" t="s">
        <v>97</v>
      </c>
      <c r="B108" s="853" t="s">
        <v>323</v>
      </c>
      <c r="C108" s="853"/>
      <c r="D108" s="853"/>
      <c r="E108" s="853"/>
      <c r="F108" s="853"/>
      <c r="G108" s="853"/>
      <c r="H108" s="853"/>
      <c r="I108" s="853"/>
      <c r="J108" s="853"/>
      <c r="K108" s="853"/>
      <c r="L108" s="853"/>
      <c r="M108" s="853"/>
      <c r="N108" s="853"/>
      <c r="O108" s="853"/>
      <c r="P108" s="853"/>
      <c r="Q108" s="853"/>
      <c r="R108" s="853"/>
      <c r="S108" s="853"/>
      <c r="T108" s="853"/>
      <c r="U108" s="853"/>
      <c r="V108" s="853"/>
      <c r="W108" s="853"/>
      <c r="X108" s="853"/>
    </row>
    <row r="109" spans="1:24" ht="34.5" customHeight="1" x14ac:dyDescent="0.3">
      <c r="A109" s="468" t="s">
        <v>98</v>
      </c>
      <c r="B109" s="852" t="s">
        <v>100</v>
      </c>
      <c r="C109" s="852"/>
      <c r="D109" s="852"/>
      <c r="E109" s="852"/>
      <c r="F109" s="852"/>
      <c r="G109" s="852"/>
      <c r="H109" s="852"/>
      <c r="I109" s="852"/>
      <c r="J109" s="852"/>
      <c r="K109" s="852"/>
      <c r="L109" s="852"/>
      <c r="M109" s="852"/>
      <c r="N109" s="852"/>
      <c r="O109" s="852"/>
      <c r="P109" s="852"/>
      <c r="Q109" s="852"/>
      <c r="R109" s="852"/>
      <c r="S109" s="852"/>
      <c r="T109" s="852"/>
      <c r="U109" s="852"/>
      <c r="V109" s="852"/>
      <c r="W109" s="852"/>
      <c r="X109" s="852"/>
    </row>
    <row r="110" spans="1:24" ht="15" customHeight="1" x14ac:dyDescent="0.3">
      <c r="A110" s="369" t="s">
        <v>322</v>
      </c>
      <c r="B110" s="832" t="s">
        <v>181</v>
      </c>
      <c r="C110" s="833"/>
      <c r="D110" s="833"/>
      <c r="E110" s="833"/>
      <c r="F110" s="833"/>
      <c r="G110" s="833"/>
      <c r="H110" s="833"/>
      <c r="I110" s="833"/>
      <c r="J110" s="833"/>
      <c r="K110" s="833"/>
      <c r="L110" s="833"/>
      <c r="M110" s="833"/>
      <c r="N110" s="833"/>
      <c r="O110" s="833"/>
      <c r="P110" s="833"/>
      <c r="Q110" s="833"/>
      <c r="R110" s="833"/>
      <c r="S110" s="833"/>
      <c r="T110" s="833"/>
      <c r="U110" s="833"/>
      <c r="V110" s="833"/>
      <c r="W110" s="833"/>
      <c r="X110" s="856"/>
    </row>
    <row r="111" spans="1:24" ht="47.25" customHeight="1" x14ac:dyDescent="0.3">
      <c r="A111" s="370" t="s">
        <v>88</v>
      </c>
      <c r="B111" s="365">
        <v>0</v>
      </c>
      <c r="C111" s="365">
        <v>0</v>
      </c>
      <c r="D111" s="365">
        <v>0</v>
      </c>
      <c r="E111" s="377">
        <v>0</v>
      </c>
      <c r="F111" s="377">
        <v>0</v>
      </c>
      <c r="G111" s="377">
        <v>6</v>
      </c>
      <c r="H111" s="377">
        <v>10</v>
      </c>
      <c r="I111" s="377">
        <v>12</v>
      </c>
      <c r="J111" s="377">
        <v>460</v>
      </c>
      <c r="K111" s="377">
        <v>480</v>
      </c>
      <c r="L111" s="377">
        <v>500</v>
      </c>
      <c r="M111" s="377">
        <v>500</v>
      </c>
      <c r="N111" s="377">
        <v>0</v>
      </c>
      <c r="O111" s="377">
        <v>0</v>
      </c>
      <c r="P111" s="377">
        <v>0</v>
      </c>
      <c r="Q111" s="377">
        <v>0</v>
      </c>
      <c r="R111" s="372">
        <v>0</v>
      </c>
      <c r="S111" s="372">
        <v>1236.5</v>
      </c>
      <c r="T111" s="509">
        <v>1033.8</v>
      </c>
      <c r="U111" s="597">
        <v>1311.5</v>
      </c>
      <c r="V111" s="510">
        <v>1209.4000000000001</v>
      </c>
      <c r="W111" s="510">
        <v>1209.4000000000001</v>
      </c>
      <c r="X111" s="510">
        <v>1209.4000000000001</v>
      </c>
    </row>
    <row r="112" spans="1:24" ht="37.5" customHeight="1" x14ac:dyDescent="0.3">
      <c r="A112" s="466" t="s">
        <v>97</v>
      </c>
      <c r="B112" s="853" t="s">
        <v>197</v>
      </c>
      <c r="C112" s="853"/>
      <c r="D112" s="853"/>
      <c r="E112" s="853"/>
      <c r="F112" s="853"/>
      <c r="G112" s="853"/>
      <c r="H112" s="853"/>
      <c r="I112" s="853"/>
      <c r="J112" s="853"/>
      <c r="K112" s="853"/>
      <c r="L112" s="853"/>
      <c r="M112" s="853"/>
      <c r="N112" s="853"/>
      <c r="O112" s="853"/>
      <c r="P112" s="853"/>
      <c r="Q112" s="853"/>
      <c r="R112" s="853"/>
      <c r="S112" s="853"/>
      <c r="T112" s="853"/>
      <c r="U112" s="853"/>
      <c r="V112" s="853"/>
      <c r="W112" s="853"/>
      <c r="X112" s="853"/>
    </row>
    <row r="113" spans="1:24" ht="26.25" customHeight="1" x14ac:dyDescent="0.3">
      <c r="A113" s="468" t="s">
        <v>98</v>
      </c>
      <c r="B113" s="835" t="s">
        <v>100</v>
      </c>
      <c r="C113" s="836"/>
      <c r="D113" s="836"/>
      <c r="E113" s="836"/>
      <c r="F113" s="836"/>
      <c r="G113" s="836"/>
      <c r="H113" s="836"/>
      <c r="I113" s="836"/>
      <c r="J113" s="836"/>
      <c r="K113" s="836"/>
      <c r="L113" s="836"/>
      <c r="M113" s="836"/>
      <c r="N113" s="836"/>
      <c r="O113" s="836"/>
      <c r="P113" s="836"/>
      <c r="Q113" s="836"/>
      <c r="R113" s="836"/>
      <c r="S113" s="836"/>
      <c r="T113" s="836"/>
      <c r="U113" s="836"/>
      <c r="V113" s="836"/>
      <c r="W113" s="836"/>
      <c r="X113" s="857"/>
    </row>
    <row r="114" spans="1:24" ht="15" customHeight="1" x14ac:dyDescent="0.3">
      <c r="A114" s="369" t="s">
        <v>322</v>
      </c>
      <c r="B114" s="853" t="s">
        <v>181</v>
      </c>
      <c r="C114" s="853"/>
      <c r="D114" s="853"/>
      <c r="E114" s="853"/>
      <c r="F114" s="853"/>
      <c r="G114" s="853"/>
      <c r="H114" s="853"/>
      <c r="I114" s="853"/>
      <c r="J114" s="853"/>
      <c r="K114" s="853"/>
      <c r="L114" s="853"/>
      <c r="M114" s="853"/>
      <c r="N114" s="853"/>
      <c r="O114" s="853"/>
      <c r="P114" s="853"/>
      <c r="Q114" s="853"/>
      <c r="R114" s="853"/>
      <c r="S114" s="853"/>
      <c r="T114" s="853"/>
      <c r="U114" s="853"/>
      <c r="V114" s="853"/>
      <c r="W114" s="853"/>
      <c r="X114" s="853"/>
    </row>
    <row r="115" spans="1:24" ht="21.75" customHeight="1" x14ac:dyDescent="0.3">
      <c r="A115" s="370" t="s">
        <v>88</v>
      </c>
      <c r="B115" s="365">
        <v>0</v>
      </c>
      <c r="C115" s="365">
        <v>0</v>
      </c>
      <c r="D115" s="365">
        <v>0</v>
      </c>
      <c r="E115" s="372">
        <v>0</v>
      </c>
      <c r="F115" s="372">
        <v>0</v>
      </c>
      <c r="G115" s="372">
        <v>0</v>
      </c>
      <c r="H115" s="372">
        <v>8</v>
      </c>
      <c r="I115" s="372">
        <v>7</v>
      </c>
      <c r="J115" s="372">
        <v>12</v>
      </c>
      <c r="K115" s="372">
        <v>12</v>
      </c>
      <c r="L115" s="372">
        <v>12</v>
      </c>
      <c r="M115" s="372">
        <v>12</v>
      </c>
      <c r="N115" s="372">
        <v>0</v>
      </c>
      <c r="O115" s="372">
        <v>0</v>
      </c>
      <c r="P115" s="372">
        <v>0</v>
      </c>
      <c r="Q115" s="372">
        <v>0</v>
      </c>
      <c r="R115" s="478">
        <v>10389.799999999999</v>
      </c>
      <c r="S115" s="478">
        <v>587.9</v>
      </c>
      <c r="T115" s="511">
        <v>692.3</v>
      </c>
      <c r="U115" s="598">
        <v>1579.6</v>
      </c>
      <c r="V115" s="508">
        <v>1577</v>
      </c>
      <c r="W115" s="508">
        <v>1577</v>
      </c>
      <c r="X115" s="508">
        <v>1577</v>
      </c>
    </row>
    <row r="116" spans="1:24" ht="31.5" customHeight="1" x14ac:dyDescent="0.3">
      <c r="A116" s="354" t="s">
        <v>97</v>
      </c>
      <c r="B116" s="832" t="s">
        <v>424</v>
      </c>
      <c r="C116" s="833"/>
      <c r="D116" s="833"/>
      <c r="E116" s="833"/>
      <c r="F116" s="833"/>
      <c r="G116" s="833"/>
      <c r="H116" s="833"/>
      <c r="I116" s="833"/>
      <c r="J116" s="833"/>
      <c r="K116" s="833"/>
      <c r="L116" s="833"/>
      <c r="M116" s="833"/>
      <c r="N116" s="833"/>
      <c r="O116" s="833"/>
      <c r="P116" s="833"/>
      <c r="Q116" s="833"/>
      <c r="R116" s="833"/>
      <c r="S116" s="833"/>
      <c r="T116" s="833"/>
      <c r="U116" s="833"/>
      <c r="V116" s="833"/>
      <c r="W116" s="833"/>
      <c r="X116" s="834"/>
    </row>
    <row r="117" spans="1:24" ht="35.25" customHeight="1" x14ac:dyDescent="0.3">
      <c r="A117" s="355" t="s">
        <v>98</v>
      </c>
      <c r="B117" s="835" t="s">
        <v>100</v>
      </c>
      <c r="C117" s="836"/>
      <c r="D117" s="836"/>
      <c r="E117" s="836"/>
      <c r="F117" s="836"/>
      <c r="G117" s="836"/>
      <c r="H117" s="836"/>
      <c r="I117" s="836"/>
      <c r="J117" s="836"/>
      <c r="K117" s="836"/>
      <c r="L117" s="836"/>
      <c r="M117" s="836"/>
      <c r="N117" s="836"/>
      <c r="O117" s="836"/>
      <c r="P117" s="836"/>
      <c r="Q117" s="836"/>
      <c r="R117" s="836"/>
      <c r="S117" s="836"/>
      <c r="T117" s="836"/>
      <c r="U117" s="836"/>
      <c r="V117" s="836"/>
      <c r="W117" s="836"/>
      <c r="X117" s="834"/>
    </row>
    <row r="118" spans="1:24" ht="15.75" customHeight="1" x14ac:dyDescent="0.3">
      <c r="A118" s="349" t="s">
        <v>60</v>
      </c>
      <c r="B118" s="855" t="s">
        <v>175</v>
      </c>
      <c r="C118" s="855"/>
      <c r="D118" s="855"/>
      <c r="E118" s="855"/>
      <c r="F118" s="855"/>
      <c r="G118" s="855"/>
      <c r="H118" s="855"/>
      <c r="I118" s="855"/>
      <c r="J118" s="855"/>
      <c r="K118" s="855"/>
      <c r="L118" s="855"/>
      <c r="M118" s="855"/>
      <c r="N118" s="855"/>
      <c r="O118" s="855"/>
      <c r="P118" s="855"/>
      <c r="Q118" s="855"/>
      <c r="R118" s="855"/>
      <c r="S118" s="855"/>
      <c r="T118" s="855"/>
      <c r="U118" s="855"/>
      <c r="V118" s="855"/>
      <c r="W118" s="855"/>
      <c r="X118" s="855"/>
    </row>
    <row r="119" spans="1:24" ht="39" customHeight="1" x14ac:dyDescent="0.3">
      <c r="A119" s="388" t="s">
        <v>88</v>
      </c>
      <c r="B119" s="415">
        <v>450</v>
      </c>
      <c r="C119" s="415">
        <v>0</v>
      </c>
      <c r="D119" s="415">
        <v>0</v>
      </c>
      <c r="E119" s="415">
        <v>23</v>
      </c>
      <c r="F119" s="415">
        <v>24</v>
      </c>
      <c r="G119" s="415">
        <v>21</v>
      </c>
      <c r="H119" s="415">
        <v>21</v>
      </c>
      <c r="I119" s="415">
        <v>15</v>
      </c>
      <c r="J119" s="415">
        <v>20</v>
      </c>
      <c r="K119" s="415">
        <v>20</v>
      </c>
      <c r="L119" s="415">
        <v>20</v>
      </c>
      <c r="M119" s="415">
        <v>20</v>
      </c>
      <c r="N119" s="472">
        <v>0</v>
      </c>
      <c r="O119" s="472">
        <v>0</v>
      </c>
      <c r="P119" s="472">
        <v>0</v>
      </c>
      <c r="Q119" s="471">
        <v>802.9</v>
      </c>
      <c r="R119" s="471">
        <v>1137.7</v>
      </c>
      <c r="S119" s="476">
        <v>2002.8</v>
      </c>
      <c r="T119" s="512">
        <v>3452.5</v>
      </c>
      <c r="U119" s="599">
        <v>3632.1</v>
      </c>
      <c r="V119" s="513">
        <v>3527.2</v>
      </c>
      <c r="W119" s="579">
        <v>3527.2</v>
      </c>
      <c r="X119" s="513">
        <v>3527.2</v>
      </c>
    </row>
    <row r="120" spans="1:24" ht="27.6" x14ac:dyDescent="0.3">
      <c r="A120" s="378" t="s">
        <v>97</v>
      </c>
      <c r="B120" s="832" t="s">
        <v>203</v>
      </c>
      <c r="C120" s="833"/>
      <c r="D120" s="833"/>
      <c r="E120" s="833"/>
      <c r="F120" s="833"/>
      <c r="G120" s="833"/>
      <c r="H120" s="833"/>
      <c r="I120" s="833"/>
      <c r="J120" s="833"/>
      <c r="K120" s="833"/>
      <c r="L120" s="833"/>
      <c r="M120" s="833"/>
      <c r="N120" s="833"/>
      <c r="O120" s="833"/>
      <c r="P120" s="833"/>
      <c r="Q120" s="833"/>
      <c r="R120" s="833"/>
      <c r="S120" s="833"/>
      <c r="T120" s="833"/>
      <c r="U120" s="833"/>
      <c r="V120" s="833"/>
      <c r="W120" s="833"/>
      <c r="X120" s="856"/>
    </row>
    <row r="121" spans="1:24" ht="27.6" x14ac:dyDescent="0.3">
      <c r="A121" s="379" t="s">
        <v>98</v>
      </c>
      <c r="B121" s="835" t="s">
        <v>100</v>
      </c>
      <c r="C121" s="836"/>
      <c r="D121" s="836"/>
      <c r="E121" s="836"/>
      <c r="F121" s="836"/>
      <c r="G121" s="836"/>
      <c r="H121" s="836"/>
      <c r="I121" s="836"/>
      <c r="J121" s="836"/>
      <c r="K121" s="836"/>
      <c r="L121" s="836"/>
      <c r="M121" s="836"/>
      <c r="N121" s="836"/>
      <c r="O121" s="836"/>
      <c r="P121" s="836"/>
      <c r="Q121" s="836"/>
      <c r="R121" s="836"/>
      <c r="S121" s="836"/>
      <c r="T121" s="836"/>
      <c r="U121" s="836"/>
      <c r="V121" s="836"/>
      <c r="W121" s="836"/>
      <c r="X121" s="857"/>
    </row>
    <row r="122" spans="1:24" x14ac:dyDescent="0.3">
      <c r="A122" s="349" t="s">
        <v>60</v>
      </c>
      <c r="B122" s="840" t="s">
        <v>175</v>
      </c>
      <c r="C122" s="841"/>
      <c r="D122" s="841"/>
      <c r="E122" s="841"/>
      <c r="F122" s="841"/>
      <c r="G122" s="841"/>
      <c r="H122" s="841"/>
      <c r="I122" s="841"/>
      <c r="J122" s="841"/>
      <c r="K122" s="841"/>
      <c r="L122" s="841"/>
      <c r="M122" s="841"/>
      <c r="N122" s="841"/>
      <c r="O122" s="841"/>
      <c r="P122" s="841"/>
      <c r="Q122" s="841"/>
      <c r="R122" s="841"/>
      <c r="S122" s="841"/>
      <c r="T122" s="841"/>
      <c r="U122" s="841"/>
      <c r="V122" s="841"/>
      <c r="W122" s="841"/>
      <c r="X122" s="834"/>
    </row>
    <row r="123" spans="1:24" ht="39.6" x14ac:dyDescent="0.3">
      <c r="A123" s="350" t="s">
        <v>91</v>
      </c>
      <c r="B123" s="364">
        <v>112</v>
      </c>
      <c r="C123" s="365">
        <v>40</v>
      </c>
      <c r="D123" s="364">
        <v>60</v>
      </c>
      <c r="E123" s="364">
        <v>18</v>
      </c>
      <c r="F123" s="364">
        <v>18</v>
      </c>
      <c r="G123" s="364">
        <v>17</v>
      </c>
      <c r="H123" s="364">
        <v>17</v>
      </c>
      <c r="I123" s="364">
        <v>8</v>
      </c>
      <c r="J123" s="364">
        <v>9</v>
      </c>
      <c r="K123" s="364">
        <v>9</v>
      </c>
      <c r="L123" s="364">
        <v>9</v>
      </c>
      <c r="M123" s="364">
        <v>9</v>
      </c>
      <c r="N123" s="477">
        <v>30</v>
      </c>
      <c r="O123" s="477">
        <v>30</v>
      </c>
      <c r="P123" s="477">
        <v>30</v>
      </c>
      <c r="Q123" s="477">
        <v>1117.4000000000001</v>
      </c>
      <c r="R123" s="477">
        <v>1150.9000000000001</v>
      </c>
      <c r="S123" s="453">
        <v>1172.3</v>
      </c>
      <c r="T123" s="500">
        <v>2033.4</v>
      </c>
      <c r="U123" s="589">
        <v>3207.9</v>
      </c>
      <c r="V123" s="498">
        <v>3160.7</v>
      </c>
      <c r="W123" s="576">
        <v>3160.7</v>
      </c>
      <c r="X123" s="498">
        <v>3160.7</v>
      </c>
    </row>
    <row r="124" spans="1:24" ht="27.6" x14ac:dyDescent="0.3">
      <c r="A124" s="378" t="s">
        <v>97</v>
      </c>
      <c r="B124" s="832" t="s">
        <v>313</v>
      </c>
      <c r="C124" s="833"/>
      <c r="D124" s="833"/>
      <c r="E124" s="833"/>
      <c r="F124" s="833"/>
      <c r="G124" s="833"/>
      <c r="H124" s="833"/>
      <c r="I124" s="833"/>
      <c r="J124" s="833"/>
      <c r="K124" s="833"/>
      <c r="L124" s="833"/>
      <c r="M124" s="833"/>
      <c r="N124" s="833"/>
      <c r="O124" s="833"/>
      <c r="P124" s="833"/>
      <c r="Q124" s="833"/>
      <c r="R124" s="833"/>
      <c r="S124" s="833"/>
      <c r="T124" s="833"/>
      <c r="U124" s="833"/>
      <c r="V124" s="833"/>
      <c r="W124" s="833"/>
      <c r="X124" s="834"/>
    </row>
    <row r="125" spans="1:24" ht="27.6" x14ac:dyDescent="0.3">
      <c r="A125" s="380" t="s">
        <v>98</v>
      </c>
      <c r="B125" s="835" t="s">
        <v>100</v>
      </c>
      <c r="C125" s="836"/>
      <c r="D125" s="836"/>
      <c r="E125" s="836"/>
      <c r="F125" s="836"/>
      <c r="G125" s="836"/>
      <c r="H125" s="836"/>
      <c r="I125" s="836"/>
      <c r="J125" s="836"/>
      <c r="K125" s="836"/>
      <c r="L125" s="836"/>
      <c r="M125" s="836"/>
      <c r="N125" s="836"/>
      <c r="O125" s="836"/>
      <c r="P125" s="836"/>
      <c r="Q125" s="836"/>
      <c r="R125" s="836"/>
      <c r="S125" s="836"/>
      <c r="T125" s="836"/>
      <c r="U125" s="836"/>
      <c r="V125" s="836"/>
      <c r="W125" s="836"/>
      <c r="X125" s="834"/>
    </row>
    <row r="126" spans="1:24" x14ac:dyDescent="0.3">
      <c r="A126" s="349" t="s">
        <v>60</v>
      </c>
      <c r="B126" s="840" t="s">
        <v>174</v>
      </c>
      <c r="C126" s="841"/>
      <c r="D126" s="841"/>
      <c r="E126" s="841"/>
      <c r="F126" s="841"/>
      <c r="G126" s="841"/>
      <c r="H126" s="841"/>
      <c r="I126" s="841"/>
      <c r="J126" s="841"/>
      <c r="K126" s="841"/>
      <c r="L126" s="841"/>
      <c r="M126" s="841"/>
      <c r="N126" s="841"/>
      <c r="O126" s="841"/>
      <c r="P126" s="841"/>
      <c r="Q126" s="841"/>
      <c r="R126" s="841"/>
      <c r="S126" s="841"/>
      <c r="T126" s="841"/>
      <c r="U126" s="841"/>
      <c r="V126" s="841"/>
      <c r="W126" s="841"/>
      <c r="X126" s="834"/>
    </row>
    <row r="127" spans="1:24" ht="39.6" x14ac:dyDescent="0.3">
      <c r="A127" s="350" t="s">
        <v>88</v>
      </c>
      <c r="B127" s="365">
        <v>250</v>
      </c>
      <c r="C127" s="351">
        <v>260</v>
      </c>
      <c r="D127" s="365">
        <v>0</v>
      </c>
      <c r="E127" s="351">
        <v>14</v>
      </c>
      <c r="F127" s="365">
        <v>21</v>
      </c>
      <c r="G127" s="365">
        <v>20</v>
      </c>
      <c r="H127" s="365">
        <v>20</v>
      </c>
      <c r="I127" s="365">
        <v>10</v>
      </c>
      <c r="J127" s="365">
        <v>9</v>
      </c>
      <c r="K127" s="365">
        <v>9</v>
      </c>
      <c r="L127" s="365">
        <v>9</v>
      </c>
      <c r="M127" s="365">
        <v>9</v>
      </c>
      <c r="N127" s="477">
        <v>300</v>
      </c>
      <c r="O127" s="477">
        <v>0</v>
      </c>
      <c r="P127" s="477">
        <v>0</v>
      </c>
      <c r="Q127" s="477">
        <v>1126.8</v>
      </c>
      <c r="R127" s="477">
        <v>1057.0999999999999</v>
      </c>
      <c r="S127" s="477">
        <v>1937.9</v>
      </c>
      <c r="T127" s="498">
        <v>3335.9</v>
      </c>
      <c r="U127" s="589">
        <v>3482.7</v>
      </c>
      <c r="V127" s="498">
        <v>3435.5</v>
      </c>
      <c r="W127" s="576">
        <v>3435.5</v>
      </c>
      <c r="X127" s="498">
        <v>3435.5</v>
      </c>
    </row>
    <row r="128" spans="1:24" ht="27.6" x14ac:dyDescent="0.3">
      <c r="A128" s="354" t="s">
        <v>97</v>
      </c>
      <c r="B128" s="853" t="s">
        <v>206</v>
      </c>
      <c r="C128" s="853"/>
      <c r="D128" s="853"/>
      <c r="E128" s="853"/>
      <c r="F128" s="853"/>
      <c r="G128" s="853"/>
      <c r="H128" s="853"/>
      <c r="I128" s="853"/>
      <c r="J128" s="853"/>
      <c r="K128" s="853"/>
      <c r="L128" s="853"/>
      <c r="M128" s="853"/>
      <c r="N128" s="853"/>
      <c r="O128" s="853"/>
      <c r="P128" s="853"/>
      <c r="Q128" s="853"/>
      <c r="R128" s="853"/>
      <c r="S128" s="853"/>
      <c r="T128" s="853"/>
      <c r="U128" s="853"/>
      <c r="V128" s="853"/>
      <c r="W128" s="853"/>
      <c r="X128" s="854"/>
    </row>
    <row r="129" spans="1:24" ht="27.6" x14ac:dyDescent="0.3">
      <c r="A129" s="465" t="s">
        <v>98</v>
      </c>
      <c r="B129" s="835" t="s">
        <v>207</v>
      </c>
      <c r="C129" s="836"/>
      <c r="D129" s="836"/>
      <c r="E129" s="836"/>
      <c r="F129" s="836"/>
      <c r="G129" s="836"/>
      <c r="H129" s="836"/>
      <c r="I129" s="836"/>
      <c r="J129" s="836"/>
      <c r="K129" s="836"/>
      <c r="L129" s="836"/>
      <c r="M129" s="836"/>
      <c r="N129" s="836"/>
      <c r="O129" s="836"/>
      <c r="P129" s="836"/>
      <c r="Q129" s="836"/>
      <c r="R129" s="836"/>
      <c r="S129" s="836"/>
      <c r="T129" s="836"/>
      <c r="U129" s="836"/>
      <c r="V129" s="836"/>
      <c r="W129" s="836"/>
      <c r="X129" s="834"/>
    </row>
    <row r="130" spans="1:24" x14ac:dyDescent="0.3">
      <c r="A130" s="349" t="s">
        <v>62</v>
      </c>
      <c r="B130" s="837" t="s">
        <v>148</v>
      </c>
      <c r="C130" s="838"/>
      <c r="D130" s="838"/>
      <c r="E130" s="838"/>
      <c r="F130" s="838"/>
      <c r="G130" s="838"/>
      <c r="H130" s="838"/>
      <c r="I130" s="838"/>
      <c r="J130" s="838"/>
      <c r="K130" s="838"/>
      <c r="L130" s="838"/>
      <c r="M130" s="838"/>
      <c r="N130" s="838"/>
      <c r="O130" s="838"/>
      <c r="P130" s="838"/>
      <c r="Q130" s="838"/>
      <c r="R130" s="838"/>
      <c r="S130" s="838"/>
      <c r="T130" s="838"/>
      <c r="U130" s="838"/>
      <c r="V130" s="838"/>
      <c r="W130" s="838"/>
      <c r="X130" s="834"/>
    </row>
    <row r="131" spans="1:24" ht="39.6" x14ac:dyDescent="0.3">
      <c r="A131" s="381" t="s">
        <v>88</v>
      </c>
      <c r="B131" s="382">
        <v>701</v>
      </c>
      <c r="C131" s="383">
        <v>703</v>
      </c>
      <c r="D131" s="384">
        <v>595</v>
      </c>
      <c r="E131" s="384">
        <v>551</v>
      </c>
      <c r="F131" s="384">
        <v>595</v>
      </c>
      <c r="G131" s="384">
        <v>0</v>
      </c>
      <c r="H131" s="384">
        <v>0</v>
      </c>
      <c r="I131" s="384">
        <v>0</v>
      </c>
      <c r="J131" s="384">
        <v>0</v>
      </c>
      <c r="K131" s="384">
        <v>0</v>
      </c>
      <c r="L131" s="384">
        <v>0</v>
      </c>
      <c r="M131" s="384">
        <v>0</v>
      </c>
      <c r="N131" s="385">
        <v>11323.3</v>
      </c>
      <c r="O131" s="385">
        <f>9500+754.3</f>
        <v>10254.299999999999</v>
      </c>
      <c r="P131" s="385">
        <f>10632.45-69.3</f>
        <v>10563.150000000001</v>
      </c>
      <c r="Q131" s="385">
        <v>8944.4</v>
      </c>
      <c r="R131" s="385">
        <v>0</v>
      </c>
      <c r="S131" s="386">
        <v>0</v>
      </c>
      <c r="T131" s="201">
        <v>0</v>
      </c>
      <c r="U131" s="600">
        <v>0</v>
      </c>
      <c r="V131" s="514">
        <v>0</v>
      </c>
      <c r="W131" s="514">
        <v>0</v>
      </c>
      <c r="X131" s="514">
        <v>0</v>
      </c>
    </row>
    <row r="132" spans="1:24" ht="27.6" x14ac:dyDescent="0.3">
      <c r="A132" s="354" t="s">
        <v>97</v>
      </c>
      <c r="B132" s="832" t="s">
        <v>208</v>
      </c>
      <c r="C132" s="833"/>
      <c r="D132" s="833"/>
      <c r="E132" s="833"/>
      <c r="F132" s="833"/>
      <c r="G132" s="833"/>
      <c r="H132" s="833"/>
      <c r="I132" s="833"/>
      <c r="J132" s="833"/>
      <c r="K132" s="833"/>
      <c r="L132" s="833"/>
      <c r="M132" s="833"/>
      <c r="N132" s="833"/>
      <c r="O132" s="833"/>
      <c r="P132" s="833"/>
      <c r="Q132" s="833"/>
      <c r="R132" s="833"/>
      <c r="S132" s="833"/>
      <c r="T132" s="833"/>
      <c r="U132" s="833"/>
      <c r="V132" s="833"/>
      <c r="W132" s="833"/>
      <c r="X132" s="834"/>
    </row>
    <row r="133" spans="1:24" ht="27.6" x14ac:dyDescent="0.3">
      <c r="A133" s="387" t="s">
        <v>98</v>
      </c>
      <c r="B133" s="835" t="s">
        <v>209</v>
      </c>
      <c r="C133" s="836"/>
      <c r="D133" s="836"/>
      <c r="E133" s="836"/>
      <c r="F133" s="836"/>
      <c r="G133" s="836"/>
      <c r="H133" s="836"/>
      <c r="I133" s="836"/>
      <c r="J133" s="836"/>
      <c r="K133" s="836"/>
      <c r="L133" s="836"/>
      <c r="M133" s="836"/>
      <c r="N133" s="836"/>
      <c r="O133" s="836"/>
      <c r="P133" s="836"/>
      <c r="Q133" s="836"/>
      <c r="R133" s="836"/>
      <c r="S133" s="836"/>
      <c r="T133" s="836"/>
      <c r="U133" s="836"/>
      <c r="V133" s="836"/>
      <c r="W133" s="836"/>
      <c r="X133" s="834"/>
    </row>
    <row r="134" spans="1:24" x14ac:dyDescent="0.3">
      <c r="A134" s="349" t="s">
        <v>62</v>
      </c>
      <c r="B134" s="837" t="s">
        <v>148</v>
      </c>
      <c r="C134" s="838"/>
      <c r="D134" s="838"/>
      <c r="E134" s="838"/>
      <c r="F134" s="838"/>
      <c r="G134" s="838"/>
      <c r="H134" s="838"/>
      <c r="I134" s="838"/>
      <c r="J134" s="838"/>
      <c r="K134" s="838"/>
      <c r="L134" s="838"/>
      <c r="M134" s="838"/>
      <c r="N134" s="838"/>
      <c r="O134" s="838"/>
      <c r="P134" s="838"/>
      <c r="Q134" s="838"/>
      <c r="R134" s="838"/>
      <c r="S134" s="838"/>
      <c r="T134" s="838"/>
      <c r="U134" s="838"/>
      <c r="V134" s="838"/>
      <c r="W134" s="838"/>
      <c r="X134" s="834"/>
    </row>
    <row r="135" spans="1:24" ht="39.6" x14ac:dyDescent="0.3">
      <c r="A135" s="388" t="s">
        <v>88</v>
      </c>
      <c r="B135" s="389">
        <v>150</v>
      </c>
      <c r="C135" s="389">
        <v>150</v>
      </c>
      <c r="D135" s="389">
        <v>70</v>
      </c>
      <c r="E135" s="389">
        <v>70</v>
      </c>
      <c r="F135" s="389">
        <v>70</v>
      </c>
      <c r="G135" s="389">
        <v>0</v>
      </c>
      <c r="H135" s="389">
        <v>0</v>
      </c>
      <c r="I135" s="389">
        <v>0</v>
      </c>
      <c r="J135" s="389">
        <v>0</v>
      </c>
      <c r="K135" s="389">
        <v>0</v>
      </c>
      <c r="L135" s="389">
        <v>0</v>
      </c>
      <c r="M135" s="389">
        <v>0</v>
      </c>
      <c r="N135" s="390">
        <v>0</v>
      </c>
      <c r="O135" s="390">
        <v>2143.3000000000002</v>
      </c>
      <c r="P135" s="390">
        <v>2332.81</v>
      </c>
      <c r="Q135" s="391">
        <f>1918.4+298.4</f>
        <v>2216.8000000000002</v>
      </c>
      <c r="R135" s="391">
        <v>0</v>
      </c>
      <c r="S135" s="391">
        <v>0</v>
      </c>
      <c r="T135" s="515">
        <v>0</v>
      </c>
      <c r="U135" s="589">
        <v>0</v>
      </c>
      <c r="V135" s="498">
        <v>0</v>
      </c>
      <c r="W135" s="576">
        <v>0</v>
      </c>
      <c r="X135" s="498">
        <v>0</v>
      </c>
    </row>
    <row r="136" spans="1:24" ht="27.6" x14ac:dyDescent="0.3">
      <c r="A136" s="354" t="s">
        <v>97</v>
      </c>
      <c r="B136" s="832" t="s">
        <v>210</v>
      </c>
      <c r="C136" s="833"/>
      <c r="D136" s="833"/>
      <c r="E136" s="833"/>
      <c r="F136" s="833"/>
      <c r="G136" s="833"/>
      <c r="H136" s="833"/>
      <c r="I136" s="833"/>
      <c r="J136" s="833"/>
      <c r="K136" s="833"/>
      <c r="L136" s="833"/>
      <c r="M136" s="833"/>
      <c r="N136" s="833"/>
      <c r="O136" s="833"/>
      <c r="P136" s="833"/>
      <c r="Q136" s="833"/>
      <c r="R136" s="833"/>
      <c r="S136" s="833"/>
      <c r="T136" s="833"/>
      <c r="U136" s="833"/>
      <c r="V136" s="833"/>
      <c r="W136" s="833"/>
      <c r="X136" s="834"/>
    </row>
    <row r="137" spans="1:24" ht="27.6" x14ac:dyDescent="0.3">
      <c r="A137" s="465" t="s">
        <v>98</v>
      </c>
      <c r="B137" s="835" t="s">
        <v>207</v>
      </c>
      <c r="C137" s="836"/>
      <c r="D137" s="836"/>
      <c r="E137" s="836"/>
      <c r="F137" s="836"/>
      <c r="G137" s="836"/>
      <c r="H137" s="836"/>
      <c r="I137" s="836"/>
      <c r="J137" s="836"/>
      <c r="K137" s="836"/>
      <c r="L137" s="836"/>
      <c r="M137" s="836"/>
      <c r="N137" s="836"/>
      <c r="O137" s="836"/>
      <c r="P137" s="836"/>
      <c r="Q137" s="836"/>
      <c r="R137" s="836"/>
      <c r="S137" s="836"/>
      <c r="T137" s="836"/>
      <c r="U137" s="836"/>
      <c r="V137" s="836"/>
      <c r="W137" s="836"/>
      <c r="X137" s="834"/>
    </row>
    <row r="138" spans="1:24" x14ac:dyDescent="0.3">
      <c r="A138" s="349" t="s">
        <v>62</v>
      </c>
      <c r="B138" s="837" t="s">
        <v>148</v>
      </c>
      <c r="C138" s="838"/>
      <c r="D138" s="838"/>
      <c r="E138" s="838"/>
      <c r="F138" s="838"/>
      <c r="G138" s="838"/>
      <c r="H138" s="838"/>
      <c r="I138" s="838"/>
      <c r="J138" s="838"/>
      <c r="K138" s="838"/>
      <c r="L138" s="838"/>
      <c r="M138" s="838"/>
      <c r="N138" s="838"/>
      <c r="O138" s="838"/>
      <c r="P138" s="838"/>
      <c r="Q138" s="838"/>
      <c r="R138" s="838"/>
      <c r="S138" s="838"/>
      <c r="T138" s="838"/>
      <c r="U138" s="838"/>
      <c r="V138" s="838"/>
      <c r="W138" s="838"/>
      <c r="X138" s="834"/>
    </row>
    <row r="139" spans="1:24" ht="39.6" x14ac:dyDescent="0.3">
      <c r="A139" s="388" t="s">
        <v>88</v>
      </c>
      <c r="B139" s="393">
        <v>2</v>
      </c>
      <c r="C139" s="393">
        <v>8</v>
      </c>
      <c r="D139" s="393">
        <v>38</v>
      </c>
      <c r="E139" s="393">
        <v>38</v>
      </c>
      <c r="F139" s="393">
        <v>38</v>
      </c>
      <c r="G139" s="469">
        <v>0</v>
      </c>
      <c r="H139" s="469">
        <v>0</v>
      </c>
      <c r="I139" s="469">
        <v>0</v>
      </c>
      <c r="J139" s="469">
        <v>0</v>
      </c>
      <c r="K139" s="469">
        <v>0</v>
      </c>
      <c r="L139" s="469">
        <v>0</v>
      </c>
      <c r="M139" s="577">
        <v>0</v>
      </c>
      <c r="N139" s="471">
        <v>0</v>
      </c>
      <c r="O139" s="471">
        <v>482.2</v>
      </c>
      <c r="P139" s="471">
        <v>588.66999999999996</v>
      </c>
      <c r="Q139" s="471">
        <v>482.2</v>
      </c>
      <c r="R139" s="471">
        <v>0</v>
      </c>
      <c r="S139" s="392">
        <v>0</v>
      </c>
      <c r="T139" s="515">
        <v>0</v>
      </c>
      <c r="U139" s="589">
        <v>0</v>
      </c>
      <c r="V139" s="498">
        <v>0</v>
      </c>
      <c r="W139" s="576">
        <v>0</v>
      </c>
      <c r="X139" s="498">
        <v>0</v>
      </c>
    </row>
    <row r="140" spans="1:24" ht="27.6" x14ac:dyDescent="0.3">
      <c r="A140" s="354" t="s">
        <v>97</v>
      </c>
      <c r="B140" s="832" t="s">
        <v>212</v>
      </c>
      <c r="C140" s="833"/>
      <c r="D140" s="833"/>
      <c r="E140" s="833"/>
      <c r="F140" s="833"/>
      <c r="G140" s="833"/>
      <c r="H140" s="833"/>
      <c r="I140" s="833"/>
      <c r="J140" s="833"/>
      <c r="K140" s="833"/>
      <c r="L140" s="833"/>
      <c r="M140" s="833"/>
      <c r="N140" s="833"/>
      <c r="O140" s="833"/>
      <c r="P140" s="833"/>
      <c r="Q140" s="833"/>
      <c r="R140" s="833"/>
      <c r="S140" s="833"/>
      <c r="T140" s="833"/>
      <c r="U140" s="833"/>
      <c r="V140" s="833"/>
      <c r="W140" s="833"/>
      <c r="X140" s="834"/>
    </row>
    <row r="141" spans="1:24" x14ac:dyDescent="0.3">
      <c r="A141" s="852" t="s">
        <v>98</v>
      </c>
      <c r="B141" s="835" t="s">
        <v>99</v>
      </c>
      <c r="C141" s="836"/>
      <c r="D141" s="836"/>
      <c r="E141" s="836"/>
      <c r="F141" s="836"/>
      <c r="G141" s="836"/>
      <c r="H141" s="836"/>
      <c r="I141" s="836"/>
      <c r="J141" s="836"/>
      <c r="K141" s="836"/>
      <c r="L141" s="836"/>
      <c r="M141" s="836"/>
      <c r="N141" s="836"/>
      <c r="O141" s="836"/>
      <c r="P141" s="836"/>
      <c r="Q141" s="836"/>
      <c r="R141" s="836"/>
      <c r="S141" s="836"/>
      <c r="T141" s="836"/>
      <c r="U141" s="836"/>
      <c r="V141" s="836"/>
      <c r="W141" s="836"/>
      <c r="X141" s="834"/>
    </row>
    <row r="142" spans="1:24" ht="15" customHeight="1" x14ac:dyDescent="0.3">
      <c r="A142" s="852"/>
      <c r="B142" s="835" t="s">
        <v>211</v>
      </c>
      <c r="C142" s="836"/>
      <c r="D142" s="836"/>
      <c r="E142" s="836"/>
      <c r="F142" s="836"/>
      <c r="G142" s="836"/>
      <c r="H142" s="836"/>
      <c r="I142" s="836"/>
      <c r="J142" s="836"/>
      <c r="K142" s="836"/>
      <c r="L142" s="836"/>
      <c r="M142" s="836"/>
      <c r="N142" s="836"/>
      <c r="O142" s="836"/>
      <c r="P142" s="836"/>
      <c r="Q142" s="836"/>
      <c r="R142" s="836"/>
      <c r="S142" s="836"/>
      <c r="T142" s="836"/>
      <c r="U142" s="836"/>
      <c r="V142" s="836"/>
      <c r="W142" s="836"/>
      <c r="X142" s="857"/>
    </row>
    <row r="143" spans="1:24" x14ac:dyDescent="0.3">
      <c r="A143" s="349" t="s">
        <v>62</v>
      </c>
      <c r="B143" s="837" t="s">
        <v>148</v>
      </c>
      <c r="C143" s="838"/>
      <c r="D143" s="838"/>
      <c r="E143" s="838"/>
      <c r="F143" s="838"/>
      <c r="G143" s="838"/>
      <c r="H143" s="838"/>
      <c r="I143" s="838"/>
      <c r="J143" s="838"/>
      <c r="K143" s="838"/>
      <c r="L143" s="838"/>
      <c r="M143" s="838"/>
      <c r="N143" s="838"/>
      <c r="O143" s="838"/>
      <c r="P143" s="838"/>
      <c r="Q143" s="838"/>
      <c r="R143" s="838"/>
      <c r="S143" s="838"/>
      <c r="T143" s="838"/>
      <c r="U143" s="838"/>
      <c r="V143" s="838"/>
      <c r="W143" s="838"/>
      <c r="X143" s="834"/>
    </row>
    <row r="144" spans="1:24" x14ac:dyDescent="0.3">
      <c r="A144" s="848" t="s">
        <v>88</v>
      </c>
      <c r="B144" s="517">
        <v>2</v>
      </c>
      <c r="C144" s="517">
        <v>8</v>
      </c>
      <c r="D144" s="364">
        <v>30</v>
      </c>
      <c r="E144" s="364">
        <v>38</v>
      </c>
      <c r="F144" s="364">
        <v>40</v>
      </c>
      <c r="G144" s="364">
        <v>0</v>
      </c>
      <c r="H144" s="364">
        <v>0</v>
      </c>
      <c r="I144" s="364">
        <v>0</v>
      </c>
      <c r="J144" s="364">
        <v>0</v>
      </c>
      <c r="K144" s="364">
        <v>0</v>
      </c>
      <c r="L144" s="364">
        <v>0</v>
      </c>
      <c r="M144" s="364">
        <v>0</v>
      </c>
      <c r="N144" s="850">
        <v>0</v>
      </c>
      <c r="O144" s="850">
        <v>101.6</v>
      </c>
      <c r="P144" s="850">
        <v>123.13</v>
      </c>
      <c r="Q144" s="850">
        <v>101.6</v>
      </c>
      <c r="R144" s="850">
        <v>0</v>
      </c>
      <c r="S144" s="845">
        <v>0</v>
      </c>
      <c r="T144" s="847">
        <v>0</v>
      </c>
      <c r="U144" s="842">
        <v>0</v>
      </c>
      <c r="V144" s="839">
        <v>0</v>
      </c>
      <c r="W144" s="839">
        <v>0</v>
      </c>
      <c r="X144" s="839">
        <v>0</v>
      </c>
    </row>
    <row r="145" spans="1:24" ht="22.5" customHeight="1" x14ac:dyDescent="0.3">
      <c r="A145" s="849"/>
      <c r="B145" s="518"/>
      <c r="C145" s="394">
        <v>8</v>
      </c>
      <c r="D145" s="394">
        <v>30</v>
      </c>
      <c r="E145" s="394">
        <v>70</v>
      </c>
      <c r="F145" s="394">
        <v>70</v>
      </c>
      <c r="G145" s="394">
        <v>0</v>
      </c>
      <c r="H145" s="394">
        <v>0</v>
      </c>
      <c r="I145" s="394">
        <v>0</v>
      </c>
      <c r="J145" s="394">
        <v>0</v>
      </c>
      <c r="K145" s="394">
        <v>0</v>
      </c>
      <c r="L145" s="394">
        <v>0</v>
      </c>
      <c r="M145" s="394">
        <v>0</v>
      </c>
      <c r="N145" s="851"/>
      <c r="O145" s="851"/>
      <c r="P145" s="851"/>
      <c r="Q145" s="851"/>
      <c r="R145" s="851"/>
      <c r="S145" s="846"/>
      <c r="T145" s="847"/>
      <c r="U145" s="842"/>
      <c r="V145" s="839"/>
      <c r="W145" s="839"/>
      <c r="X145" s="839"/>
    </row>
    <row r="147" spans="1:24" x14ac:dyDescent="0.3">
      <c r="A147" s="843" t="s">
        <v>64</v>
      </c>
      <c r="B147" s="843"/>
      <c r="C147" s="843"/>
      <c r="D147" s="843"/>
      <c r="E147" s="843"/>
      <c r="F147" s="843"/>
      <c r="G147" s="843"/>
      <c r="H147" s="843"/>
      <c r="I147" s="843"/>
      <c r="J147" s="843"/>
      <c r="Q147" s="844" t="s">
        <v>193</v>
      </c>
      <c r="R147" s="844"/>
      <c r="S147" s="844"/>
    </row>
    <row r="148" spans="1:24" x14ac:dyDescent="0.3">
      <c r="A148" s="843"/>
      <c r="B148" s="843"/>
      <c r="C148" s="843"/>
      <c r="D148" s="843"/>
      <c r="E148" s="843"/>
      <c r="F148" s="843"/>
      <c r="G148" s="843"/>
      <c r="H148" s="843"/>
      <c r="I148" s="843"/>
      <c r="J148" s="843"/>
      <c r="Q148" s="844"/>
      <c r="R148" s="844"/>
      <c r="S148" s="844"/>
    </row>
  </sheetData>
  <mergeCells count="146">
    <mergeCell ref="B69:X69"/>
    <mergeCell ref="B114:X114"/>
    <mergeCell ref="B106:X106"/>
    <mergeCell ref="B20:X20"/>
    <mergeCell ref="B11:X11"/>
    <mergeCell ref="B142:X142"/>
    <mergeCell ref="B96:X96"/>
    <mergeCell ref="B97:X97"/>
    <mergeCell ref="B98:X98"/>
    <mergeCell ref="B100:X100"/>
    <mergeCell ref="B101:X101"/>
    <mergeCell ref="B102:X102"/>
    <mergeCell ref="B108:X108"/>
    <mergeCell ref="B109:X109"/>
    <mergeCell ref="B110:X110"/>
    <mergeCell ref="B84:X84"/>
    <mergeCell ref="B85:X85"/>
    <mergeCell ref="B86:X86"/>
    <mergeCell ref="B88:X88"/>
    <mergeCell ref="B89:X89"/>
    <mergeCell ref="B90:X90"/>
    <mergeCell ref="B92:X92"/>
    <mergeCell ref="B93:X93"/>
    <mergeCell ref="B94:X94"/>
    <mergeCell ref="A35:A36"/>
    <mergeCell ref="B35:X36"/>
    <mergeCell ref="B38:X38"/>
    <mergeCell ref="B39:X39"/>
    <mergeCell ref="B40:X41"/>
    <mergeCell ref="B73:X73"/>
    <mergeCell ref="B74:X74"/>
    <mergeCell ref="B76:X76"/>
    <mergeCell ref="B77:X77"/>
    <mergeCell ref="B48:X48"/>
    <mergeCell ref="B49:X49"/>
    <mergeCell ref="B50:X50"/>
    <mergeCell ref="B52:X52"/>
    <mergeCell ref="B53:X53"/>
    <mergeCell ref="B54:X54"/>
    <mergeCell ref="B56:X56"/>
    <mergeCell ref="B57:X57"/>
    <mergeCell ref="B58:X58"/>
    <mergeCell ref="C61:X61"/>
    <mergeCell ref="C62:X62"/>
    <mergeCell ref="B64:X64"/>
    <mergeCell ref="B65:X65"/>
    <mergeCell ref="B66:X66"/>
    <mergeCell ref="B68:X68"/>
    <mergeCell ref="A45:A46"/>
    <mergeCell ref="B45:X46"/>
    <mergeCell ref="A22:A24"/>
    <mergeCell ref="C22:C24"/>
    <mergeCell ref="D22:D24"/>
    <mergeCell ref="E22:E24"/>
    <mergeCell ref="F22:F24"/>
    <mergeCell ref="G22:G24"/>
    <mergeCell ref="I22:I24"/>
    <mergeCell ref="J22:J24"/>
    <mergeCell ref="B27:X27"/>
    <mergeCell ref="K22:K24"/>
    <mergeCell ref="N22:N24"/>
    <mergeCell ref="P22:P24"/>
    <mergeCell ref="Q22:Q24"/>
    <mergeCell ref="H22:H24"/>
    <mergeCell ref="T22:T24"/>
    <mergeCell ref="U22:U24"/>
    <mergeCell ref="X22:X24"/>
    <mergeCell ref="V22:V24"/>
    <mergeCell ref="R22:R24"/>
    <mergeCell ref="S22:S24"/>
    <mergeCell ref="B30:X30"/>
    <mergeCell ref="B31:X31"/>
    <mergeCell ref="N1:S1"/>
    <mergeCell ref="N2:S2"/>
    <mergeCell ref="A4:S4"/>
    <mergeCell ref="A5:S5"/>
    <mergeCell ref="A7:A8"/>
    <mergeCell ref="B7:K7"/>
    <mergeCell ref="N7:X7"/>
    <mergeCell ref="A16:A17"/>
    <mergeCell ref="B16:X17"/>
    <mergeCell ref="B10:X10"/>
    <mergeCell ref="B12:X12"/>
    <mergeCell ref="B14:X14"/>
    <mergeCell ref="B15:X15"/>
    <mergeCell ref="B21:X21"/>
    <mergeCell ref="O22:O24"/>
    <mergeCell ref="B25:X25"/>
    <mergeCell ref="B26:X26"/>
    <mergeCell ref="B29:X29"/>
    <mergeCell ref="B19:X19"/>
    <mergeCell ref="B22:B24"/>
    <mergeCell ref="L22:L24"/>
    <mergeCell ref="C60:X60"/>
    <mergeCell ref="B43:X43"/>
    <mergeCell ref="B44:X44"/>
    <mergeCell ref="B33:X33"/>
    <mergeCell ref="B34:X34"/>
    <mergeCell ref="M22:M24"/>
    <mergeCell ref="W22:W24"/>
    <mergeCell ref="A141:A142"/>
    <mergeCell ref="B141:X141"/>
    <mergeCell ref="B126:X126"/>
    <mergeCell ref="B128:X128"/>
    <mergeCell ref="B129:X129"/>
    <mergeCell ref="B130:X130"/>
    <mergeCell ref="B132:X132"/>
    <mergeCell ref="B133:X133"/>
    <mergeCell ref="B70:X70"/>
    <mergeCell ref="B118:X118"/>
    <mergeCell ref="B120:X120"/>
    <mergeCell ref="B121:X121"/>
    <mergeCell ref="B105:X105"/>
    <mergeCell ref="B116:X116"/>
    <mergeCell ref="B117:X117"/>
    <mergeCell ref="B104:X104"/>
    <mergeCell ref="B112:X112"/>
    <mergeCell ref="B113:X113"/>
    <mergeCell ref="B78:X78"/>
    <mergeCell ref="B80:X80"/>
    <mergeCell ref="B81:X81"/>
    <mergeCell ref="B82:X82"/>
    <mergeCell ref="B72:X72"/>
    <mergeCell ref="B134:X134"/>
    <mergeCell ref="A147:J148"/>
    <mergeCell ref="Q147:S148"/>
    <mergeCell ref="S144:S145"/>
    <mergeCell ref="T144:T145"/>
    <mergeCell ref="A144:A145"/>
    <mergeCell ref="N144:N145"/>
    <mergeCell ref="O144:O145"/>
    <mergeCell ref="P144:P145"/>
    <mergeCell ref="Q144:Q145"/>
    <mergeCell ref="R144:R145"/>
    <mergeCell ref="B136:X136"/>
    <mergeCell ref="B137:X137"/>
    <mergeCell ref="B138:X138"/>
    <mergeCell ref="B140:X140"/>
    <mergeCell ref="X144:X145"/>
    <mergeCell ref="B143:X143"/>
    <mergeCell ref="V144:V145"/>
    <mergeCell ref="B122:X122"/>
    <mergeCell ref="B124:X124"/>
    <mergeCell ref="B125:X125"/>
    <mergeCell ref="W144:W145"/>
    <mergeCell ref="U144:U145"/>
  </mergeCells>
  <pageMargins left="0.7" right="0.7" top="0.75" bottom="0.75" header="0.3" footer="0.3"/>
  <pageSetup paperSize="9" scale="50" orientation="landscape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A67"/>
  <sheetViews>
    <sheetView view="pageBreakPreview" topLeftCell="J1" zoomScale="55" zoomScaleNormal="75" zoomScaleSheetLayoutView="55" workbookViewId="0">
      <selection activeCell="A3" sqref="A3:U3"/>
    </sheetView>
  </sheetViews>
  <sheetFormatPr defaultColWidth="21" defaultRowHeight="152.25" customHeight="1" x14ac:dyDescent="0.25"/>
  <cols>
    <col min="1" max="1" width="67.33203125" style="239" customWidth="1"/>
    <col min="2" max="2" width="10.6640625" style="239" customWidth="1"/>
    <col min="3" max="3" width="10.109375" style="239" customWidth="1"/>
    <col min="4" max="4" width="11.6640625" style="239" customWidth="1"/>
    <col min="5" max="5" width="9.6640625" style="239" customWidth="1"/>
    <col min="6" max="6" width="8.109375" style="239" customWidth="1"/>
    <col min="7" max="7" width="18.109375" style="240" customWidth="1"/>
    <col min="8" max="8" width="9.5546875" style="239" customWidth="1"/>
    <col min="9" max="10" width="14.5546875" style="239" customWidth="1"/>
    <col min="11" max="11" width="16.109375" style="239" customWidth="1"/>
    <col min="12" max="12" width="15.109375" style="239" customWidth="1"/>
    <col min="13" max="13" width="15.88671875" style="328" customWidth="1"/>
    <col min="14" max="14" width="15.5546875" style="239" customWidth="1"/>
    <col min="15" max="15" width="16.6640625" style="239" customWidth="1"/>
    <col min="16" max="16" width="16.6640625" style="632" customWidth="1"/>
    <col min="17" max="19" width="16.6640625" style="239" customWidth="1"/>
    <col min="20" max="20" width="18.33203125" style="239" customWidth="1"/>
    <col min="21" max="21" width="31.6640625" style="239" customWidth="1"/>
    <col min="22" max="22" width="26.88671875" style="239" customWidth="1"/>
    <col min="23" max="23" width="27" style="239" customWidth="1"/>
    <col min="24" max="24" width="35.6640625" style="239" bestFit="1" customWidth="1"/>
    <col min="25" max="25" width="26.44140625" style="239" bestFit="1" customWidth="1"/>
    <col min="26" max="16384" width="21" style="239"/>
  </cols>
  <sheetData>
    <row r="1" spans="1:25" ht="62.25" customHeight="1" x14ac:dyDescent="0.25">
      <c r="K1" s="907" t="s">
        <v>554</v>
      </c>
      <c r="L1" s="908"/>
      <c r="M1" s="908"/>
      <c r="N1" s="908"/>
      <c r="O1" s="908"/>
      <c r="P1" s="908"/>
      <c r="Q1" s="908"/>
      <c r="R1" s="908"/>
      <c r="S1" s="908"/>
      <c r="T1" s="908"/>
      <c r="U1" s="908"/>
    </row>
    <row r="2" spans="1:25" ht="61.5" customHeight="1" x14ac:dyDescent="0.3">
      <c r="A2" s="238"/>
      <c r="B2" s="238"/>
      <c r="C2" s="238"/>
      <c r="H2" s="928"/>
      <c r="I2" s="929"/>
      <c r="J2" s="929"/>
      <c r="K2" s="930" t="s">
        <v>547</v>
      </c>
      <c r="L2" s="930"/>
      <c r="M2" s="930"/>
      <c r="N2" s="930"/>
      <c r="O2" s="930"/>
      <c r="P2" s="930"/>
      <c r="Q2" s="930"/>
      <c r="R2" s="930"/>
      <c r="S2" s="930"/>
      <c r="T2" s="930"/>
      <c r="U2" s="930"/>
    </row>
    <row r="3" spans="1:25" ht="30.75" customHeight="1" x14ac:dyDescent="0.25">
      <c r="A3" s="931" t="s">
        <v>178</v>
      </c>
      <c r="B3" s="931"/>
      <c r="C3" s="931"/>
      <c r="D3" s="931"/>
      <c r="E3" s="931"/>
      <c r="F3" s="931"/>
      <c r="G3" s="931"/>
      <c r="H3" s="931"/>
      <c r="I3" s="931"/>
      <c r="J3" s="931"/>
      <c r="K3" s="931"/>
      <c r="L3" s="931"/>
      <c r="M3" s="931"/>
      <c r="N3" s="931"/>
      <c r="O3" s="931"/>
      <c r="P3" s="931"/>
      <c r="Q3" s="931"/>
      <c r="R3" s="931"/>
      <c r="S3" s="931"/>
      <c r="T3" s="931"/>
      <c r="U3" s="931"/>
    </row>
    <row r="4" spans="1:25" ht="27" customHeight="1" x14ac:dyDescent="0.35">
      <c r="A4" s="308"/>
      <c r="B4" s="308"/>
      <c r="C4" s="308"/>
      <c r="D4" s="236"/>
      <c r="E4" s="236"/>
      <c r="F4" s="236"/>
      <c r="G4" s="237"/>
      <c r="H4" s="236"/>
      <c r="I4" s="236"/>
      <c r="J4" s="236"/>
      <c r="P4" s="239"/>
    </row>
    <row r="5" spans="1:25" s="309" customFormat="1" ht="28.5" customHeight="1" x14ac:dyDescent="0.3">
      <c r="A5" s="906" t="s">
        <v>362</v>
      </c>
      <c r="B5" s="906" t="s">
        <v>165</v>
      </c>
      <c r="C5" s="906" t="s">
        <v>48</v>
      </c>
      <c r="D5" s="906"/>
      <c r="E5" s="906"/>
      <c r="F5" s="906"/>
      <c r="G5" s="906"/>
      <c r="H5" s="906"/>
      <c r="I5" s="906" t="s">
        <v>80</v>
      </c>
      <c r="J5" s="906"/>
      <c r="K5" s="906"/>
      <c r="L5" s="906"/>
      <c r="M5" s="906"/>
      <c r="N5" s="906"/>
      <c r="O5" s="906"/>
      <c r="P5" s="906"/>
      <c r="Q5" s="906"/>
      <c r="R5" s="906"/>
      <c r="S5" s="906"/>
      <c r="T5" s="906"/>
      <c r="U5" s="906" t="s">
        <v>81</v>
      </c>
    </row>
    <row r="6" spans="1:25" s="309" customFormat="1" ht="15" customHeight="1" x14ac:dyDescent="0.3">
      <c r="A6" s="906"/>
      <c r="B6" s="906"/>
      <c r="C6" s="906" t="s">
        <v>165</v>
      </c>
      <c r="D6" s="906" t="s">
        <v>45</v>
      </c>
      <c r="E6" s="906" t="s">
        <v>44</v>
      </c>
      <c r="F6" s="906"/>
      <c r="G6" s="906"/>
      <c r="H6" s="906" t="s">
        <v>43</v>
      </c>
      <c r="I6" s="906" t="s">
        <v>33</v>
      </c>
      <c r="J6" s="906" t="s">
        <v>32</v>
      </c>
      <c r="K6" s="906" t="s">
        <v>31</v>
      </c>
      <c r="L6" s="906" t="s">
        <v>119</v>
      </c>
      <c r="M6" s="932" t="s">
        <v>118</v>
      </c>
      <c r="N6" s="912" t="s">
        <v>117</v>
      </c>
      <c r="O6" s="912" t="s">
        <v>445</v>
      </c>
      <c r="P6" s="914" t="s">
        <v>115</v>
      </c>
      <c r="Q6" s="912" t="s">
        <v>114</v>
      </c>
      <c r="R6" s="912" t="s">
        <v>113</v>
      </c>
      <c r="S6" s="912" t="s">
        <v>112</v>
      </c>
      <c r="T6" s="906" t="s">
        <v>521</v>
      </c>
      <c r="U6" s="906"/>
    </row>
    <row r="7" spans="1:25" s="309" customFormat="1" ht="85.5" customHeight="1" x14ac:dyDescent="0.3">
      <c r="A7" s="906"/>
      <c r="B7" s="906"/>
      <c r="C7" s="906"/>
      <c r="D7" s="906"/>
      <c r="E7" s="906"/>
      <c r="F7" s="906"/>
      <c r="G7" s="906"/>
      <c r="H7" s="906"/>
      <c r="I7" s="906"/>
      <c r="J7" s="906"/>
      <c r="K7" s="906"/>
      <c r="L7" s="906"/>
      <c r="M7" s="933"/>
      <c r="N7" s="913"/>
      <c r="O7" s="913"/>
      <c r="P7" s="915"/>
      <c r="Q7" s="913"/>
      <c r="R7" s="913"/>
      <c r="S7" s="913"/>
      <c r="T7" s="906"/>
      <c r="U7" s="906"/>
    </row>
    <row r="8" spans="1:25" ht="60" customHeight="1" x14ac:dyDescent="0.25">
      <c r="A8" s="310" t="s">
        <v>179</v>
      </c>
      <c r="B8" s="951" t="s">
        <v>83</v>
      </c>
      <c r="C8" s="311">
        <v>964</v>
      </c>
      <c r="D8" s="311" t="s">
        <v>84</v>
      </c>
      <c r="E8" s="311" t="s">
        <v>84</v>
      </c>
      <c r="F8" s="311" t="s">
        <v>84</v>
      </c>
      <c r="G8" s="312" t="s">
        <v>84</v>
      </c>
      <c r="H8" s="311" t="s">
        <v>84</v>
      </c>
      <c r="I8" s="425">
        <f>I9</f>
        <v>4311.5</v>
      </c>
      <c r="J8" s="425">
        <f t="shared" ref="J8:S8" si="0">J9</f>
        <v>5873.4</v>
      </c>
      <c r="K8" s="425">
        <f t="shared" si="0"/>
        <v>6302.4</v>
      </c>
      <c r="L8" s="425">
        <f t="shared" si="0"/>
        <v>12316.3</v>
      </c>
      <c r="M8" s="426">
        <f t="shared" si="0"/>
        <v>34761.5</v>
      </c>
      <c r="N8" s="425">
        <f t="shared" si="0"/>
        <v>34247.200000000012</v>
      </c>
      <c r="O8" s="425">
        <f t="shared" si="0"/>
        <v>36573.799999999996</v>
      </c>
      <c r="P8" s="633">
        <f t="shared" si="0"/>
        <v>40473.699999999997</v>
      </c>
      <c r="Q8" s="425">
        <f t="shared" si="0"/>
        <v>32489.299999999996</v>
      </c>
      <c r="R8" s="425">
        <f t="shared" si="0"/>
        <v>32489.299999999996</v>
      </c>
      <c r="S8" s="425">
        <f t="shared" si="0"/>
        <v>32489.299999999996</v>
      </c>
      <c r="T8" s="425">
        <f>SUM(I8:S8)</f>
        <v>272327.69999999995</v>
      </c>
      <c r="U8" s="313"/>
      <c r="V8" s="314"/>
    </row>
    <row r="9" spans="1:25" ht="252.75" customHeight="1" x14ac:dyDescent="0.25">
      <c r="A9" s="918" t="s">
        <v>359</v>
      </c>
      <c r="B9" s="952"/>
      <c r="C9" s="920">
        <v>964</v>
      </c>
      <c r="D9" s="920" t="s">
        <v>124</v>
      </c>
      <c r="E9" s="920" t="s">
        <v>124</v>
      </c>
      <c r="F9" s="920" t="s">
        <v>124</v>
      </c>
      <c r="G9" s="937" t="s">
        <v>124</v>
      </c>
      <c r="H9" s="920" t="s">
        <v>124</v>
      </c>
      <c r="I9" s="909">
        <f t="shared" ref="I9:S9" si="1">SUM(I11:I64)</f>
        <v>4311.5</v>
      </c>
      <c r="J9" s="909">
        <f t="shared" si="1"/>
        <v>5873.4</v>
      </c>
      <c r="K9" s="909">
        <f t="shared" si="1"/>
        <v>6302.4</v>
      </c>
      <c r="L9" s="909">
        <f t="shared" si="1"/>
        <v>12316.3</v>
      </c>
      <c r="M9" s="939">
        <f t="shared" si="1"/>
        <v>34761.5</v>
      </c>
      <c r="N9" s="909">
        <f t="shared" si="1"/>
        <v>34247.200000000012</v>
      </c>
      <c r="O9" s="909">
        <f t="shared" si="1"/>
        <v>36573.799999999996</v>
      </c>
      <c r="P9" s="916">
        <f t="shared" si="1"/>
        <v>40473.699999999997</v>
      </c>
      <c r="Q9" s="909">
        <f t="shared" si="1"/>
        <v>32489.299999999996</v>
      </c>
      <c r="R9" s="909">
        <f t="shared" si="1"/>
        <v>32489.299999999996</v>
      </c>
      <c r="S9" s="909">
        <f t="shared" si="1"/>
        <v>32489.299999999996</v>
      </c>
      <c r="T9" s="909">
        <f>SUM(I9:S10)</f>
        <v>272327.69999999995</v>
      </c>
      <c r="U9" s="914" t="s">
        <v>528</v>
      </c>
      <c r="V9" s="314"/>
    </row>
    <row r="10" spans="1:25" ht="270" customHeight="1" x14ac:dyDescent="0.25">
      <c r="A10" s="919"/>
      <c r="B10" s="952"/>
      <c r="C10" s="921"/>
      <c r="D10" s="921"/>
      <c r="E10" s="921"/>
      <c r="F10" s="921"/>
      <c r="G10" s="938"/>
      <c r="H10" s="921"/>
      <c r="I10" s="910"/>
      <c r="J10" s="910"/>
      <c r="K10" s="910"/>
      <c r="L10" s="910"/>
      <c r="M10" s="940"/>
      <c r="N10" s="910"/>
      <c r="O10" s="910"/>
      <c r="P10" s="917"/>
      <c r="Q10" s="910"/>
      <c r="R10" s="910"/>
      <c r="S10" s="910"/>
      <c r="T10" s="910"/>
      <c r="U10" s="950"/>
      <c r="W10" s="239" t="s">
        <v>415</v>
      </c>
      <c r="X10" s="239" t="s">
        <v>416</v>
      </c>
    </row>
    <row r="11" spans="1:25" ht="24.6" x14ac:dyDescent="0.4">
      <c r="A11" s="922" t="s">
        <v>192</v>
      </c>
      <c r="B11" s="345"/>
      <c r="C11" s="315">
        <v>964</v>
      </c>
      <c r="D11" s="333" t="s">
        <v>102</v>
      </c>
      <c r="E11" s="334" t="s">
        <v>152</v>
      </c>
      <c r="F11" s="334" t="s">
        <v>8</v>
      </c>
      <c r="G11" s="334" t="s">
        <v>185</v>
      </c>
      <c r="H11" s="334" t="s">
        <v>125</v>
      </c>
      <c r="I11" s="454">
        <v>0</v>
      </c>
      <c r="J11" s="454">
        <v>0</v>
      </c>
      <c r="K11" s="454">
        <v>461.9</v>
      </c>
      <c r="L11" s="454">
        <v>1029</v>
      </c>
      <c r="M11" s="455">
        <f>400+73.2</f>
        <v>473.2</v>
      </c>
      <c r="N11" s="454">
        <v>678.6</v>
      </c>
      <c r="O11" s="454">
        <v>239.5</v>
      </c>
      <c r="P11" s="634">
        <v>1118.0999999999999</v>
      </c>
      <c r="Q11" s="454">
        <v>600</v>
      </c>
      <c r="R11" s="454">
        <v>600</v>
      </c>
      <c r="S11" s="454">
        <v>600</v>
      </c>
      <c r="T11" s="456">
        <f>SUM(I11:S11)</f>
        <v>5800.3</v>
      </c>
      <c r="U11" s="950"/>
      <c r="V11" s="344" t="s">
        <v>414</v>
      </c>
      <c r="W11" s="327">
        <f>O11+O24+O25+O22+O17+O28+O47+O45</f>
        <v>15750.6</v>
      </c>
      <c r="X11" s="346">
        <f>ПР2ПП2!P11+ПР2ПП2!P15+ПР2ПП2!P17</f>
        <v>8308.6</v>
      </c>
      <c r="Y11" s="346">
        <f>X11+W11</f>
        <v>24059.200000000001</v>
      </c>
    </row>
    <row r="12" spans="1:25" ht="22.8" x14ac:dyDescent="0.25">
      <c r="A12" s="923"/>
      <c r="B12" s="345"/>
      <c r="C12" s="317">
        <v>964</v>
      </c>
      <c r="D12" s="333" t="s">
        <v>102</v>
      </c>
      <c r="E12" s="335" t="s">
        <v>152</v>
      </c>
      <c r="F12" s="335" t="s">
        <v>8</v>
      </c>
      <c r="G12" s="335" t="s">
        <v>231</v>
      </c>
      <c r="H12" s="335" t="s">
        <v>125</v>
      </c>
      <c r="I12" s="457">
        <v>417.6</v>
      </c>
      <c r="J12" s="457">
        <v>486</v>
      </c>
      <c r="K12" s="457">
        <v>0</v>
      </c>
      <c r="L12" s="457">
        <v>0</v>
      </c>
      <c r="M12" s="458">
        <v>0</v>
      </c>
      <c r="N12" s="454">
        <v>0</v>
      </c>
      <c r="O12" s="454">
        <v>0</v>
      </c>
      <c r="P12" s="634">
        <v>0</v>
      </c>
      <c r="Q12" s="454">
        <v>0</v>
      </c>
      <c r="R12" s="454">
        <v>0</v>
      </c>
      <c r="S12" s="454">
        <v>0</v>
      </c>
      <c r="T12" s="456">
        <f t="shared" ref="T12:T64" si="2">SUM(I12:S12)</f>
        <v>903.6</v>
      </c>
      <c r="U12" s="950"/>
    </row>
    <row r="13" spans="1:25" ht="44.4" customHeight="1" x14ac:dyDescent="0.25">
      <c r="A13" s="319" t="s">
        <v>88</v>
      </c>
      <c r="B13" s="345"/>
      <c r="C13" s="317">
        <v>964</v>
      </c>
      <c r="D13" s="337" t="s">
        <v>103</v>
      </c>
      <c r="E13" s="335" t="s">
        <v>152</v>
      </c>
      <c r="F13" s="335" t="s">
        <v>8</v>
      </c>
      <c r="G13" s="335" t="s">
        <v>469</v>
      </c>
      <c r="H13" s="335" t="s">
        <v>125</v>
      </c>
      <c r="I13" s="457"/>
      <c r="J13" s="457"/>
      <c r="K13" s="457"/>
      <c r="L13" s="457"/>
      <c r="M13" s="458"/>
      <c r="N13" s="457"/>
      <c r="O13" s="457"/>
      <c r="P13" s="635">
        <v>272.8</v>
      </c>
      <c r="Q13" s="457"/>
      <c r="R13" s="457"/>
      <c r="S13" s="457"/>
      <c r="T13" s="456">
        <f>SUM(I13:S13)</f>
        <v>272.8</v>
      </c>
      <c r="U13" s="950"/>
    </row>
    <row r="14" spans="1:25" ht="45.75" customHeight="1" x14ac:dyDescent="0.25">
      <c r="A14" s="345"/>
      <c r="B14" s="345"/>
      <c r="C14" s="317">
        <v>964</v>
      </c>
      <c r="D14" s="337" t="s">
        <v>102</v>
      </c>
      <c r="E14" s="335" t="s">
        <v>152</v>
      </c>
      <c r="F14" s="335" t="s">
        <v>8</v>
      </c>
      <c r="G14" s="335" t="s">
        <v>186</v>
      </c>
      <c r="H14" s="335" t="s">
        <v>125</v>
      </c>
      <c r="I14" s="457">
        <v>0</v>
      </c>
      <c r="J14" s="457">
        <v>0</v>
      </c>
      <c r="K14" s="457">
        <v>0</v>
      </c>
      <c r="L14" s="457">
        <v>0</v>
      </c>
      <c r="M14" s="458">
        <v>0</v>
      </c>
      <c r="N14" s="454">
        <v>2356.5</v>
      </c>
      <c r="O14" s="454">
        <v>3636.9</v>
      </c>
      <c r="P14" s="634">
        <v>360.9</v>
      </c>
      <c r="Q14" s="454">
        <v>353</v>
      </c>
      <c r="R14" s="454">
        <v>353</v>
      </c>
      <c r="S14" s="454">
        <v>353</v>
      </c>
      <c r="T14" s="456">
        <f t="shared" si="2"/>
        <v>7413.2999999999993</v>
      </c>
      <c r="U14" s="950"/>
    </row>
    <row r="15" spans="1:25" ht="53.25" customHeight="1" x14ac:dyDescent="0.25">
      <c r="A15" s="345"/>
      <c r="B15" s="345"/>
      <c r="C15" s="317">
        <v>964</v>
      </c>
      <c r="D15" s="337" t="s">
        <v>102</v>
      </c>
      <c r="E15" s="335" t="s">
        <v>152</v>
      </c>
      <c r="F15" s="335" t="s">
        <v>8</v>
      </c>
      <c r="G15" s="335" t="s">
        <v>469</v>
      </c>
      <c r="H15" s="335" t="s">
        <v>125</v>
      </c>
      <c r="I15" s="457">
        <v>0</v>
      </c>
      <c r="J15" s="457">
        <v>0</v>
      </c>
      <c r="K15" s="457">
        <v>0</v>
      </c>
      <c r="L15" s="457">
        <v>0</v>
      </c>
      <c r="M15" s="458">
        <v>0</v>
      </c>
      <c r="N15" s="454">
        <v>0</v>
      </c>
      <c r="O15" s="454">
        <v>0</v>
      </c>
      <c r="P15" s="634">
        <v>513.9</v>
      </c>
      <c r="Q15" s="454">
        <v>513.9</v>
      </c>
      <c r="R15" s="454">
        <v>513.9</v>
      </c>
      <c r="S15" s="454">
        <v>513.9</v>
      </c>
      <c r="T15" s="456">
        <f t="shared" ref="T15:T25" si="3">SUM(I15:S15)</f>
        <v>2055.6</v>
      </c>
      <c r="U15" s="950"/>
    </row>
    <row r="16" spans="1:25" ht="35.25" customHeight="1" x14ac:dyDescent="0.25">
      <c r="A16" s="345"/>
      <c r="B16" s="345"/>
      <c r="C16" s="317">
        <v>964</v>
      </c>
      <c r="D16" s="337" t="s">
        <v>103</v>
      </c>
      <c r="E16" s="335" t="s">
        <v>152</v>
      </c>
      <c r="F16" s="335" t="s">
        <v>8</v>
      </c>
      <c r="G16" s="335" t="s">
        <v>472</v>
      </c>
      <c r="H16" s="335" t="s">
        <v>126</v>
      </c>
      <c r="I16" s="457">
        <v>0</v>
      </c>
      <c r="J16" s="457">
        <v>0</v>
      </c>
      <c r="K16" s="457">
        <v>0</v>
      </c>
      <c r="L16" s="457">
        <v>0</v>
      </c>
      <c r="M16" s="458">
        <v>0</v>
      </c>
      <c r="N16" s="454">
        <v>0</v>
      </c>
      <c r="O16" s="454">
        <v>0</v>
      </c>
      <c r="P16" s="634">
        <v>1128.5</v>
      </c>
      <c r="Q16" s="454">
        <v>1098.5</v>
      </c>
      <c r="R16" s="454">
        <v>1098.5</v>
      </c>
      <c r="S16" s="454">
        <v>1098.5</v>
      </c>
      <c r="T16" s="456">
        <f t="shared" si="3"/>
        <v>4424</v>
      </c>
      <c r="U16" s="950"/>
    </row>
    <row r="17" spans="1:26" ht="24.6" x14ac:dyDescent="0.4">
      <c r="A17" s="345"/>
      <c r="B17" s="345"/>
      <c r="C17" s="316" t="s">
        <v>123</v>
      </c>
      <c r="D17" s="334" t="s">
        <v>267</v>
      </c>
      <c r="E17" s="334" t="s">
        <v>152</v>
      </c>
      <c r="F17" s="334" t="s">
        <v>8</v>
      </c>
      <c r="G17" s="334" t="s">
        <v>194</v>
      </c>
      <c r="H17" s="334" t="s">
        <v>126</v>
      </c>
      <c r="I17" s="459"/>
      <c r="J17" s="459"/>
      <c r="K17" s="454"/>
      <c r="L17" s="454"/>
      <c r="M17" s="455">
        <v>11252.3</v>
      </c>
      <c r="N17" s="454">
        <v>12017.7</v>
      </c>
      <c r="O17" s="454">
        <v>12895.9</v>
      </c>
      <c r="P17" s="634">
        <v>2682.9</v>
      </c>
      <c r="Q17" s="454">
        <v>2003.4</v>
      </c>
      <c r="R17" s="454">
        <v>2003.4</v>
      </c>
      <c r="S17" s="454">
        <v>2003.4</v>
      </c>
      <c r="T17" s="456">
        <f t="shared" si="3"/>
        <v>44859.000000000007</v>
      </c>
      <c r="U17" s="950"/>
      <c r="V17" s="327"/>
    </row>
    <row r="18" spans="1:26" ht="22.8" x14ac:dyDescent="0.25">
      <c r="A18" s="345"/>
      <c r="B18" s="345"/>
      <c r="C18" s="316" t="s">
        <v>123</v>
      </c>
      <c r="D18" s="334" t="s">
        <v>267</v>
      </c>
      <c r="E18" s="334" t="s">
        <v>152</v>
      </c>
      <c r="F18" s="334" t="s">
        <v>8</v>
      </c>
      <c r="G18" s="334" t="s">
        <v>194</v>
      </c>
      <c r="H18" s="334" t="s">
        <v>160</v>
      </c>
      <c r="I18" s="459"/>
      <c r="J18" s="459"/>
      <c r="K18" s="454"/>
      <c r="L18" s="454"/>
      <c r="M18" s="455">
        <v>2416.1</v>
      </c>
      <c r="N18" s="454"/>
      <c r="O18" s="455">
        <v>247.8</v>
      </c>
      <c r="P18" s="634">
        <v>738.5</v>
      </c>
      <c r="Q18" s="454"/>
      <c r="R18" s="454"/>
      <c r="S18" s="454"/>
      <c r="T18" s="456">
        <f t="shared" si="3"/>
        <v>3402.4</v>
      </c>
      <c r="U18" s="950"/>
      <c r="V18" s="314"/>
    </row>
    <row r="19" spans="1:26" ht="42" customHeight="1" x14ac:dyDescent="0.25">
      <c r="A19" s="345"/>
      <c r="B19" s="345"/>
      <c r="C19" s="317">
        <v>964</v>
      </c>
      <c r="D19" s="337" t="s">
        <v>102</v>
      </c>
      <c r="E19" s="335" t="s">
        <v>152</v>
      </c>
      <c r="F19" s="335" t="s">
        <v>8</v>
      </c>
      <c r="G19" s="335" t="s">
        <v>398</v>
      </c>
      <c r="H19" s="335" t="s">
        <v>127</v>
      </c>
      <c r="I19" s="457">
        <v>0</v>
      </c>
      <c r="J19" s="457">
        <v>0</v>
      </c>
      <c r="K19" s="457">
        <v>0</v>
      </c>
      <c r="L19" s="457">
        <v>0</v>
      </c>
      <c r="M19" s="458">
        <v>0</v>
      </c>
      <c r="N19" s="454">
        <v>0</v>
      </c>
      <c r="O19" s="454">
        <v>30.5</v>
      </c>
      <c r="P19" s="634">
        <v>377.5</v>
      </c>
      <c r="Q19" s="454">
        <v>0</v>
      </c>
      <c r="R19" s="454">
        <v>0</v>
      </c>
      <c r="S19" s="454">
        <v>0</v>
      </c>
      <c r="T19" s="456">
        <f t="shared" si="3"/>
        <v>408</v>
      </c>
      <c r="U19" s="950"/>
    </row>
    <row r="20" spans="1:26" ht="37.200000000000003" x14ac:dyDescent="0.6">
      <c r="A20" s="342"/>
      <c r="B20" s="345"/>
      <c r="C20" s="320">
        <v>964</v>
      </c>
      <c r="D20" s="333" t="s">
        <v>103</v>
      </c>
      <c r="E20" s="334" t="s">
        <v>152</v>
      </c>
      <c r="F20" s="334" t="s">
        <v>8</v>
      </c>
      <c r="G20" s="334" t="s">
        <v>186</v>
      </c>
      <c r="H20" s="334" t="s">
        <v>127</v>
      </c>
      <c r="I20" s="454">
        <v>0</v>
      </c>
      <c r="J20" s="454">
        <v>0</v>
      </c>
      <c r="K20" s="454">
        <v>74.900000000000006</v>
      </c>
      <c r="L20" s="454">
        <v>0</v>
      </c>
      <c r="M20" s="455"/>
      <c r="N20" s="454">
        <v>0</v>
      </c>
      <c r="O20" s="454">
        <v>0</v>
      </c>
      <c r="P20" s="634">
        <v>0</v>
      </c>
      <c r="Q20" s="454">
        <v>0</v>
      </c>
      <c r="R20" s="454">
        <v>0</v>
      </c>
      <c r="S20" s="454">
        <v>0</v>
      </c>
      <c r="T20" s="456">
        <f t="shared" si="3"/>
        <v>74.900000000000006</v>
      </c>
      <c r="U20" s="950"/>
      <c r="W20" s="397" t="s">
        <v>432</v>
      </c>
      <c r="X20" s="397" t="s">
        <v>433</v>
      </c>
      <c r="Y20" s="397" t="s">
        <v>454</v>
      </c>
      <c r="Z20" s="396" t="s">
        <v>434</v>
      </c>
    </row>
    <row r="21" spans="1:26" ht="108.75" customHeight="1" x14ac:dyDescent="0.25">
      <c r="A21" s="342" t="s">
        <v>470</v>
      </c>
      <c r="B21" s="345"/>
      <c r="C21" s="317">
        <v>964</v>
      </c>
      <c r="D21" s="337" t="s">
        <v>102</v>
      </c>
      <c r="E21" s="335" t="s">
        <v>152</v>
      </c>
      <c r="F21" s="335" t="s">
        <v>8</v>
      </c>
      <c r="G21" s="335" t="s">
        <v>471</v>
      </c>
      <c r="H21" s="335" t="s">
        <v>125</v>
      </c>
      <c r="I21" s="457">
        <v>0</v>
      </c>
      <c r="J21" s="457">
        <v>0</v>
      </c>
      <c r="K21" s="457">
        <v>0</v>
      </c>
      <c r="L21" s="457">
        <v>0</v>
      </c>
      <c r="M21" s="458">
        <v>0</v>
      </c>
      <c r="N21" s="454">
        <v>0</v>
      </c>
      <c r="O21" s="454">
        <v>0</v>
      </c>
      <c r="P21" s="634">
        <v>5537.1</v>
      </c>
      <c r="Q21" s="454">
        <v>5400.2</v>
      </c>
      <c r="R21" s="454">
        <v>5400.2</v>
      </c>
      <c r="S21" s="454">
        <v>5400.2</v>
      </c>
      <c r="T21" s="456">
        <f t="shared" si="3"/>
        <v>21737.7</v>
      </c>
      <c r="U21" s="950"/>
    </row>
    <row r="22" spans="1:26" ht="42" x14ac:dyDescent="0.25">
      <c r="A22" s="321" t="s">
        <v>187</v>
      </c>
      <c r="B22" s="345"/>
      <c r="C22" s="317">
        <v>964</v>
      </c>
      <c r="D22" s="337" t="s">
        <v>103</v>
      </c>
      <c r="E22" s="335" t="s">
        <v>152</v>
      </c>
      <c r="F22" s="335" t="s">
        <v>8</v>
      </c>
      <c r="G22" s="335" t="s">
        <v>489</v>
      </c>
      <c r="H22" s="335" t="s">
        <v>125</v>
      </c>
      <c r="I22" s="457">
        <v>357.6</v>
      </c>
      <c r="J22" s="457">
        <v>678.9</v>
      </c>
      <c r="K22" s="457">
        <v>1574.6</v>
      </c>
      <c r="L22" s="457">
        <v>754.4</v>
      </c>
      <c r="M22" s="458">
        <v>815.8</v>
      </c>
      <c r="N22" s="457">
        <f>369.5+7.2</f>
        <v>376.7</v>
      </c>
      <c r="O22" s="457">
        <v>1298</v>
      </c>
      <c r="P22" s="635">
        <v>698.3</v>
      </c>
      <c r="Q22" s="457">
        <v>554.9</v>
      </c>
      <c r="R22" s="457">
        <v>554.9</v>
      </c>
      <c r="S22" s="457">
        <v>554.9</v>
      </c>
      <c r="T22" s="456">
        <f t="shared" si="3"/>
        <v>8219</v>
      </c>
      <c r="U22" s="950"/>
    </row>
    <row r="23" spans="1:26" ht="105" customHeight="1" x14ac:dyDescent="0.25">
      <c r="A23" s="342" t="s">
        <v>474</v>
      </c>
      <c r="B23" s="345"/>
      <c r="C23" s="317">
        <v>964</v>
      </c>
      <c r="D23" s="337" t="s">
        <v>103</v>
      </c>
      <c r="E23" s="335" t="s">
        <v>152</v>
      </c>
      <c r="F23" s="335" t="s">
        <v>8</v>
      </c>
      <c r="G23" s="335" t="s">
        <v>473</v>
      </c>
      <c r="H23" s="335" t="s">
        <v>126</v>
      </c>
      <c r="I23" s="457">
        <v>0</v>
      </c>
      <c r="J23" s="457">
        <v>0</v>
      </c>
      <c r="K23" s="457">
        <v>0</v>
      </c>
      <c r="L23" s="457">
        <v>0</v>
      </c>
      <c r="M23" s="458">
        <v>0</v>
      </c>
      <c r="N23" s="454">
        <v>0</v>
      </c>
      <c r="O23" s="454">
        <v>0</v>
      </c>
      <c r="P23" s="634">
        <v>14881.2</v>
      </c>
      <c r="Q23" s="454">
        <v>15355.3</v>
      </c>
      <c r="R23" s="454">
        <v>15355.3</v>
      </c>
      <c r="S23" s="454">
        <v>15355.3</v>
      </c>
      <c r="T23" s="456">
        <f t="shared" si="3"/>
        <v>60947.100000000006</v>
      </c>
      <c r="U23" s="950"/>
    </row>
    <row r="24" spans="1:26" ht="42" x14ac:dyDescent="0.25">
      <c r="A24" s="318" t="s">
        <v>266</v>
      </c>
      <c r="B24" s="345"/>
      <c r="C24" s="315">
        <v>964</v>
      </c>
      <c r="D24" s="333" t="s">
        <v>102</v>
      </c>
      <c r="E24" s="334" t="s">
        <v>152</v>
      </c>
      <c r="F24" s="334" t="s">
        <v>8</v>
      </c>
      <c r="G24" s="334" t="s">
        <v>265</v>
      </c>
      <c r="H24" s="334" t="s">
        <v>125</v>
      </c>
      <c r="I24" s="457">
        <v>0</v>
      </c>
      <c r="J24" s="457">
        <v>0</v>
      </c>
      <c r="K24" s="457">
        <v>0</v>
      </c>
      <c r="L24" s="457">
        <v>544.29999999999995</v>
      </c>
      <c r="M24" s="458">
        <v>569</v>
      </c>
      <c r="N24" s="457">
        <v>595.4</v>
      </c>
      <c r="O24" s="457"/>
      <c r="P24" s="635">
        <v>0</v>
      </c>
      <c r="Q24" s="457">
        <v>0</v>
      </c>
      <c r="R24" s="457">
        <v>0</v>
      </c>
      <c r="S24" s="457">
        <v>0</v>
      </c>
      <c r="T24" s="456">
        <f t="shared" si="3"/>
        <v>1708.6999999999998</v>
      </c>
      <c r="U24" s="950"/>
      <c r="W24" s="314"/>
    </row>
    <row r="25" spans="1:26" ht="28.95" customHeight="1" x14ac:dyDescent="0.25">
      <c r="A25" s="934" t="s">
        <v>303</v>
      </c>
      <c r="B25" s="345"/>
      <c r="C25" s="317">
        <v>964</v>
      </c>
      <c r="D25" s="336">
        <v>1102</v>
      </c>
      <c r="E25" s="335" t="s">
        <v>152</v>
      </c>
      <c r="F25" s="335" t="s">
        <v>8</v>
      </c>
      <c r="G25" s="335" t="s">
        <v>189</v>
      </c>
      <c r="H25" s="335" t="s">
        <v>125</v>
      </c>
      <c r="I25" s="457">
        <v>0</v>
      </c>
      <c r="J25" s="457">
        <v>0</v>
      </c>
      <c r="K25" s="457">
        <v>0</v>
      </c>
      <c r="L25" s="457">
        <v>55.1</v>
      </c>
      <c r="M25" s="458">
        <v>155.19999999999999</v>
      </c>
      <c r="N25" s="457">
        <v>57.6</v>
      </c>
      <c r="O25" s="457"/>
      <c r="P25" s="635">
        <v>0</v>
      </c>
      <c r="Q25" s="457">
        <v>0</v>
      </c>
      <c r="R25" s="457">
        <v>0</v>
      </c>
      <c r="S25" s="457">
        <v>0</v>
      </c>
      <c r="T25" s="456">
        <f t="shared" si="3"/>
        <v>267.89999999999998</v>
      </c>
      <c r="U25" s="950"/>
      <c r="V25" s="328"/>
      <c r="W25" s="314"/>
    </row>
    <row r="26" spans="1:26" ht="28.95" customHeight="1" x14ac:dyDescent="0.25">
      <c r="A26" s="935"/>
      <c r="B26" s="345"/>
      <c r="C26" s="317">
        <v>964</v>
      </c>
      <c r="D26" s="337" t="s">
        <v>102</v>
      </c>
      <c r="E26" s="335" t="s">
        <v>152</v>
      </c>
      <c r="F26" s="335" t="s">
        <v>8</v>
      </c>
      <c r="G26" s="335" t="s">
        <v>399</v>
      </c>
      <c r="H26" s="335" t="s">
        <v>125</v>
      </c>
      <c r="I26" s="457">
        <v>0</v>
      </c>
      <c r="J26" s="457">
        <v>0</v>
      </c>
      <c r="K26" s="457">
        <v>0</v>
      </c>
      <c r="L26" s="457">
        <v>0</v>
      </c>
      <c r="M26" s="458">
        <v>0</v>
      </c>
      <c r="N26" s="454">
        <v>1120.5</v>
      </c>
      <c r="O26" s="454">
        <v>1229.5999999999999</v>
      </c>
      <c r="P26" s="634">
        <v>0</v>
      </c>
      <c r="Q26" s="454">
        <v>0</v>
      </c>
      <c r="R26" s="454">
        <v>0</v>
      </c>
      <c r="S26" s="454">
        <v>0</v>
      </c>
      <c r="T26" s="456">
        <f t="shared" si="2"/>
        <v>2350.1</v>
      </c>
      <c r="U26" s="950"/>
    </row>
    <row r="27" spans="1:26" ht="28.95" customHeight="1" x14ac:dyDescent="0.25">
      <c r="A27" s="935"/>
      <c r="B27" s="345"/>
      <c r="C27" s="317">
        <v>964</v>
      </c>
      <c r="D27" s="336">
        <v>1102</v>
      </c>
      <c r="E27" s="335" t="s">
        <v>152</v>
      </c>
      <c r="F27" s="335" t="s">
        <v>8</v>
      </c>
      <c r="G27" s="335" t="s">
        <v>189</v>
      </c>
      <c r="H27" s="335" t="s">
        <v>126</v>
      </c>
      <c r="I27" s="457">
        <v>0</v>
      </c>
      <c r="J27" s="457">
        <v>0</v>
      </c>
      <c r="K27" s="457">
        <v>0</v>
      </c>
      <c r="L27" s="457">
        <v>0</v>
      </c>
      <c r="M27" s="458">
        <v>0</v>
      </c>
      <c r="N27" s="457">
        <v>159.19999999999999</v>
      </c>
      <c r="O27" s="457">
        <v>0</v>
      </c>
      <c r="P27" s="635">
        <v>0</v>
      </c>
      <c r="Q27" s="457">
        <v>0</v>
      </c>
      <c r="R27" s="457">
        <v>0</v>
      </c>
      <c r="S27" s="457">
        <v>0</v>
      </c>
      <c r="T27" s="456">
        <f t="shared" si="2"/>
        <v>159.19999999999999</v>
      </c>
      <c r="U27" s="950"/>
      <c r="V27" s="328"/>
      <c r="W27" s="314"/>
    </row>
    <row r="28" spans="1:26" ht="28.95" customHeight="1" x14ac:dyDescent="0.25">
      <c r="A28" s="936"/>
      <c r="B28" s="345"/>
      <c r="C28" s="316" t="s">
        <v>123</v>
      </c>
      <c r="D28" s="334" t="s">
        <v>267</v>
      </c>
      <c r="E28" s="334" t="s">
        <v>152</v>
      </c>
      <c r="F28" s="334" t="s">
        <v>8</v>
      </c>
      <c r="G28" s="334" t="s">
        <v>188</v>
      </c>
      <c r="H28" s="334" t="s">
        <v>126</v>
      </c>
      <c r="I28" s="459"/>
      <c r="J28" s="459"/>
      <c r="K28" s="454"/>
      <c r="L28" s="454"/>
      <c r="M28" s="455">
        <v>1793.5</v>
      </c>
      <c r="N28" s="454">
        <f>997.2+439.6+80+167.8</f>
        <v>1684.6000000000001</v>
      </c>
      <c r="O28" s="454">
        <v>1317.2</v>
      </c>
      <c r="P28" s="634">
        <v>0</v>
      </c>
      <c r="Q28" s="454">
        <v>0</v>
      </c>
      <c r="R28" s="454">
        <v>0</v>
      </c>
      <c r="S28" s="454">
        <v>0</v>
      </c>
      <c r="T28" s="456">
        <f t="shared" ref="T28:T47" si="4">SUM(I28:S28)</f>
        <v>4795.3</v>
      </c>
      <c r="U28" s="950"/>
      <c r="V28" s="314"/>
    </row>
    <row r="29" spans="1:26" ht="188.4" customHeight="1" x14ac:dyDescent="0.25">
      <c r="A29" s="322" t="s">
        <v>527</v>
      </c>
      <c r="B29" s="345"/>
      <c r="C29" s="316" t="s">
        <v>123</v>
      </c>
      <c r="D29" s="334" t="s">
        <v>267</v>
      </c>
      <c r="E29" s="334" t="s">
        <v>152</v>
      </c>
      <c r="F29" s="334" t="s">
        <v>8</v>
      </c>
      <c r="G29" s="334" t="s">
        <v>408</v>
      </c>
      <c r="H29" s="334" t="s">
        <v>126</v>
      </c>
      <c r="I29" s="459"/>
      <c r="J29" s="459"/>
      <c r="K29" s="454"/>
      <c r="L29" s="454"/>
      <c r="M29" s="455"/>
      <c r="N29" s="454">
        <v>42.3</v>
      </c>
      <c r="O29" s="454"/>
      <c r="P29" s="634"/>
      <c r="Q29" s="454"/>
      <c r="R29" s="454"/>
      <c r="S29" s="454"/>
      <c r="T29" s="456">
        <f t="shared" si="4"/>
        <v>42.3</v>
      </c>
      <c r="U29" s="950"/>
      <c r="V29" s="314"/>
    </row>
    <row r="30" spans="1:26" ht="43.2" customHeight="1" x14ac:dyDescent="0.25">
      <c r="A30" s="925" t="s">
        <v>298</v>
      </c>
      <c r="B30" s="345"/>
      <c r="C30" s="316" t="s">
        <v>123</v>
      </c>
      <c r="D30" s="334" t="s">
        <v>267</v>
      </c>
      <c r="E30" s="334" t="s">
        <v>152</v>
      </c>
      <c r="F30" s="334" t="s">
        <v>8</v>
      </c>
      <c r="G30" s="334" t="s">
        <v>299</v>
      </c>
      <c r="H30" s="334" t="s">
        <v>125</v>
      </c>
      <c r="I30" s="459"/>
      <c r="J30" s="459"/>
      <c r="K30" s="454"/>
      <c r="L30" s="454"/>
      <c r="M30" s="455">
        <v>14.8</v>
      </c>
      <c r="N30" s="454"/>
      <c r="O30" s="454"/>
      <c r="P30" s="634"/>
      <c r="Q30" s="454"/>
      <c r="R30" s="454"/>
      <c r="S30" s="454"/>
      <c r="T30" s="456">
        <f t="shared" si="4"/>
        <v>14.8</v>
      </c>
      <c r="U30" s="950"/>
      <c r="V30" s="314"/>
    </row>
    <row r="31" spans="1:26" ht="43.2" customHeight="1" x14ac:dyDescent="0.25">
      <c r="A31" s="926"/>
      <c r="B31" s="345"/>
      <c r="C31" s="316" t="s">
        <v>123</v>
      </c>
      <c r="D31" s="334" t="s">
        <v>267</v>
      </c>
      <c r="E31" s="334" t="s">
        <v>152</v>
      </c>
      <c r="F31" s="334" t="s">
        <v>8</v>
      </c>
      <c r="G31" s="334" t="s">
        <v>300</v>
      </c>
      <c r="H31" s="334" t="s">
        <v>126</v>
      </c>
      <c r="I31" s="459"/>
      <c r="J31" s="459"/>
      <c r="K31" s="454"/>
      <c r="L31" s="454"/>
      <c r="M31" s="455">
        <v>402.2</v>
      </c>
      <c r="N31" s="454"/>
      <c r="O31" s="454"/>
      <c r="P31" s="634"/>
      <c r="Q31" s="454"/>
      <c r="R31" s="454"/>
      <c r="S31" s="454"/>
      <c r="T31" s="456">
        <f t="shared" si="4"/>
        <v>402.2</v>
      </c>
      <c r="U31" s="950"/>
      <c r="V31" s="314"/>
    </row>
    <row r="32" spans="1:26" ht="43.2" customHeight="1" x14ac:dyDescent="0.25">
      <c r="A32" s="927"/>
      <c r="B32" s="345"/>
      <c r="C32" s="316" t="s">
        <v>123</v>
      </c>
      <c r="D32" s="334" t="s">
        <v>280</v>
      </c>
      <c r="E32" s="334" t="s">
        <v>152</v>
      </c>
      <c r="F32" s="334" t="s">
        <v>8</v>
      </c>
      <c r="G32" s="334" t="s">
        <v>299</v>
      </c>
      <c r="H32" s="334" t="s">
        <v>125</v>
      </c>
      <c r="I32" s="459"/>
      <c r="J32" s="459"/>
      <c r="K32" s="454"/>
      <c r="L32" s="454"/>
      <c r="M32" s="455">
        <v>24.8</v>
      </c>
      <c r="N32" s="454"/>
      <c r="O32" s="454"/>
      <c r="P32" s="634"/>
      <c r="Q32" s="454"/>
      <c r="R32" s="454"/>
      <c r="S32" s="454"/>
      <c r="T32" s="456">
        <f t="shared" si="4"/>
        <v>24.8</v>
      </c>
      <c r="U32" s="950"/>
      <c r="V32" s="314"/>
    </row>
    <row r="33" spans="1:27" ht="196.5" customHeight="1" x14ac:dyDescent="0.25">
      <c r="A33" s="322" t="s">
        <v>301</v>
      </c>
      <c r="B33" s="345"/>
      <c r="C33" s="316" t="s">
        <v>123</v>
      </c>
      <c r="D33" s="334" t="s">
        <v>267</v>
      </c>
      <c r="E33" s="334" t="s">
        <v>152</v>
      </c>
      <c r="F33" s="334" t="s">
        <v>8</v>
      </c>
      <c r="G33" s="334" t="s">
        <v>302</v>
      </c>
      <c r="H33" s="334" t="s">
        <v>126</v>
      </c>
      <c r="I33" s="459"/>
      <c r="J33" s="459"/>
      <c r="K33" s="454"/>
      <c r="L33" s="454"/>
      <c r="M33" s="455"/>
      <c r="N33" s="454">
        <v>962.6</v>
      </c>
      <c r="O33" s="454">
        <v>757.1</v>
      </c>
      <c r="P33" s="634"/>
      <c r="Q33" s="454"/>
      <c r="R33" s="454"/>
      <c r="S33" s="454"/>
      <c r="T33" s="456">
        <f t="shared" si="4"/>
        <v>1719.7</v>
      </c>
      <c r="U33" s="950"/>
      <c r="V33" s="314"/>
    </row>
    <row r="34" spans="1:27" ht="90" customHeight="1" x14ac:dyDescent="0.25">
      <c r="A34" s="925" t="s">
        <v>301</v>
      </c>
      <c r="B34" s="345"/>
      <c r="C34" s="316" t="s">
        <v>123</v>
      </c>
      <c r="D34" s="334" t="s">
        <v>280</v>
      </c>
      <c r="E34" s="334" t="s">
        <v>152</v>
      </c>
      <c r="F34" s="334" t="s">
        <v>8</v>
      </c>
      <c r="G34" s="334" t="s">
        <v>437</v>
      </c>
      <c r="H34" s="334" t="s">
        <v>125</v>
      </c>
      <c r="I34" s="459"/>
      <c r="J34" s="459"/>
      <c r="K34" s="454"/>
      <c r="L34" s="454"/>
      <c r="M34" s="455"/>
      <c r="N34" s="454"/>
      <c r="O34" s="454">
        <v>167.2</v>
      </c>
      <c r="P34" s="634"/>
      <c r="Q34" s="454"/>
      <c r="R34" s="454"/>
      <c r="S34" s="454"/>
      <c r="T34" s="456">
        <f t="shared" si="4"/>
        <v>167.2</v>
      </c>
      <c r="U34" s="950"/>
      <c r="V34" s="314"/>
    </row>
    <row r="35" spans="1:27" ht="90" customHeight="1" x14ac:dyDescent="0.25">
      <c r="A35" s="927"/>
      <c r="B35" s="345"/>
      <c r="C35" s="316" t="s">
        <v>123</v>
      </c>
      <c r="D35" s="334" t="s">
        <v>267</v>
      </c>
      <c r="E35" s="334" t="s">
        <v>152</v>
      </c>
      <c r="F35" s="334" t="s">
        <v>8</v>
      </c>
      <c r="G35" s="334" t="s">
        <v>437</v>
      </c>
      <c r="H35" s="334" t="s">
        <v>126</v>
      </c>
      <c r="I35" s="459"/>
      <c r="J35" s="459"/>
      <c r="K35" s="454"/>
      <c r="L35" s="454"/>
      <c r="M35" s="455"/>
      <c r="N35" s="454"/>
      <c r="O35" s="454">
        <v>133.80000000000001</v>
      </c>
      <c r="P35" s="634"/>
      <c r="Q35" s="454"/>
      <c r="R35" s="454"/>
      <c r="S35" s="454"/>
      <c r="T35" s="456">
        <f t="shared" si="4"/>
        <v>133.80000000000001</v>
      </c>
      <c r="U35" s="950"/>
      <c r="V35" s="314"/>
    </row>
    <row r="36" spans="1:27" ht="36" customHeight="1" x14ac:dyDescent="0.25">
      <c r="A36" s="925" t="s">
        <v>466</v>
      </c>
      <c r="B36" s="345"/>
      <c r="C36" s="316" t="s">
        <v>123</v>
      </c>
      <c r="D36" s="334" t="s">
        <v>267</v>
      </c>
      <c r="E36" s="334" t="s">
        <v>152</v>
      </c>
      <c r="F36" s="334" t="s">
        <v>8</v>
      </c>
      <c r="G36" s="334" t="s">
        <v>465</v>
      </c>
      <c r="H36" s="334" t="s">
        <v>125</v>
      </c>
      <c r="I36" s="459"/>
      <c r="J36" s="459"/>
      <c r="K36" s="454"/>
      <c r="L36" s="454"/>
      <c r="M36" s="455"/>
      <c r="N36" s="454"/>
      <c r="O36" s="454">
        <v>4</v>
      </c>
      <c r="P36" s="634"/>
      <c r="Q36" s="454"/>
      <c r="R36" s="454"/>
      <c r="S36" s="454"/>
      <c r="T36" s="456">
        <f t="shared" si="4"/>
        <v>4</v>
      </c>
      <c r="U36" s="950"/>
      <c r="V36" s="314"/>
    </row>
    <row r="37" spans="1:27" ht="36" customHeight="1" x14ac:dyDescent="0.25">
      <c r="A37" s="926"/>
      <c r="B37" s="345"/>
      <c r="C37" s="316" t="s">
        <v>123</v>
      </c>
      <c r="D37" s="334" t="s">
        <v>267</v>
      </c>
      <c r="E37" s="334" t="s">
        <v>152</v>
      </c>
      <c r="F37" s="334" t="s">
        <v>8</v>
      </c>
      <c r="G37" s="334" t="s">
        <v>465</v>
      </c>
      <c r="H37" s="334" t="s">
        <v>126</v>
      </c>
      <c r="I37" s="459"/>
      <c r="J37" s="459"/>
      <c r="K37" s="454"/>
      <c r="L37" s="454"/>
      <c r="M37" s="455"/>
      <c r="N37" s="454"/>
      <c r="O37" s="454">
        <v>26.9</v>
      </c>
      <c r="P37" s="634"/>
      <c r="Q37" s="454"/>
      <c r="R37" s="454"/>
      <c r="S37" s="454"/>
      <c r="T37" s="456">
        <f t="shared" si="4"/>
        <v>26.9</v>
      </c>
      <c r="U37" s="950"/>
      <c r="V37" s="314"/>
    </row>
    <row r="38" spans="1:27" ht="36" customHeight="1" x14ac:dyDescent="0.25">
      <c r="A38" s="927"/>
      <c r="B38" s="345"/>
      <c r="C38" s="316" t="s">
        <v>123</v>
      </c>
      <c r="D38" s="334" t="s">
        <v>280</v>
      </c>
      <c r="E38" s="334" t="s">
        <v>152</v>
      </c>
      <c r="F38" s="334" t="s">
        <v>8</v>
      </c>
      <c r="G38" s="334" t="s">
        <v>465</v>
      </c>
      <c r="H38" s="334" t="s">
        <v>125</v>
      </c>
      <c r="I38" s="459"/>
      <c r="J38" s="459"/>
      <c r="K38" s="454"/>
      <c r="L38" s="454"/>
      <c r="M38" s="455"/>
      <c r="N38" s="454"/>
      <c r="O38" s="454">
        <v>29.5</v>
      </c>
      <c r="P38" s="634"/>
      <c r="Q38" s="454"/>
      <c r="R38" s="454"/>
      <c r="S38" s="454"/>
      <c r="T38" s="456">
        <f t="shared" si="4"/>
        <v>29.5</v>
      </c>
      <c r="U38" s="950"/>
      <c r="V38" s="314"/>
    </row>
    <row r="39" spans="1:27" ht="211.95" customHeight="1" x14ac:dyDescent="0.25">
      <c r="A39" s="925" t="s">
        <v>431</v>
      </c>
      <c r="B39" s="345"/>
      <c r="C39" s="316" t="s">
        <v>123</v>
      </c>
      <c r="D39" s="334" t="s">
        <v>267</v>
      </c>
      <c r="E39" s="334" t="s">
        <v>152</v>
      </c>
      <c r="F39" s="334" t="s">
        <v>8</v>
      </c>
      <c r="G39" s="334" t="s">
        <v>430</v>
      </c>
      <c r="H39" s="334" t="s">
        <v>126</v>
      </c>
      <c r="I39" s="459"/>
      <c r="J39" s="459"/>
      <c r="K39" s="454"/>
      <c r="L39" s="454"/>
      <c r="M39" s="455"/>
      <c r="N39" s="454">
        <v>73.400000000000006</v>
      </c>
      <c r="O39" s="454"/>
      <c r="P39" s="634"/>
      <c r="Q39" s="454"/>
      <c r="R39" s="454"/>
      <c r="S39" s="454"/>
      <c r="T39" s="456">
        <f t="shared" si="4"/>
        <v>73.400000000000006</v>
      </c>
      <c r="U39" s="950"/>
      <c r="V39" s="314"/>
    </row>
    <row r="40" spans="1:27" ht="45.6" hidden="1" customHeight="1" x14ac:dyDescent="0.25">
      <c r="A40" s="927"/>
      <c r="B40" s="345"/>
      <c r="C40" s="316" t="s">
        <v>123</v>
      </c>
      <c r="D40" s="334" t="s">
        <v>267</v>
      </c>
      <c r="E40" s="334" t="s">
        <v>152</v>
      </c>
      <c r="F40" s="334" t="s">
        <v>8</v>
      </c>
      <c r="G40" s="334" t="s">
        <v>430</v>
      </c>
      <c r="H40" s="334" t="s">
        <v>125</v>
      </c>
      <c r="I40" s="459"/>
      <c r="J40" s="459"/>
      <c r="K40" s="454"/>
      <c r="L40" s="454"/>
      <c r="M40" s="455"/>
      <c r="N40" s="454">
        <v>15.5</v>
      </c>
      <c r="O40" s="454"/>
      <c r="P40" s="634"/>
      <c r="Q40" s="454"/>
      <c r="R40" s="454"/>
      <c r="S40" s="454"/>
      <c r="T40" s="456">
        <f t="shared" si="4"/>
        <v>15.5</v>
      </c>
      <c r="U40" s="950"/>
      <c r="V40" s="314"/>
    </row>
    <row r="41" spans="1:27" ht="68.25" customHeight="1" x14ac:dyDescent="0.25">
      <c r="A41" s="925" t="s">
        <v>425</v>
      </c>
      <c r="B41" s="345"/>
      <c r="C41" s="316" t="s">
        <v>123</v>
      </c>
      <c r="D41" s="334" t="s">
        <v>267</v>
      </c>
      <c r="E41" s="334" t="s">
        <v>152</v>
      </c>
      <c r="F41" s="334" t="s">
        <v>8</v>
      </c>
      <c r="G41" s="334" t="s">
        <v>426</v>
      </c>
      <c r="H41" s="334" t="s">
        <v>126</v>
      </c>
      <c r="I41" s="459"/>
      <c r="J41" s="459"/>
      <c r="K41" s="454"/>
      <c r="L41" s="454"/>
      <c r="M41" s="455"/>
      <c r="N41" s="454">
        <v>19.399999999999999</v>
      </c>
      <c r="O41" s="454"/>
      <c r="P41" s="634"/>
      <c r="Q41" s="454"/>
      <c r="R41" s="454"/>
      <c r="S41" s="454"/>
      <c r="T41" s="456">
        <f t="shared" si="4"/>
        <v>19.399999999999999</v>
      </c>
      <c r="U41" s="950"/>
      <c r="V41" s="314"/>
    </row>
    <row r="42" spans="1:27" ht="68.25" customHeight="1" x14ac:dyDescent="0.25">
      <c r="A42" s="927"/>
      <c r="B42" s="345"/>
      <c r="C42" s="316" t="s">
        <v>123</v>
      </c>
      <c r="D42" s="334" t="s">
        <v>267</v>
      </c>
      <c r="E42" s="334" t="s">
        <v>152</v>
      </c>
      <c r="F42" s="334" t="s">
        <v>8</v>
      </c>
      <c r="G42" s="334" t="s">
        <v>426</v>
      </c>
      <c r="H42" s="334" t="s">
        <v>125</v>
      </c>
      <c r="I42" s="459"/>
      <c r="J42" s="459"/>
      <c r="K42" s="454"/>
      <c r="L42" s="454"/>
      <c r="M42" s="455"/>
      <c r="N42" s="454">
        <v>4.2</v>
      </c>
      <c r="O42" s="454"/>
      <c r="P42" s="634"/>
      <c r="Q42" s="454"/>
      <c r="R42" s="454"/>
      <c r="S42" s="454"/>
      <c r="T42" s="456">
        <f t="shared" si="4"/>
        <v>4.2</v>
      </c>
      <c r="U42" s="950"/>
      <c r="V42" s="314"/>
    </row>
    <row r="43" spans="1:27" ht="65.400000000000006" customHeight="1" x14ac:dyDescent="0.25">
      <c r="A43" s="925" t="s">
        <v>467</v>
      </c>
      <c r="B43" s="345"/>
      <c r="C43" s="316" t="s">
        <v>123</v>
      </c>
      <c r="D43" s="334" t="s">
        <v>280</v>
      </c>
      <c r="E43" s="334" t="s">
        <v>152</v>
      </c>
      <c r="F43" s="334" t="s">
        <v>8</v>
      </c>
      <c r="G43" s="334" t="s">
        <v>456</v>
      </c>
      <c r="H43" s="334" t="s">
        <v>125</v>
      </c>
      <c r="I43" s="459"/>
      <c r="J43" s="459"/>
      <c r="K43" s="454"/>
      <c r="L43" s="454"/>
      <c r="M43" s="455"/>
      <c r="N43" s="454"/>
      <c r="O43" s="454">
        <v>220.6</v>
      </c>
      <c r="P43" s="634"/>
      <c r="Q43" s="454"/>
      <c r="R43" s="454"/>
      <c r="S43" s="454"/>
      <c r="T43" s="456">
        <f t="shared" si="4"/>
        <v>220.6</v>
      </c>
      <c r="U43" s="950"/>
      <c r="V43" s="314"/>
    </row>
    <row r="44" spans="1:27" ht="65.400000000000006" customHeight="1" x14ac:dyDescent="0.25">
      <c r="A44" s="927"/>
      <c r="B44" s="345"/>
      <c r="C44" s="316" t="s">
        <v>123</v>
      </c>
      <c r="D44" s="334" t="s">
        <v>267</v>
      </c>
      <c r="E44" s="334" t="s">
        <v>152</v>
      </c>
      <c r="F44" s="334" t="s">
        <v>8</v>
      </c>
      <c r="G44" s="334" t="s">
        <v>456</v>
      </c>
      <c r="H44" s="334" t="s">
        <v>126</v>
      </c>
      <c r="I44" s="459"/>
      <c r="J44" s="459"/>
      <c r="K44" s="454"/>
      <c r="L44" s="454"/>
      <c r="M44" s="455"/>
      <c r="N44" s="454"/>
      <c r="O44" s="454">
        <v>151.30000000000001</v>
      </c>
      <c r="P44" s="634"/>
      <c r="Q44" s="454"/>
      <c r="R44" s="454"/>
      <c r="S44" s="454"/>
      <c r="T44" s="456">
        <f t="shared" si="4"/>
        <v>151.30000000000001</v>
      </c>
      <c r="U44" s="950"/>
      <c r="V44" s="314"/>
    </row>
    <row r="45" spans="1:27" ht="125.25" customHeight="1" x14ac:dyDescent="0.25">
      <c r="A45" s="322" t="s">
        <v>304</v>
      </c>
      <c r="B45" s="345"/>
      <c r="C45" s="316" t="s">
        <v>123</v>
      </c>
      <c r="D45" s="334" t="s">
        <v>267</v>
      </c>
      <c r="E45" s="334" t="s">
        <v>152</v>
      </c>
      <c r="F45" s="334" t="s">
        <v>8</v>
      </c>
      <c r="G45" s="334" t="s">
        <v>305</v>
      </c>
      <c r="H45" s="334" t="s">
        <v>126</v>
      </c>
      <c r="I45" s="459"/>
      <c r="J45" s="459"/>
      <c r="K45" s="454"/>
      <c r="L45" s="454"/>
      <c r="M45" s="455">
        <v>310.60000000000002</v>
      </c>
      <c r="N45" s="454">
        <v>287.89999999999998</v>
      </c>
      <c r="O45" s="454"/>
      <c r="P45" s="634">
        <v>0</v>
      </c>
      <c r="Q45" s="454">
        <v>0</v>
      </c>
      <c r="R45" s="454">
        <v>0</v>
      </c>
      <c r="S45" s="454">
        <v>0</v>
      </c>
      <c r="T45" s="456">
        <f t="shared" si="4"/>
        <v>598.5</v>
      </c>
      <c r="U45" s="950"/>
      <c r="V45" s="314"/>
    </row>
    <row r="46" spans="1:27" ht="63" customHeight="1" x14ac:dyDescent="0.25">
      <c r="A46" s="322" t="s">
        <v>425</v>
      </c>
      <c r="B46" s="345"/>
      <c r="C46" s="316" t="s">
        <v>123</v>
      </c>
      <c r="D46" s="334" t="s">
        <v>280</v>
      </c>
      <c r="E46" s="334" t="s">
        <v>152</v>
      </c>
      <c r="F46" s="334" t="s">
        <v>8</v>
      </c>
      <c r="G46" s="334" t="s">
        <v>426</v>
      </c>
      <c r="H46" s="334" t="s">
        <v>125</v>
      </c>
      <c r="I46" s="459"/>
      <c r="J46" s="459"/>
      <c r="K46" s="454"/>
      <c r="L46" s="454"/>
      <c r="M46" s="455"/>
      <c r="N46" s="454">
        <v>19</v>
      </c>
      <c r="O46" s="454"/>
      <c r="P46" s="634"/>
      <c r="Q46" s="454"/>
      <c r="R46" s="454"/>
      <c r="S46" s="454"/>
      <c r="T46" s="456">
        <f t="shared" si="4"/>
        <v>19</v>
      </c>
      <c r="U46" s="950"/>
      <c r="V46" s="314"/>
    </row>
    <row r="47" spans="1:27" ht="123.75" customHeight="1" x14ac:dyDescent="0.25">
      <c r="A47" s="322" t="s">
        <v>304</v>
      </c>
      <c r="B47" s="345"/>
      <c r="C47" s="316" t="s">
        <v>123</v>
      </c>
      <c r="D47" s="334" t="s">
        <v>267</v>
      </c>
      <c r="E47" s="334" t="s">
        <v>152</v>
      </c>
      <c r="F47" s="334" t="s">
        <v>8</v>
      </c>
      <c r="G47" s="334" t="s">
        <v>405</v>
      </c>
      <c r="H47" s="334" t="s">
        <v>126</v>
      </c>
      <c r="I47" s="459"/>
      <c r="J47" s="459"/>
      <c r="K47" s="454"/>
      <c r="L47" s="454"/>
      <c r="M47" s="455">
        <v>333.8</v>
      </c>
      <c r="N47" s="454">
        <v>146.4</v>
      </c>
      <c r="O47" s="454"/>
      <c r="P47" s="634">
        <v>0</v>
      </c>
      <c r="Q47" s="454">
        <v>0</v>
      </c>
      <c r="R47" s="454">
        <v>0</v>
      </c>
      <c r="S47" s="454">
        <v>0</v>
      </c>
      <c r="T47" s="456">
        <f t="shared" si="4"/>
        <v>480.20000000000005</v>
      </c>
      <c r="U47" s="915"/>
      <c r="V47" s="314"/>
    </row>
    <row r="48" spans="1:27" ht="39.75" customHeight="1" x14ac:dyDescent="0.5">
      <c r="A48" s="941" t="s">
        <v>526</v>
      </c>
      <c r="B48" s="345"/>
      <c r="C48" s="320">
        <v>964</v>
      </c>
      <c r="D48" s="334" t="s">
        <v>267</v>
      </c>
      <c r="E48" s="334" t="s">
        <v>152</v>
      </c>
      <c r="F48" s="334" t="s">
        <v>8</v>
      </c>
      <c r="G48" s="334" t="s">
        <v>217</v>
      </c>
      <c r="H48" s="334" t="s">
        <v>127</v>
      </c>
      <c r="I48" s="454"/>
      <c r="J48" s="454"/>
      <c r="K48" s="454"/>
      <c r="L48" s="454">
        <v>3000</v>
      </c>
      <c r="M48" s="455"/>
      <c r="N48" s="454"/>
      <c r="O48" s="454">
        <v>4200</v>
      </c>
      <c r="P48" s="634"/>
      <c r="Q48" s="454"/>
      <c r="R48" s="454"/>
      <c r="S48" s="454"/>
      <c r="T48" s="456">
        <f t="shared" si="2"/>
        <v>7200</v>
      </c>
      <c r="U48" s="948" t="s">
        <v>535</v>
      </c>
      <c r="V48" s="404" t="s">
        <v>395</v>
      </c>
      <c r="W48" s="398">
        <f>O11+O12+O24+O25+O22+O14+O19+O26+O20+O53+O51+O55+O49+O61+O57+O59+O63+O17+O18+O28+O47+O45</f>
        <v>22385.699999999997</v>
      </c>
      <c r="X48" s="399">
        <f>ПР2ПП2!P11+ПР2ПП2!P12+ПР2ПП2!P15+ПР2ПП2!P16+ПР2ПП2!P17+ПР2ПП2!P18+ПР2ПП2!P32+ПР2ПП2!P33+ПР2ПП2!P39+ПР2ПП2!P40+ПР2ПП2!P22+ПР2ПП2!P54+ПР2ПП2!P38</f>
        <v>9855.7000000000007</v>
      </c>
      <c r="Y48" s="400">
        <f>ПР.2ПП4!P10+ПР.2ПП4!P13+ПР.2ПП4!P14+ПР.2ПП4!P15</f>
        <v>60.8</v>
      </c>
      <c r="Z48" s="399">
        <f>W48+X48+Y48</f>
        <v>32302.199999999997</v>
      </c>
      <c r="AA48" s="402"/>
    </row>
    <row r="49" spans="1:27" ht="39.75" customHeight="1" x14ac:dyDescent="0.25">
      <c r="A49" s="945"/>
      <c r="B49" s="345"/>
      <c r="C49" s="316" t="s">
        <v>123</v>
      </c>
      <c r="D49" s="334" t="s">
        <v>267</v>
      </c>
      <c r="E49" s="334" t="s">
        <v>152</v>
      </c>
      <c r="F49" s="334" t="s">
        <v>8</v>
      </c>
      <c r="G49" s="334" t="s">
        <v>268</v>
      </c>
      <c r="H49" s="334" t="s">
        <v>127</v>
      </c>
      <c r="I49" s="459"/>
      <c r="J49" s="459"/>
      <c r="K49" s="454"/>
      <c r="L49" s="454">
        <v>1893.4</v>
      </c>
      <c r="M49" s="455"/>
      <c r="N49" s="454"/>
      <c r="O49" s="454">
        <f>400+236.4</f>
        <v>636.4</v>
      </c>
      <c r="P49" s="634"/>
      <c r="Q49" s="454"/>
      <c r="R49" s="454"/>
      <c r="S49" s="454"/>
      <c r="T49" s="456">
        <f>SUM(I49:S49)</f>
        <v>2529.8000000000002</v>
      </c>
      <c r="U49" s="953"/>
      <c r="V49" s="401"/>
      <c r="W49" s="402"/>
      <c r="X49" s="402" t="s">
        <v>435</v>
      </c>
      <c r="Y49" s="402" t="s">
        <v>436</v>
      </c>
      <c r="Z49" s="402"/>
    </row>
    <row r="50" spans="1:27" ht="37.5" customHeight="1" x14ac:dyDescent="0.6">
      <c r="A50" s="945"/>
      <c r="B50" s="345"/>
      <c r="C50" s="320">
        <v>964</v>
      </c>
      <c r="D50" s="334" t="s">
        <v>280</v>
      </c>
      <c r="E50" s="334" t="s">
        <v>152</v>
      </c>
      <c r="F50" s="334" t="s">
        <v>8</v>
      </c>
      <c r="G50" s="334" t="s">
        <v>217</v>
      </c>
      <c r="H50" s="334" t="s">
        <v>127</v>
      </c>
      <c r="I50" s="454"/>
      <c r="J50" s="454"/>
      <c r="K50" s="454"/>
      <c r="L50" s="454"/>
      <c r="M50" s="455">
        <v>1980</v>
      </c>
      <c r="N50" s="454"/>
      <c r="O50" s="454"/>
      <c r="P50" s="634">
        <v>3273.1</v>
      </c>
      <c r="Q50" s="454"/>
      <c r="R50" s="454"/>
      <c r="S50" s="454"/>
      <c r="T50" s="456">
        <f>SUM(I50:S50)</f>
        <v>5253.1</v>
      </c>
      <c r="U50" s="953"/>
      <c r="V50" s="401"/>
      <c r="W50" s="402"/>
      <c r="X50" s="403">
        <f>W55+X55+Y55</f>
        <v>0</v>
      </c>
      <c r="Y50" s="406">
        <f>W48+W53+X53+X48+Y55</f>
        <v>45158.600000000006</v>
      </c>
      <c r="Z50" s="402"/>
    </row>
    <row r="51" spans="1:27" ht="41.25" customHeight="1" x14ac:dyDescent="0.5">
      <c r="A51" s="942"/>
      <c r="B51" s="345"/>
      <c r="C51" s="320">
        <v>964</v>
      </c>
      <c r="D51" s="334" t="s">
        <v>280</v>
      </c>
      <c r="E51" s="334" t="s">
        <v>152</v>
      </c>
      <c r="F51" s="334" t="s">
        <v>8</v>
      </c>
      <c r="G51" s="334" t="s">
        <v>268</v>
      </c>
      <c r="H51" s="334" t="s">
        <v>127</v>
      </c>
      <c r="I51" s="454"/>
      <c r="J51" s="454"/>
      <c r="K51" s="454"/>
      <c r="L51" s="454"/>
      <c r="M51" s="455">
        <v>2870</v>
      </c>
      <c r="N51" s="454"/>
      <c r="O51" s="454"/>
      <c r="P51" s="634">
        <v>172.4</v>
      </c>
      <c r="Q51" s="454"/>
      <c r="R51" s="454"/>
      <c r="S51" s="454"/>
      <c r="T51" s="456">
        <f>SUM(I51:S51)</f>
        <v>3042.4</v>
      </c>
      <c r="U51" s="949"/>
      <c r="V51" s="404" t="s">
        <v>409</v>
      </c>
      <c r="W51" s="419">
        <f>O64</f>
        <v>4015.9</v>
      </c>
      <c r="X51" s="399">
        <f>ПР2ПП2!P57</f>
        <v>5142.1000000000004</v>
      </c>
      <c r="Y51" s="400"/>
      <c r="Z51" s="399">
        <f>W51+X51+Y51</f>
        <v>9158</v>
      </c>
      <c r="AA51" s="402"/>
    </row>
    <row r="52" spans="1:27" ht="58.95" customHeight="1" x14ac:dyDescent="0.25">
      <c r="A52" s="941" t="s">
        <v>218</v>
      </c>
      <c r="B52" s="345"/>
      <c r="C52" s="320">
        <v>964</v>
      </c>
      <c r="D52" s="333" t="s">
        <v>102</v>
      </c>
      <c r="E52" s="334" t="s">
        <v>152</v>
      </c>
      <c r="F52" s="334" t="s">
        <v>8</v>
      </c>
      <c r="G52" s="334" t="s">
        <v>219</v>
      </c>
      <c r="H52" s="334" t="s">
        <v>127</v>
      </c>
      <c r="I52" s="454">
        <v>0</v>
      </c>
      <c r="J52" s="454">
        <v>0</v>
      </c>
      <c r="K52" s="454">
        <v>375</v>
      </c>
      <c r="L52" s="454">
        <v>0</v>
      </c>
      <c r="M52" s="455">
        <v>0</v>
      </c>
      <c r="N52" s="454">
        <f>M52</f>
        <v>0</v>
      </c>
      <c r="O52" s="454">
        <v>0</v>
      </c>
      <c r="P52" s="634">
        <v>0</v>
      </c>
      <c r="Q52" s="454">
        <v>0</v>
      </c>
      <c r="R52" s="454">
        <v>0</v>
      </c>
      <c r="S52" s="454">
        <v>0</v>
      </c>
      <c r="T52" s="456">
        <f>SUM(I52:S52)</f>
        <v>375</v>
      </c>
      <c r="U52" s="943" t="s">
        <v>544</v>
      </c>
      <c r="V52" s="401"/>
      <c r="W52" s="402"/>
      <c r="X52" s="402"/>
      <c r="Y52" s="402"/>
      <c r="Z52" s="402"/>
      <c r="AA52" s="402"/>
    </row>
    <row r="53" spans="1:27" ht="58.95" customHeight="1" x14ac:dyDescent="0.5">
      <c r="A53" s="942"/>
      <c r="B53" s="345"/>
      <c r="C53" s="320">
        <v>964</v>
      </c>
      <c r="D53" s="333" t="s">
        <v>102</v>
      </c>
      <c r="E53" s="334" t="s">
        <v>152</v>
      </c>
      <c r="F53" s="334" t="s">
        <v>8</v>
      </c>
      <c r="G53" s="334" t="s">
        <v>220</v>
      </c>
      <c r="H53" s="334" t="s">
        <v>127</v>
      </c>
      <c r="I53" s="454">
        <v>0</v>
      </c>
      <c r="J53" s="454">
        <v>0</v>
      </c>
      <c r="K53" s="454">
        <v>15</v>
      </c>
      <c r="L53" s="454">
        <v>0</v>
      </c>
      <c r="M53" s="455">
        <v>0</v>
      </c>
      <c r="N53" s="454">
        <f>M53</f>
        <v>0</v>
      </c>
      <c r="O53" s="454">
        <v>0</v>
      </c>
      <c r="P53" s="634">
        <v>0</v>
      </c>
      <c r="Q53" s="454">
        <v>0</v>
      </c>
      <c r="R53" s="454">
        <v>0</v>
      </c>
      <c r="S53" s="454">
        <v>0</v>
      </c>
      <c r="T53" s="456">
        <f>SUM(I53:S53)</f>
        <v>15</v>
      </c>
      <c r="U53" s="944"/>
      <c r="V53" s="404" t="s">
        <v>394</v>
      </c>
      <c r="W53" s="398">
        <f>O52+O48+O54+O56+O50+O60+O58+O62+O29+O30+O31+O32+O33+O34+O35+O39+O40+O41+O42+O46</f>
        <v>9739.9</v>
      </c>
      <c r="X53" s="399">
        <f>ПР2ПП2!P36+ПР2ПП2!P37+ПР2ПП2!P19+ПР2ПП2!P20+ПР2ПП2!P21+ПР2ПП2!P23+ПР2ПП2!P53+ПР2ПП2!P55+ПР2ПП2!P24+ПР2ПП2!P25+ПР2ПП2!P28</f>
        <v>3177.3</v>
      </c>
      <c r="Y53" s="400">
        <f>ПР.2ПП4!P20+ПР.2ПП4!P19+ПР.2ПП4!P17+ПР.2ПП4!P16</f>
        <v>0</v>
      </c>
      <c r="Z53" s="399">
        <f>W53+X53+Y53</f>
        <v>12917.2</v>
      </c>
      <c r="AA53" s="402"/>
    </row>
    <row r="54" spans="1:27" ht="126.75" customHeight="1" x14ac:dyDescent="0.5">
      <c r="A54" s="941" t="s">
        <v>529</v>
      </c>
      <c r="B54" s="345"/>
      <c r="C54" s="320">
        <v>964</v>
      </c>
      <c r="D54" s="334" t="s">
        <v>267</v>
      </c>
      <c r="E54" s="334" t="s">
        <v>152</v>
      </c>
      <c r="F54" s="334" t="s">
        <v>8</v>
      </c>
      <c r="G54" s="334" t="s">
        <v>406</v>
      </c>
      <c r="H54" s="334" t="s">
        <v>160</v>
      </c>
      <c r="I54" s="454"/>
      <c r="J54" s="454"/>
      <c r="K54" s="454"/>
      <c r="L54" s="454"/>
      <c r="M54" s="455"/>
      <c r="N54" s="454">
        <v>2160.4</v>
      </c>
      <c r="O54" s="454"/>
      <c r="P54" s="634">
        <v>832.1</v>
      </c>
      <c r="Q54" s="454"/>
      <c r="R54" s="454"/>
      <c r="S54" s="454"/>
      <c r="T54" s="456">
        <f t="shared" si="2"/>
        <v>2992.5</v>
      </c>
      <c r="U54" s="948" t="s">
        <v>542</v>
      </c>
      <c r="V54" s="404" t="s">
        <v>434</v>
      </c>
      <c r="W54" s="398">
        <f>SUM(W48:W51)</f>
        <v>26401.599999999999</v>
      </c>
      <c r="X54" s="398">
        <f>SUM(X48:X51)</f>
        <v>14997.800000000001</v>
      </c>
      <c r="Y54" s="398">
        <f>SUM(Y48:Y51)</f>
        <v>45219.400000000009</v>
      </c>
      <c r="Z54" s="402"/>
      <c r="AA54" s="402"/>
    </row>
    <row r="55" spans="1:27" ht="141" customHeight="1" x14ac:dyDescent="0.4">
      <c r="A55" s="942"/>
      <c r="B55" s="345"/>
      <c r="C55" s="320">
        <v>964</v>
      </c>
      <c r="D55" s="334" t="s">
        <v>267</v>
      </c>
      <c r="E55" s="334" t="s">
        <v>152</v>
      </c>
      <c r="F55" s="334" t="s">
        <v>8</v>
      </c>
      <c r="G55" s="334" t="s">
        <v>407</v>
      </c>
      <c r="H55" s="334" t="s">
        <v>160</v>
      </c>
      <c r="I55" s="454"/>
      <c r="J55" s="454"/>
      <c r="K55" s="454"/>
      <c r="L55" s="454"/>
      <c r="M55" s="455"/>
      <c r="N55" s="454">
        <v>86.5</v>
      </c>
      <c r="O55" s="454"/>
      <c r="P55" s="634">
        <v>82.3</v>
      </c>
      <c r="Q55" s="454"/>
      <c r="R55" s="454"/>
      <c r="S55" s="454"/>
      <c r="T55" s="456">
        <f t="shared" si="2"/>
        <v>168.8</v>
      </c>
      <c r="U55" s="949"/>
      <c r="V55" s="401"/>
      <c r="W55" s="405"/>
      <c r="X55" s="399"/>
      <c r="Y55" s="400"/>
      <c r="Z55" s="402"/>
    </row>
    <row r="56" spans="1:27" ht="70.5" customHeight="1" x14ac:dyDescent="0.25">
      <c r="A56" s="925" t="s">
        <v>393</v>
      </c>
      <c r="B56" s="345"/>
      <c r="C56" s="320">
        <v>964</v>
      </c>
      <c r="D56" s="334" t="s">
        <v>267</v>
      </c>
      <c r="E56" s="334" t="s">
        <v>152</v>
      </c>
      <c r="F56" s="334" t="s">
        <v>8</v>
      </c>
      <c r="G56" s="334" t="s">
        <v>222</v>
      </c>
      <c r="H56" s="334" t="s">
        <v>160</v>
      </c>
      <c r="I56" s="454"/>
      <c r="J56" s="454"/>
      <c r="K56" s="454"/>
      <c r="L56" s="454"/>
      <c r="M56" s="455">
        <v>386.7</v>
      </c>
      <c r="N56" s="454">
        <v>358.4</v>
      </c>
      <c r="O56" s="454">
        <v>198.2</v>
      </c>
      <c r="P56" s="634">
        <v>673.5</v>
      </c>
      <c r="Q56" s="454"/>
      <c r="R56" s="454"/>
      <c r="S56" s="454"/>
      <c r="T56" s="456">
        <f t="shared" si="2"/>
        <v>1616.8</v>
      </c>
      <c r="U56" s="943" t="s">
        <v>548</v>
      </c>
      <c r="V56" s="401"/>
      <c r="W56" s="402"/>
      <c r="X56" s="402"/>
      <c r="Y56" s="402"/>
      <c r="Z56" s="402"/>
    </row>
    <row r="57" spans="1:27" ht="81" customHeight="1" x14ac:dyDescent="0.25">
      <c r="A57" s="927"/>
      <c r="B57" s="345"/>
      <c r="C57" s="316" t="s">
        <v>123</v>
      </c>
      <c r="D57" s="334" t="s">
        <v>267</v>
      </c>
      <c r="E57" s="334" t="s">
        <v>152</v>
      </c>
      <c r="F57" s="334" t="s">
        <v>8</v>
      </c>
      <c r="G57" s="334" t="s">
        <v>224</v>
      </c>
      <c r="H57" s="334" t="s">
        <v>160</v>
      </c>
      <c r="I57" s="459"/>
      <c r="J57" s="459"/>
      <c r="K57" s="454"/>
      <c r="L57" s="454"/>
      <c r="M57" s="455">
        <v>15.5</v>
      </c>
      <c r="N57" s="454">
        <v>24</v>
      </c>
      <c r="O57" s="454">
        <v>9</v>
      </c>
      <c r="P57" s="634">
        <v>31.5</v>
      </c>
      <c r="Q57" s="454"/>
      <c r="R57" s="454"/>
      <c r="S57" s="454"/>
      <c r="T57" s="456">
        <f>SUM(I57:S57)</f>
        <v>80</v>
      </c>
      <c r="U57" s="944"/>
      <c r="V57" s="314"/>
    </row>
    <row r="58" spans="1:27" ht="108.75" customHeight="1" x14ac:dyDescent="0.25">
      <c r="A58" s="946" t="s">
        <v>530</v>
      </c>
      <c r="B58" s="345"/>
      <c r="C58" s="316" t="s">
        <v>123</v>
      </c>
      <c r="D58" s="334" t="s">
        <v>267</v>
      </c>
      <c r="E58" s="334" t="s">
        <v>152</v>
      </c>
      <c r="F58" s="334" t="s">
        <v>8</v>
      </c>
      <c r="G58" s="334" t="s">
        <v>263</v>
      </c>
      <c r="H58" s="334" t="s">
        <v>160</v>
      </c>
      <c r="I58" s="459"/>
      <c r="J58" s="459"/>
      <c r="K58" s="454"/>
      <c r="L58" s="454"/>
      <c r="M58" s="455"/>
      <c r="N58" s="454">
        <v>779.2</v>
      </c>
      <c r="O58" s="454">
        <v>283.60000000000002</v>
      </c>
      <c r="P58" s="634">
        <v>51.9</v>
      </c>
      <c r="Q58" s="454"/>
      <c r="R58" s="454"/>
      <c r="S58" s="454"/>
      <c r="T58" s="456">
        <f t="shared" si="2"/>
        <v>1114.7000000000003</v>
      </c>
      <c r="U58" s="948" t="s">
        <v>543</v>
      </c>
      <c r="V58" s="314"/>
    </row>
    <row r="59" spans="1:27" ht="121.5" customHeight="1" x14ac:dyDescent="0.25">
      <c r="A59" s="947"/>
      <c r="B59" s="345"/>
      <c r="C59" s="316" t="s">
        <v>123</v>
      </c>
      <c r="D59" s="334" t="s">
        <v>267</v>
      </c>
      <c r="E59" s="334" t="s">
        <v>152</v>
      </c>
      <c r="F59" s="334" t="s">
        <v>8</v>
      </c>
      <c r="G59" s="334" t="s">
        <v>400</v>
      </c>
      <c r="H59" s="334" t="s">
        <v>160</v>
      </c>
      <c r="I59" s="459"/>
      <c r="J59" s="459"/>
      <c r="K59" s="454"/>
      <c r="L59" s="454"/>
      <c r="M59" s="455"/>
      <c r="N59" s="454">
        <v>8</v>
      </c>
      <c r="O59" s="454">
        <v>2.9</v>
      </c>
      <c r="P59" s="634">
        <v>2.2000000000000002</v>
      </c>
      <c r="Q59" s="454"/>
      <c r="R59" s="454"/>
      <c r="S59" s="454"/>
      <c r="T59" s="456">
        <f t="shared" si="2"/>
        <v>13.100000000000001</v>
      </c>
      <c r="U59" s="949"/>
      <c r="V59" s="314"/>
    </row>
    <row r="60" spans="1:27" ht="36.75" customHeight="1" x14ac:dyDescent="0.25">
      <c r="A60" s="925" t="s">
        <v>279</v>
      </c>
      <c r="B60" s="345"/>
      <c r="C60" s="316" t="s">
        <v>123</v>
      </c>
      <c r="D60" s="334" t="s">
        <v>280</v>
      </c>
      <c r="E60" s="334" t="s">
        <v>152</v>
      </c>
      <c r="F60" s="334" t="s">
        <v>8</v>
      </c>
      <c r="G60" s="334" t="s">
        <v>281</v>
      </c>
      <c r="H60" s="334" t="s">
        <v>127</v>
      </c>
      <c r="I60" s="459"/>
      <c r="J60" s="459"/>
      <c r="K60" s="454"/>
      <c r="L60" s="454">
        <v>1030</v>
      </c>
      <c r="M60" s="455">
        <v>3800</v>
      </c>
      <c r="N60" s="454">
        <v>3000</v>
      </c>
      <c r="O60" s="454">
        <v>3000</v>
      </c>
      <c r="P60" s="634"/>
      <c r="Q60" s="454"/>
      <c r="R60" s="454"/>
      <c r="S60" s="454"/>
      <c r="T60" s="456">
        <f>SUM(I60:S60)</f>
        <v>10830</v>
      </c>
      <c r="U60" s="943" t="s">
        <v>545</v>
      </c>
      <c r="V60" s="314"/>
    </row>
    <row r="61" spans="1:27" ht="33.75" customHeight="1" x14ac:dyDescent="0.4">
      <c r="A61" s="927"/>
      <c r="B61" s="345"/>
      <c r="C61" s="316" t="s">
        <v>123</v>
      </c>
      <c r="D61" s="334" t="s">
        <v>280</v>
      </c>
      <c r="E61" s="334" t="s">
        <v>152</v>
      </c>
      <c r="F61" s="334" t="s">
        <v>8</v>
      </c>
      <c r="G61" s="334" t="s">
        <v>282</v>
      </c>
      <c r="H61" s="334" t="s">
        <v>127</v>
      </c>
      <c r="I61" s="459"/>
      <c r="J61" s="459"/>
      <c r="K61" s="454"/>
      <c r="L61" s="454">
        <v>120.5</v>
      </c>
      <c r="M61" s="455">
        <v>879</v>
      </c>
      <c r="N61" s="454">
        <f>120+180</f>
        <v>300</v>
      </c>
      <c r="O61" s="454">
        <v>800</v>
      </c>
      <c r="P61" s="634"/>
      <c r="Q61" s="454">
        <v>800</v>
      </c>
      <c r="R61" s="454">
        <v>800</v>
      </c>
      <c r="S61" s="454">
        <v>800</v>
      </c>
      <c r="T61" s="456">
        <f>SUM(I61:S61)</f>
        <v>4499.5</v>
      </c>
      <c r="U61" s="944"/>
      <c r="V61" s="327"/>
    </row>
    <row r="62" spans="1:27" ht="35.25" customHeight="1" x14ac:dyDescent="0.25">
      <c r="A62" s="925" t="s">
        <v>283</v>
      </c>
      <c r="B62" s="345"/>
      <c r="C62" s="316" t="s">
        <v>123</v>
      </c>
      <c r="D62" s="334" t="s">
        <v>280</v>
      </c>
      <c r="E62" s="334" t="s">
        <v>152</v>
      </c>
      <c r="F62" s="334" t="s">
        <v>8</v>
      </c>
      <c r="G62" s="334" t="s">
        <v>284</v>
      </c>
      <c r="H62" s="334" t="s">
        <v>127</v>
      </c>
      <c r="I62" s="459"/>
      <c r="J62" s="459"/>
      <c r="K62" s="454"/>
      <c r="L62" s="454">
        <v>500</v>
      </c>
      <c r="M62" s="455">
        <v>1000</v>
      </c>
      <c r="N62" s="454">
        <v>1000</v>
      </c>
      <c r="O62" s="454">
        <v>1000</v>
      </c>
      <c r="P62" s="634">
        <v>1000</v>
      </c>
      <c r="Q62" s="454"/>
      <c r="R62" s="454"/>
      <c r="S62" s="454"/>
      <c r="T62" s="456">
        <f t="shared" si="2"/>
        <v>4500</v>
      </c>
      <c r="U62" s="948" t="s">
        <v>546</v>
      </c>
      <c r="V62" s="314"/>
    </row>
    <row r="63" spans="1:27" ht="29.25" customHeight="1" x14ac:dyDescent="0.25">
      <c r="A63" s="927"/>
      <c r="B63" s="345"/>
      <c r="C63" s="316" t="s">
        <v>123</v>
      </c>
      <c r="D63" s="334" t="s">
        <v>280</v>
      </c>
      <c r="E63" s="334" t="s">
        <v>152</v>
      </c>
      <c r="F63" s="334" t="s">
        <v>8</v>
      </c>
      <c r="G63" s="334" t="s">
        <v>285</v>
      </c>
      <c r="H63" s="334" t="s">
        <v>127</v>
      </c>
      <c r="I63" s="459"/>
      <c r="J63" s="459"/>
      <c r="K63" s="454"/>
      <c r="L63" s="454">
        <v>20</v>
      </c>
      <c r="M63" s="455">
        <v>40</v>
      </c>
      <c r="N63" s="454">
        <v>40</v>
      </c>
      <c r="O63" s="454">
        <v>42</v>
      </c>
      <c r="P63" s="634">
        <v>45</v>
      </c>
      <c r="Q63" s="454"/>
      <c r="R63" s="454"/>
      <c r="S63" s="454"/>
      <c r="T63" s="456">
        <f t="shared" si="2"/>
        <v>187</v>
      </c>
      <c r="U63" s="949"/>
      <c r="V63" s="314"/>
    </row>
    <row r="64" spans="1:27" ht="22.8" x14ac:dyDescent="0.25">
      <c r="A64" s="322" t="s">
        <v>75</v>
      </c>
      <c r="B64" s="342"/>
      <c r="C64" s="316"/>
      <c r="D64" s="334"/>
      <c r="E64" s="334"/>
      <c r="F64" s="334"/>
      <c r="G64" s="334"/>
      <c r="H64" s="334"/>
      <c r="I64" s="460">
        <v>3536.3</v>
      </c>
      <c r="J64" s="460">
        <v>4708.5</v>
      </c>
      <c r="K64" s="460">
        <v>3801</v>
      </c>
      <c r="L64" s="460">
        <v>3369.6</v>
      </c>
      <c r="M64" s="455">
        <v>5229</v>
      </c>
      <c r="N64" s="460">
        <f>5579+281.1+13.1</f>
        <v>5873.2000000000007</v>
      </c>
      <c r="O64" s="454">
        <f>3642.8+352.5+20.6</f>
        <v>4015.9</v>
      </c>
      <c r="P64" s="634">
        <v>6000</v>
      </c>
      <c r="Q64" s="454">
        <f>5529+281.1</f>
        <v>5810.1</v>
      </c>
      <c r="R64" s="454">
        <f>5529+281.1</f>
        <v>5810.1</v>
      </c>
      <c r="S64" s="454">
        <f>5529+281.1</f>
        <v>5810.1</v>
      </c>
      <c r="T64" s="456">
        <f t="shared" si="2"/>
        <v>53963.799999999996</v>
      </c>
      <c r="U64" s="321"/>
      <c r="V64" s="314"/>
    </row>
    <row r="65" spans="1:21" ht="32.25" customHeight="1" x14ac:dyDescent="0.4">
      <c r="A65" s="323"/>
      <c r="B65" s="324"/>
      <c r="C65" s="324"/>
      <c r="D65" s="324"/>
      <c r="E65" s="324"/>
      <c r="F65" s="324"/>
      <c r="G65" s="325"/>
      <c r="H65" s="324"/>
      <c r="I65" s="326"/>
      <c r="J65" s="326"/>
      <c r="K65" s="326"/>
      <c r="L65" s="326"/>
      <c r="M65" s="329"/>
      <c r="N65" s="326"/>
      <c r="O65" s="326"/>
      <c r="P65" s="326"/>
      <c r="Q65" s="326"/>
      <c r="R65" s="326"/>
      <c r="S65" s="326"/>
      <c r="T65" s="326"/>
      <c r="U65" s="324"/>
    </row>
    <row r="66" spans="1:21" ht="48" customHeight="1" x14ac:dyDescent="0.25">
      <c r="A66" s="924" t="s">
        <v>256</v>
      </c>
      <c r="B66" s="924"/>
      <c r="C66" s="924"/>
      <c r="D66" s="924"/>
      <c r="E66" s="267"/>
      <c r="F66" s="267"/>
      <c r="G66" s="267"/>
      <c r="H66" s="267"/>
      <c r="I66" s="267"/>
      <c r="J66" s="267"/>
      <c r="K66" s="267"/>
      <c r="L66" s="267"/>
      <c r="M66" s="330"/>
      <c r="N66" s="911" t="s">
        <v>193</v>
      </c>
      <c r="O66" s="911"/>
      <c r="P66" s="911"/>
      <c r="Q66" s="911"/>
      <c r="R66" s="911"/>
      <c r="S66" s="911"/>
      <c r="T66" s="911"/>
    </row>
    <row r="67" spans="1:21" ht="152.25" hidden="1" customHeight="1" x14ac:dyDescent="0.25">
      <c r="A67" s="679"/>
      <c r="B67" s="679"/>
      <c r="C67" s="679"/>
      <c r="D67" s="679"/>
      <c r="E67" s="268"/>
      <c r="F67" s="268"/>
      <c r="G67" s="268"/>
      <c r="H67" s="268"/>
      <c r="I67" s="268"/>
      <c r="J67" s="268"/>
      <c r="K67" s="268"/>
      <c r="L67" s="268"/>
      <c r="M67" s="331"/>
      <c r="N67" s="268"/>
      <c r="O67" s="268"/>
      <c r="P67" s="636"/>
      <c r="Q67" s="268"/>
      <c r="R67" s="268"/>
      <c r="S67" s="268"/>
      <c r="T67" s="268"/>
      <c r="U67" s="268"/>
    </row>
  </sheetData>
  <mergeCells count="71">
    <mergeCell ref="A58:A59"/>
    <mergeCell ref="A62:A63"/>
    <mergeCell ref="A54:A55"/>
    <mergeCell ref="U54:U55"/>
    <mergeCell ref="U56:U57"/>
    <mergeCell ref="A60:A61"/>
    <mergeCell ref="U60:U61"/>
    <mergeCell ref="U58:U59"/>
    <mergeCell ref="U62:U63"/>
    <mergeCell ref="A25:A28"/>
    <mergeCell ref="G9:G10"/>
    <mergeCell ref="M9:M10"/>
    <mergeCell ref="A52:A53"/>
    <mergeCell ref="U52:U53"/>
    <mergeCell ref="A48:A51"/>
    <mergeCell ref="U9:U47"/>
    <mergeCell ref="B8:B10"/>
    <mergeCell ref="U48:U51"/>
    <mergeCell ref="H9:H10"/>
    <mergeCell ref="I9:I10"/>
    <mergeCell ref="J9:J10"/>
    <mergeCell ref="L9:L10"/>
    <mergeCell ref="R9:R10"/>
    <mergeCell ref="H2:J2"/>
    <mergeCell ref="K2:U2"/>
    <mergeCell ref="A3:U3"/>
    <mergeCell ref="R6:R7"/>
    <mergeCell ref="I5:T5"/>
    <mergeCell ref="I6:I7"/>
    <mergeCell ref="D6:D7"/>
    <mergeCell ref="M6:M7"/>
    <mergeCell ref="N6:N7"/>
    <mergeCell ref="C5:H5"/>
    <mergeCell ref="B5:B7"/>
    <mergeCell ref="A56:A57"/>
    <mergeCell ref="A39:A40"/>
    <mergeCell ref="A41:A42"/>
    <mergeCell ref="A43:A44"/>
    <mergeCell ref="A30:A32"/>
    <mergeCell ref="A34:A35"/>
    <mergeCell ref="A67:D67"/>
    <mergeCell ref="K6:K7"/>
    <mergeCell ref="J6:J7"/>
    <mergeCell ref="L6:L7"/>
    <mergeCell ref="E6:G7"/>
    <mergeCell ref="H6:H7"/>
    <mergeCell ref="A5:A7"/>
    <mergeCell ref="A9:A10"/>
    <mergeCell ref="C9:C10"/>
    <mergeCell ref="D9:D10"/>
    <mergeCell ref="E9:E10"/>
    <mergeCell ref="F9:F10"/>
    <mergeCell ref="A11:A12"/>
    <mergeCell ref="C6:C7"/>
    <mergeCell ref="A66:D66"/>
    <mergeCell ref="A36:A38"/>
    <mergeCell ref="U5:U7"/>
    <mergeCell ref="K1:U1"/>
    <mergeCell ref="K9:K10"/>
    <mergeCell ref="N66:T66"/>
    <mergeCell ref="T6:T7"/>
    <mergeCell ref="O6:O7"/>
    <mergeCell ref="P6:P7"/>
    <mergeCell ref="Q6:Q7"/>
    <mergeCell ref="N9:N10"/>
    <mergeCell ref="O9:O10"/>
    <mergeCell ref="T9:T10"/>
    <mergeCell ref="Q9:Q10"/>
    <mergeCell ref="P9:P10"/>
    <mergeCell ref="S6:S7"/>
    <mergeCell ref="S9:S10"/>
  </mergeCells>
  <phoneticPr fontId="22" type="noConversion"/>
  <pageMargins left="0.35433070866141736" right="0.35433070866141736" top="0.78740157480314965" bottom="0.78740157480314965" header="0.51181102362204722" footer="0.51181102362204722"/>
  <pageSetup paperSize="9" scale="35" fitToWidth="0" fitToHeight="0" orientation="landscape" r:id="rId1"/>
  <headerFooter alignWithMargins="0"/>
  <rowBreaks count="5" manualBreakCount="5">
    <brk id="20" max="20" man="1"/>
    <brk id="34" max="20" man="1"/>
    <brk id="41" max="20" man="1"/>
    <brk id="54" max="20" man="1"/>
    <brk id="61" max="20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D60"/>
  <sheetViews>
    <sheetView view="pageBreakPreview" zoomScale="50" zoomScaleNormal="75" zoomScaleSheetLayoutView="50" workbookViewId="0">
      <selection activeCell="P9" sqref="P9"/>
    </sheetView>
  </sheetViews>
  <sheetFormatPr defaultColWidth="9.109375" defaultRowHeight="152.25" customHeight="1" x14ac:dyDescent="0.25"/>
  <cols>
    <col min="1" max="1" width="6.5546875" style="572" customWidth="1"/>
    <col min="2" max="2" width="48" style="239" customWidth="1"/>
    <col min="3" max="3" width="16.5546875" style="239" customWidth="1"/>
    <col min="4" max="4" width="9.33203125" style="239" customWidth="1"/>
    <col min="5" max="5" width="12" style="239" customWidth="1"/>
    <col min="6" max="6" width="7.88671875" style="239" customWidth="1"/>
    <col min="7" max="7" width="7.44140625" style="569" customWidth="1"/>
    <col min="8" max="8" width="20.5546875" style="240" customWidth="1"/>
    <col min="9" max="9" width="16.109375" style="239" customWidth="1"/>
    <col min="10" max="14" width="15.33203125" style="239" customWidth="1"/>
    <col min="15" max="16" width="15.33203125" style="328" customWidth="1"/>
    <col min="17" max="17" width="15.33203125" style="637" customWidth="1"/>
    <col min="18" max="20" width="15.33203125" style="328" customWidth="1"/>
    <col min="21" max="21" width="15.44140625" style="239" customWidth="1"/>
    <col min="22" max="22" width="24" style="239" customWidth="1"/>
    <col min="23" max="23" width="11.5546875" style="239" bestFit="1" customWidth="1"/>
    <col min="24" max="24" width="5" style="239"/>
    <col min="25" max="25" width="15" style="239" bestFit="1" customWidth="1"/>
    <col min="26" max="26" width="5" style="239"/>
    <col min="27" max="28" width="19.88671875" style="239" customWidth="1"/>
    <col min="29" max="29" width="9.33203125" style="239" customWidth="1"/>
    <col min="30" max="16384" width="9.109375" style="239"/>
  </cols>
  <sheetData>
    <row r="1" spans="1:22" ht="77.25" customHeight="1" x14ac:dyDescent="0.25">
      <c r="L1" s="907" t="s">
        <v>555</v>
      </c>
      <c r="M1" s="907"/>
      <c r="N1" s="907"/>
      <c r="O1" s="491"/>
      <c r="P1" s="491"/>
      <c r="Q1" s="491"/>
      <c r="R1" s="491"/>
      <c r="S1" s="491"/>
      <c r="T1" s="491"/>
      <c r="U1" s="491"/>
      <c r="V1" s="491"/>
    </row>
    <row r="2" spans="1:22" ht="41.25" customHeight="1" x14ac:dyDescent="0.3">
      <c r="B2" s="238"/>
      <c r="C2" s="238"/>
      <c r="D2" s="238"/>
      <c r="I2" s="929"/>
      <c r="J2" s="929"/>
      <c r="K2" s="929"/>
      <c r="L2" s="967" t="s">
        <v>550</v>
      </c>
      <c r="M2" s="967"/>
      <c r="N2" s="967"/>
      <c r="O2" s="967"/>
      <c r="P2" s="967"/>
      <c r="Q2" s="967"/>
      <c r="R2" s="967"/>
      <c r="S2" s="967"/>
      <c r="T2" s="967"/>
      <c r="U2" s="968"/>
      <c r="V2" s="968"/>
    </row>
    <row r="3" spans="1:22" ht="28.5" customHeight="1" x14ac:dyDescent="0.25">
      <c r="A3" s="969" t="s">
        <v>172</v>
      </c>
      <c r="B3" s="969"/>
      <c r="C3" s="969"/>
      <c r="D3" s="969"/>
      <c r="E3" s="969"/>
      <c r="F3" s="969"/>
      <c r="G3" s="969"/>
      <c r="H3" s="969"/>
      <c r="I3" s="969"/>
      <c r="J3" s="969"/>
      <c r="K3" s="969"/>
      <c r="L3" s="969"/>
      <c r="M3" s="969"/>
      <c r="N3" s="969"/>
      <c r="O3" s="969"/>
      <c r="P3" s="969"/>
      <c r="Q3" s="969"/>
      <c r="R3" s="969"/>
      <c r="S3" s="969"/>
      <c r="T3" s="969"/>
      <c r="U3" s="969"/>
      <c r="V3" s="969"/>
    </row>
    <row r="4" spans="1:22" ht="17.25" customHeight="1" x14ac:dyDescent="0.35">
      <c r="B4" s="308"/>
      <c r="C4" s="308"/>
      <c r="D4" s="308"/>
      <c r="E4" s="236"/>
      <c r="F4" s="236"/>
      <c r="G4" s="570"/>
      <c r="H4" s="237"/>
      <c r="I4" s="236"/>
      <c r="J4" s="236"/>
      <c r="K4" s="236"/>
      <c r="Q4" s="328"/>
    </row>
    <row r="5" spans="1:22" s="309" customFormat="1" ht="36" customHeight="1" x14ac:dyDescent="0.3">
      <c r="A5" s="962"/>
      <c r="B5" s="959" t="s">
        <v>89</v>
      </c>
      <c r="C5" s="959" t="s">
        <v>165</v>
      </c>
      <c r="D5" s="959" t="s">
        <v>48</v>
      </c>
      <c r="E5" s="959"/>
      <c r="F5" s="959"/>
      <c r="G5" s="959"/>
      <c r="H5" s="959"/>
      <c r="I5" s="959"/>
      <c r="J5" s="959" t="s">
        <v>80</v>
      </c>
      <c r="K5" s="959"/>
      <c r="L5" s="959"/>
      <c r="M5" s="959"/>
      <c r="N5" s="959"/>
      <c r="O5" s="959"/>
      <c r="P5" s="959"/>
      <c r="Q5" s="959"/>
      <c r="R5" s="959"/>
      <c r="S5" s="959"/>
      <c r="T5" s="959"/>
      <c r="U5" s="959"/>
      <c r="V5" s="959" t="s">
        <v>81</v>
      </c>
    </row>
    <row r="6" spans="1:22" s="309" customFormat="1" ht="15" customHeight="1" x14ac:dyDescent="0.3">
      <c r="A6" s="962"/>
      <c r="B6" s="959"/>
      <c r="C6" s="959"/>
      <c r="D6" s="959" t="s">
        <v>165</v>
      </c>
      <c r="E6" s="959" t="s">
        <v>45</v>
      </c>
      <c r="F6" s="959" t="s">
        <v>44</v>
      </c>
      <c r="G6" s="959"/>
      <c r="H6" s="959"/>
      <c r="I6" s="959" t="s">
        <v>43</v>
      </c>
      <c r="J6" s="906" t="s">
        <v>33</v>
      </c>
      <c r="K6" s="906" t="s">
        <v>226</v>
      </c>
      <c r="L6" s="906" t="s">
        <v>31</v>
      </c>
      <c r="M6" s="906" t="s">
        <v>119</v>
      </c>
      <c r="N6" s="912" t="s">
        <v>225</v>
      </c>
      <c r="O6" s="932" t="s">
        <v>446</v>
      </c>
      <c r="P6" s="932" t="s">
        <v>116</v>
      </c>
      <c r="Q6" s="965" t="s">
        <v>115</v>
      </c>
      <c r="R6" s="932" t="s">
        <v>114</v>
      </c>
      <c r="S6" s="932" t="s">
        <v>113</v>
      </c>
      <c r="T6" s="932" t="s">
        <v>112</v>
      </c>
      <c r="U6" s="959" t="s">
        <v>522</v>
      </c>
      <c r="V6" s="959"/>
    </row>
    <row r="7" spans="1:22" s="309" customFormat="1" ht="87.75" customHeight="1" x14ac:dyDescent="0.3">
      <c r="A7" s="962"/>
      <c r="B7" s="959"/>
      <c r="C7" s="959"/>
      <c r="D7" s="959"/>
      <c r="E7" s="959"/>
      <c r="F7" s="959"/>
      <c r="G7" s="959"/>
      <c r="H7" s="959"/>
      <c r="I7" s="959"/>
      <c r="J7" s="906"/>
      <c r="K7" s="906"/>
      <c r="L7" s="906"/>
      <c r="M7" s="906"/>
      <c r="N7" s="913"/>
      <c r="O7" s="933"/>
      <c r="P7" s="933"/>
      <c r="Q7" s="966"/>
      <c r="R7" s="933"/>
      <c r="S7" s="933"/>
      <c r="T7" s="933"/>
      <c r="U7" s="959"/>
      <c r="V7" s="959"/>
    </row>
    <row r="8" spans="1:22" ht="64.5" customHeight="1" x14ac:dyDescent="0.25">
      <c r="A8" s="573"/>
      <c r="B8" s="421" t="s">
        <v>176</v>
      </c>
      <c r="C8" s="422" t="s">
        <v>90</v>
      </c>
      <c r="D8" s="320">
        <v>964</v>
      </c>
      <c r="E8" s="423" t="s">
        <v>124</v>
      </c>
      <c r="F8" s="320" t="s">
        <v>124</v>
      </c>
      <c r="G8" s="316" t="s">
        <v>124</v>
      </c>
      <c r="H8" s="316" t="s">
        <v>124</v>
      </c>
      <c r="I8" s="424" t="s">
        <v>124</v>
      </c>
      <c r="J8" s="425">
        <f t="shared" ref="J8:O8" si="0">J9</f>
        <v>8322.9</v>
      </c>
      <c r="K8" s="425">
        <f t="shared" si="0"/>
        <v>8249</v>
      </c>
      <c r="L8" s="425">
        <f>L9</f>
        <v>9030.7400000000034</v>
      </c>
      <c r="M8" s="425">
        <f t="shared" si="0"/>
        <v>9893.5</v>
      </c>
      <c r="N8" s="425">
        <f t="shared" si="0"/>
        <v>11851</v>
      </c>
      <c r="O8" s="426">
        <f t="shared" si="0"/>
        <v>10606.100000000002</v>
      </c>
      <c r="P8" s="426">
        <f>P9</f>
        <v>34832.899999999994</v>
      </c>
      <c r="Q8" s="638">
        <f>Q9</f>
        <v>57878.799999999996</v>
      </c>
      <c r="R8" s="426">
        <f>R9</f>
        <v>22231.8</v>
      </c>
      <c r="S8" s="426">
        <f>S9</f>
        <v>22220.799999999999</v>
      </c>
      <c r="T8" s="426">
        <f>T9</f>
        <v>22220.799999999999</v>
      </c>
      <c r="U8" s="425">
        <f>SUM(J8:T8)</f>
        <v>217338.33999999997</v>
      </c>
      <c r="V8" s="972" t="s">
        <v>528</v>
      </c>
    </row>
    <row r="9" spans="1:22" ht="239.25" customHeight="1" x14ac:dyDescent="0.25">
      <c r="A9" s="574"/>
      <c r="B9" s="427" t="s">
        <v>486</v>
      </c>
      <c r="C9" s="428" t="s">
        <v>39</v>
      </c>
      <c r="D9" s="429"/>
      <c r="E9" s="429"/>
      <c r="F9" s="429"/>
      <c r="G9" s="423"/>
      <c r="H9" s="430"/>
      <c r="I9" s="429"/>
      <c r="J9" s="425">
        <f>J11+J12+J15+J16+J17+J18+J32+J33+J36+J37+J39+J40+J19+J20+J21+J22+J23+J57</f>
        <v>8322.9</v>
      </c>
      <c r="K9" s="425">
        <f>K11+K12+K15+K16+K17+K18+K32+K33+K37+K36+K39+K40+K19+K20+K21+K22+K23+K53+K54+K55+K38+K24+K57</f>
        <v>8249</v>
      </c>
      <c r="L9" s="425">
        <f>L11+L15+L17+L12+L18+L32+L33+L36+L37+L39+L40+L19+L20+L21+L22+L23+L53+L54+L55+L38+L24+L57</f>
        <v>9030.7400000000034</v>
      </c>
      <c r="M9" s="425">
        <f>M11+M12+M15+M16+M17+M18+M32+M33+M36+M37+M39+M40+M19+M20+M21+M22+M23+M53+M54+M55+M57</f>
        <v>9893.5</v>
      </c>
      <c r="N9" s="425">
        <f t="shared" ref="N9:T9" si="1">SUM(N11:N57)</f>
        <v>11851</v>
      </c>
      <c r="O9" s="426">
        <f t="shared" si="1"/>
        <v>10606.100000000002</v>
      </c>
      <c r="P9" s="426">
        <f t="shared" si="1"/>
        <v>34832.899999999994</v>
      </c>
      <c r="Q9" s="638">
        <f t="shared" si="1"/>
        <v>57878.799999999996</v>
      </c>
      <c r="R9" s="426">
        <f t="shared" si="1"/>
        <v>22231.8</v>
      </c>
      <c r="S9" s="426">
        <f t="shared" ref="S9" si="2">SUM(S11:S57)</f>
        <v>22220.799999999999</v>
      </c>
      <c r="T9" s="426">
        <f t="shared" si="1"/>
        <v>22220.799999999999</v>
      </c>
      <c r="U9" s="425">
        <f t="shared" ref="U9:U57" si="3">SUM(J9:T9)</f>
        <v>217338.33999999997</v>
      </c>
      <c r="V9" s="973"/>
    </row>
    <row r="10" spans="1:22" ht="75" hidden="1" customHeight="1" x14ac:dyDescent="0.25">
      <c r="A10" s="574" t="s">
        <v>8</v>
      </c>
      <c r="B10" s="431" t="s">
        <v>129</v>
      </c>
      <c r="C10" s="431" t="s">
        <v>93</v>
      </c>
      <c r="D10" s="320">
        <v>964</v>
      </c>
      <c r="E10" s="423" t="s">
        <v>101</v>
      </c>
      <c r="F10" s="320" t="s">
        <v>124</v>
      </c>
      <c r="G10" s="316" t="s">
        <v>124</v>
      </c>
      <c r="H10" s="316" t="s">
        <v>124</v>
      </c>
      <c r="I10" s="424" t="s">
        <v>127</v>
      </c>
      <c r="J10" s="432">
        <v>870.62</v>
      </c>
      <c r="K10" s="432">
        <v>915.1</v>
      </c>
      <c r="L10" s="432">
        <v>961.7</v>
      </c>
      <c r="M10" s="432"/>
      <c r="N10" s="432"/>
      <c r="O10" s="433"/>
      <c r="P10" s="433"/>
      <c r="Q10" s="639"/>
      <c r="R10" s="433"/>
      <c r="S10" s="433"/>
      <c r="T10" s="433"/>
      <c r="U10" s="425">
        <f t="shared" si="3"/>
        <v>2747.42</v>
      </c>
      <c r="V10" s="973"/>
    </row>
    <row r="11" spans="1:22" ht="46.5" customHeight="1" x14ac:dyDescent="0.25">
      <c r="A11" s="956" t="s">
        <v>8</v>
      </c>
      <c r="B11" s="954" t="s">
        <v>130</v>
      </c>
      <c r="C11" s="963" t="s">
        <v>83</v>
      </c>
      <c r="D11" s="320">
        <v>964</v>
      </c>
      <c r="E11" s="605" t="s">
        <v>101</v>
      </c>
      <c r="F11" s="606" t="s">
        <v>152</v>
      </c>
      <c r="G11" s="574" t="s">
        <v>7</v>
      </c>
      <c r="H11" s="574" t="s">
        <v>186</v>
      </c>
      <c r="I11" s="607" t="s">
        <v>125</v>
      </c>
      <c r="J11" s="624">
        <v>0</v>
      </c>
      <c r="K11" s="624">
        <v>0</v>
      </c>
      <c r="L11" s="624">
        <v>5901.6</v>
      </c>
      <c r="M11" s="624">
        <v>6629.1</v>
      </c>
      <c r="N11" s="624">
        <v>7232.5</v>
      </c>
      <c r="O11" s="624">
        <v>6360.7</v>
      </c>
      <c r="P11" s="624">
        <v>6539.5</v>
      </c>
      <c r="Q11" s="640">
        <f>861.9-Q14</f>
        <v>735.9</v>
      </c>
      <c r="R11" s="624">
        <f>869.8-R13-R14</f>
        <v>769.9</v>
      </c>
      <c r="S11" s="624">
        <f>869.8-S13-S14</f>
        <v>769.9</v>
      </c>
      <c r="T11" s="624">
        <f>869.8-T13-T14</f>
        <v>769.9</v>
      </c>
      <c r="U11" s="608">
        <f t="shared" si="3"/>
        <v>35709.000000000007</v>
      </c>
      <c r="V11" s="973"/>
    </row>
    <row r="12" spans="1:22" ht="36.75" customHeight="1" x14ac:dyDescent="0.25">
      <c r="A12" s="958"/>
      <c r="B12" s="955"/>
      <c r="C12" s="964"/>
      <c r="D12" s="320">
        <v>964</v>
      </c>
      <c r="E12" s="605" t="s">
        <v>101</v>
      </c>
      <c r="F12" s="606" t="s">
        <v>152</v>
      </c>
      <c r="G12" s="574" t="s">
        <v>7</v>
      </c>
      <c r="H12" s="574" t="s">
        <v>230</v>
      </c>
      <c r="I12" s="607" t="s">
        <v>125</v>
      </c>
      <c r="J12" s="624">
        <v>5439.7</v>
      </c>
      <c r="K12" s="624">
        <v>5540.1</v>
      </c>
      <c r="L12" s="624">
        <v>0</v>
      </c>
      <c r="M12" s="624">
        <v>0</v>
      </c>
      <c r="N12" s="624">
        <v>0</v>
      </c>
      <c r="O12" s="624">
        <v>0</v>
      </c>
      <c r="P12" s="624">
        <v>0</v>
      </c>
      <c r="Q12" s="640">
        <v>0</v>
      </c>
      <c r="R12" s="624">
        <v>0</v>
      </c>
      <c r="S12" s="624">
        <v>0</v>
      </c>
      <c r="T12" s="624">
        <v>0</v>
      </c>
      <c r="U12" s="608">
        <f t="shared" si="3"/>
        <v>10979.8</v>
      </c>
      <c r="V12" s="973"/>
    </row>
    <row r="13" spans="1:22" ht="46.5" customHeight="1" x14ac:dyDescent="0.25">
      <c r="A13" s="958"/>
      <c r="B13" s="428" t="s">
        <v>484</v>
      </c>
      <c r="C13" s="964"/>
      <c r="D13" s="320">
        <v>964</v>
      </c>
      <c r="E13" s="605" t="s">
        <v>101</v>
      </c>
      <c r="F13" s="606" t="s">
        <v>152</v>
      </c>
      <c r="G13" s="574" t="s">
        <v>7</v>
      </c>
      <c r="H13" s="574" t="s">
        <v>186</v>
      </c>
      <c r="I13" s="607" t="s">
        <v>125</v>
      </c>
      <c r="J13" s="624">
        <v>0</v>
      </c>
      <c r="K13" s="624">
        <v>0</v>
      </c>
      <c r="L13" s="624">
        <v>0</v>
      </c>
      <c r="M13" s="624">
        <v>0</v>
      </c>
      <c r="N13" s="624">
        <v>0</v>
      </c>
      <c r="O13" s="624">
        <v>0</v>
      </c>
      <c r="P13" s="624">
        <v>0</v>
      </c>
      <c r="Q13" s="640">
        <v>0</v>
      </c>
      <c r="R13" s="624">
        <v>46.5</v>
      </c>
      <c r="S13" s="624">
        <v>46.5</v>
      </c>
      <c r="T13" s="624">
        <v>46.5</v>
      </c>
      <c r="U13" s="608">
        <f>SUM(J13:T13)</f>
        <v>139.5</v>
      </c>
      <c r="V13" s="973"/>
    </row>
    <row r="14" spans="1:22" ht="46.5" customHeight="1" x14ac:dyDescent="0.25">
      <c r="A14" s="957"/>
      <c r="B14" s="428" t="s">
        <v>485</v>
      </c>
      <c r="C14" s="964"/>
      <c r="D14" s="320">
        <v>964</v>
      </c>
      <c r="E14" s="605" t="s">
        <v>101</v>
      </c>
      <c r="F14" s="606" t="s">
        <v>152</v>
      </c>
      <c r="G14" s="574" t="s">
        <v>7</v>
      </c>
      <c r="H14" s="574" t="s">
        <v>186</v>
      </c>
      <c r="I14" s="607" t="s">
        <v>125</v>
      </c>
      <c r="J14" s="624">
        <v>0</v>
      </c>
      <c r="K14" s="624">
        <v>0</v>
      </c>
      <c r="L14" s="624">
        <v>0</v>
      </c>
      <c r="M14" s="624">
        <v>0</v>
      </c>
      <c r="N14" s="624">
        <v>0</v>
      </c>
      <c r="O14" s="624">
        <v>0</v>
      </c>
      <c r="P14" s="624">
        <v>0</v>
      </c>
      <c r="Q14" s="640">
        <v>126</v>
      </c>
      <c r="R14" s="624">
        <v>53.4</v>
      </c>
      <c r="S14" s="624">
        <v>53.4</v>
      </c>
      <c r="T14" s="624">
        <v>53.4</v>
      </c>
      <c r="U14" s="608">
        <f>SUM(J14:T14)</f>
        <v>286.2</v>
      </c>
      <c r="V14" s="973"/>
    </row>
    <row r="15" spans="1:22" ht="30.75" customHeight="1" x14ac:dyDescent="0.25">
      <c r="A15" s="956" t="s">
        <v>7</v>
      </c>
      <c r="B15" s="954" t="s">
        <v>156</v>
      </c>
      <c r="C15" s="964"/>
      <c r="D15" s="320">
        <v>964</v>
      </c>
      <c r="E15" s="605" t="s">
        <v>101</v>
      </c>
      <c r="F15" s="606" t="s">
        <v>152</v>
      </c>
      <c r="G15" s="574" t="s">
        <v>7</v>
      </c>
      <c r="H15" s="574" t="s">
        <v>188</v>
      </c>
      <c r="I15" s="607" t="s">
        <v>125</v>
      </c>
      <c r="J15" s="624">
        <v>0</v>
      </c>
      <c r="K15" s="624">
        <v>0</v>
      </c>
      <c r="L15" s="624">
        <v>695.27</v>
      </c>
      <c r="M15" s="624">
        <v>812.9</v>
      </c>
      <c r="N15" s="624">
        <v>1155.4000000000001</v>
      </c>
      <c r="O15" s="624">
        <v>963.1</v>
      </c>
      <c r="P15" s="624">
        <v>1769.1</v>
      </c>
      <c r="Q15" s="640">
        <v>0</v>
      </c>
      <c r="R15" s="624">
        <v>0</v>
      </c>
      <c r="S15" s="624">
        <v>0</v>
      </c>
      <c r="T15" s="624">
        <v>0</v>
      </c>
      <c r="U15" s="608">
        <f t="shared" si="3"/>
        <v>5395.77</v>
      </c>
      <c r="V15" s="973"/>
    </row>
    <row r="16" spans="1:22" ht="30" customHeight="1" x14ac:dyDescent="0.25">
      <c r="A16" s="957"/>
      <c r="B16" s="955"/>
      <c r="C16" s="964"/>
      <c r="D16" s="320">
        <v>964</v>
      </c>
      <c r="E16" s="605" t="s">
        <v>101</v>
      </c>
      <c r="F16" s="606" t="s">
        <v>152</v>
      </c>
      <c r="G16" s="574" t="s">
        <v>7</v>
      </c>
      <c r="H16" s="574" t="s">
        <v>232</v>
      </c>
      <c r="I16" s="607" t="s">
        <v>125</v>
      </c>
      <c r="J16" s="624">
        <v>217.8</v>
      </c>
      <c r="K16" s="624">
        <v>329.8</v>
      </c>
      <c r="L16" s="624">
        <v>0</v>
      </c>
      <c r="M16" s="624">
        <v>0</v>
      </c>
      <c r="N16" s="624">
        <v>0</v>
      </c>
      <c r="O16" s="624">
        <v>0</v>
      </c>
      <c r="P16" s="624"/>
      <c r="Q16" s="640"/>
      <c r="R16" s="624"/>
      <c r="S16" s="624"/>
      <c r="T16" s="624"/>
      <c r="U16" s="608">
        <f t="shared" si="3"/>
        <v>547.6</v>
      </c>
      <c r="V16" s="973"/>
    </row>
    <row r="17" spans="1:22" ht="30.75" customHeight="1" x14ac:dyDescent="0.25">
      <c r="A17" s="956" t="s">
        <v>5</v>
      </c>
      <c r="B17" s="954" t="s">
        <v>158</v>
      </c>
      <c r="C17" s="603"/>
      <c r="D17" s="320">
        <v>964</v>
      </c>
      <c r="E17" s="605" t="s">
        <v>101</v>
      </c>
      <c r="F17" s="606" t="s">
        <v>152</v>
      </c>
      <c r="G17" s="574" t="s">
        <v>7</v>
      </c>
      <c r="H17" s="574" t="s">
        <v>189</v>
      </c>
      <c r="I17" s="607" t="s">
        <v>125</v>
      </c>
      <c r="J17" s="624">
        <v>0</v>
      </c>
      <c r="K17" s="624">
        <v>0</v>
      </c>
      <c r="L17" s="624">
        <v>198.47</v>
      </c>
      <c r="M17" s="624">
        <v>78.900000000000006</v>
      </c>
      <c r="N17" s="624">
        <v>78.400000000000006</v>
      </c>
      <c r="O17" s="624">
        <v>52</v>
      </c>
      <c r="P17" s="624"/>
      <c r="Q17" s="640">
        <v>0</v>
      </c>
      <c r="R17" s="624">
        <v>0</v>
      </c>
      <c r="S17" s="624">
        <v>0</v>
      </c>
      <c r="T17" s="624">
        <v>0</v>
      </c>
      <c r="U17" s="608">
        <f t="shared" si="3"/>
        <v>407.77</v>
      </c>
      <c r="V17" s="973"/>
    </row>
    <row r="18" spans="1:22" ht="27.75" customHeight="1" x14ac:dyDescent="0.25">
      <c r="A18" s="957"/>
      <c r="B18" s="955"/>
      <c r="C18" s="603"/>
      <c r="D18" s="320">
        <v>964</v>
      </c>
      <c r="E18" s="605" t="s">
        <v>101</v>
      </c>
      <c r="F18" s="606" t="s">
        <v>152</v>
      </c>
      <c r="G18" s="574" t="s">
        <v>7</v>
      </c>
      <c r="H18" s="574" t="s">
        <v>233</v>
      </c>
      <c r="I18" s="607" t="s">
        <v>125</v>
      </c>
      <c r="J18" s="624">
        <v>82.5</v>
      </c>
      <c r="K18" s="624">
        <v>247.5</v>
      </c>
      <c r="L18" s="624">
        <v>0</v>
      </c>
      <c r="M18" s="624">
        <v>0</v>
      </c>
      <c r="N18" s="624">
        <v>0</v>
      </c>
      <c r="O18" s="624">
        <v>0</v>
      </c>
      <c r="P18" s="624">
        <v>0</v>
      </c>
      <c r="Q18" s="640">
        <v>0</v>
      </c>
      <c r="R18" s="624">
        <v>0</v>
      </c>
      <c r="S18" s="624">
        <v>0</v>
      </c>
      <c r="T18" s="624">
        <v>0</v>
      </c>
      <c r="U18" s="608">
        <f t="shared" si="3"/>
        <v>330</v>
      </c>
      <c r="V18" s="973"/>
    </row>
    <row r="19" spans="1:22" ht="35.25" customHeight="1" x14ac:dyDescent="0.25">
      <c r="A19" s="956" t="s">
        <v>274</v>
      </c>
      <c r="B19" s="960" t="s">
        <v>213</v>
      </c>
      <c r="C19" s="603"/>
      <c r="D19" s="435">
        <v>964</v>
      </c>
      <c r="E19" s="609" t="s">
        <v>101</v>
      </c>
      <c r="F19" s="610" t="s">
        <v>152</v>
      </c>
      <c r="G19" s="609" t="s">
        <v>7</v>
      </c>
      <c r="H19" s="611">
        <v>10430</v>
      </c>
      <c r="I19" s="612" t="s">
        <v>125</v>
      </c>
      <c r="J19" s="625">
        <v>0</v>
      </c>
      <c r="K19" s="625">
        <f>240.7-240.7</f>
        <v>0</v>
      </c>
      <c r="L19" s="625">
        <v>0</v>
      </c>
      <c r="M19" s="625">
        <v>0</v>
      </c>
      <c r="N19" s="625">
        <v>671</v>
      </c>
      <c r="O19" s="625">
        <v>0</v>
      </c>
      <c r="P19" s="625">
        <v>0</v>
      </c>
      <c r="Q19" s="641">
        <v>0</v>
      </c>
      <c r="R19" s="625">
        <v>0</v>
      </c>
      <c r="S19" s="625">
        <v>0</v>
      </c>
      <c r="T19" s="625">
        <v>0</v>
      </c>
      <c r="U19" s="608">
        <f t="shared" ref="U19:U31" si="4">SUM(J19:T19)</f>
        <v>671</v>
      </c>
      <c r="V19" s="973"/>
    </row>
    <row r="20" spans="1:22" s="436" customFormat="1" ht="33.75" customHeight="1" x14ac:dyDescent="0.25">
      <c r="A20" s="957"/>
      <c r="B20" s="961"/>
      <c r="C20" s="603"/>
      <c r="D20" s="435">
        <v>964</v>
      </c>
      <c r="E20" s="609" t="s">
        <v>101</v>
      </c>
      <c r="F20" s="610" t="s">
        <v>152</v>
      </c>
      <c r="G20" s="609" t="s">
        <v>7</v>
      </c>
      <c r="H20" s="609" t="s">
        <v>214</v>
      </c>
      <c r="I20" s="612" t="s">
        <v>125</v>
      </c>
      <c r="J20" s="625">
        <v>0</v>
      </c>
      <c r="K20" s="625">
        <v>0</v>
      </c>
      <c r="L20" s="625">
        <v>240.7</v>
      </c>
      <c r="M20" s="625">
        <v>382.2</v>
      </c>
      <c r="N20" s="625">
        <v>0</v>
      </c>
      <c r="O20" s="625">
        <v>0</v>
      </c>
      <c r="P20" s="625">
        <v>0</v>
      </c>
      <c r="Q20" s="641">
        <v>0</v>
      </c>
      <c r="R20" s="625">
        <v>0</v>
      </c>
      <c r="S20" s="625">
        <v>0</v>
      </c>
      <c r="T20" s="625">
        <v>0</v>
      </c>
      <c r="U20" s="608">
        <f t="shared" si="4"/>
        <v>622.9</v>
      </c>
      <c r="V20" s="973"/>
    </row>
    <row r="21" spans="1:22" s="436" customFormat="1" ht="57.75" customHeight="1" x14ac:dyDescent="0.25">
      <c r="A21" s="574" t="s">
        <v>275</v>
      </c>
      <c r="B21" s="431" t="s">
        <v>159</v>
      </c>
      <c r="C21" s="603"/>
      <c r="D21" s="435">
        <v>964</v>
      </c>
      <c r="E21" s="609" t="s">
        <v>101</v>
      </c>
      <c r="F21" s="610" t="s">
        <v>152</v>
      </c>
      <c r="G21" s="609" t="s">
        <v>7</v>
      </c>
      <c r="H21" s="611">
        <v>7701</v>
      </c>
      <c r="I21" s="612" t="s">
        <v>125</v>
      </c>
      <c r="J21" s="625">
        <v>350</v>
      </c>
      <c r="K21" s="625">
        <v>0</v>
      </c>
      <c r="L21" s="625">
        <v>0</v>
      </c>
      <c r="M21" s="625">
        <v>0</v>
      </c>
      <c r="N21" s="625">
        <v>0</v>
      </c>
      <c r="O21" s="625">
        <v>0</v>
      </c>
      <c r="P21" s="625">
        <v>0</v>
      </c>
      <c r="Q21" s="641">
        <v>0</v>
      </c>
      <c r="R21" s="625">
        <v>0</v>
      </c>
      <c r="S21" s="625">
        <v>0</v>
      </c>
      <c r="T21" s="625">
        <v>0</v>
      </c>
      <c r="U21" s="608">
        <f t="shared" si="4"/>
        <v>350</v>
      </c>
      <c r="V21" s="973"/>
    </row>
    <row r="22" spans="1:22" s="436" customFormat="1" ht="88.5" customHeight="1" x14ac:dyDescent="0.25">
      <c r="A22" s="574" t="s">
        <v>276</v>
      </c>
      <c r="B22" s="437" t="s">
        <v>161</v>
      </c>
      <c r="C22" s="603"/>
      <c r="D22" s="435">
        <v>964</v>
      </c>
      <c r="E22" s="609" t="s">
        <v>101</v>
      </c>
      <c r="F22" s="610" t="s">
        <v>152</v>
      </c>
      <c r="G22" s="609" t="s">
        <v>7</v>
      </c>
      <c r="H22" s="611">
        <v>8857</v>
      </c>
      <c r="I22" s="612" t="s">
        <v>125</v>
      </c>
      <c r="J22" s="625">
        <v>3.5</v>
      </c>
      <c r="K22" s="625">
        <v>0</v>
      </c>
      <c r="L22" s="625">
        <v>0</v>
      </c>
      <c r="M22" s="625">
        <v>0</v>
      </c>
      <c r="N22" s="625">
        <v>0</v>
      </c>
      <c r="O22" s="625">
        <v>0</v>
      </c>
      <c r="P22" s="625">
        <v>0</v>
      </c>
      <c r="Q22" s="641">
        <v>0</v>
      </c>
      <c r="R22" s="625">
        <v>0</v>
      </c>
      <c r="S22" s="625">
        <v>0</v>
      </c>
      <c r="T22" s="625">
        <v>0</v>
      </c>
      <c r="U22" s="608">
        <f t="shared" si="4"/>
        <v>3.5</v>
      </c>
      <c r="V22" s="973"/>
    </row>
    <row r="23" spans="1:22" s="436" customFormat="1" ht="141" customHeight="1" x14ac:dyDescent="0.25">
      <c r="A23" s="566" t="s">
        <v>295</v>
      </c>
      <c r="B23" s="438" t="s">
        <v>468</v>
      </c>
      <c r="C23" s="603"/>
      <c r="D23" s="439">
        <v>964</v>
      </c>
      <c r="E23" s="613" t="s">
        <v>101</v>
      </c>
      <c r="F23" s="614" t="s">
        <v>152</v>
      </c>
      <c r="G23" s="613" t="s">
        <v>7</v>
      </c>
      <c r="H23" s="615">
        <v>1022</v>
      </c>
      <c r="I23" s="616" t="s">
        <v>125</v>
      </c>
      <c r="J23" s="626">
        <v>6.5</v>
      </c>
      <c r="K23" s="626">
        <v>0</v>
      </c>
      <c r="L23" s="626">
        <v>0</v>
      </c>
      <c r="M23" s="626">
        <v>0</v>
      </c>
      <c r="N23" s="626">
        <v>0</v>
      </c>
      <c r="O23" s="626">
        <v>0</v>
      </c>
      <c r="P23" s="626">
        <v>0</v>
      </c>
      <c r="Q23" s="642">
        <v>0</v>
      </c>
      <c r="R23" s="626">
        <v>0</v>
      </c>
      <c r="S23" s="626">
        <v>0</v>
      </c>
      <c r="T23" s="626">
        <v>0</v>
      </c>
      <c r="U23" s="608">
        <f t="shared" si="4"/>
        <v>6.5</v>
      </c>
      <c r="V23" s="973"/>
    </row>
    <row r="24" spans="1:22" s="436" customFormat="1" ht="54" x14ac:dyDescent="0.25">
      <c r="A24" s="574" t="s">
        <v>478</v>
      </c>
      <c r="B24" s="437" t="s">
        <v>309</v>
      </c>
      <c r="C24" s="603"/>
      <c r="D24" s="435">
        <v>964</v>
      </c>
      <c r="E24" s="574" t="s">
        <v>101</v>
      </c>
      <c r="F24" s="606" t="s">
        <v>152</v>
      </c>
      <c r="G24" s="574" t="s">
        <v>7</v>
      </c>
      <c r="H24" s="574" t="s">
        <v>310</v>
      </c>
      <c r="I24" s="607" t="s">
        <v>125</v>
      </c>
      <c r="J24" s="627"/>
      <c r="K24" s="625"/>
      <c r="L24" s="625"/>
      <c r="M24" s="625"/>
      <c r="N24" s="625">
        <v>258.7</v>
      </c>
      <c r="O24" s="625"/>
      <c r="P24" s="625"/>
      <c r="Q24" s="641"/>
      <c r="R24" s="625"/>
      <c r="S24" s="625"/>
      <c r="T24" s="625"/>
      <c r="U24" s="608">
        <f t="shared" si="4"/>
        <v>258.7</v>
      </c>
      <c r="V24" s="973"/>
    </row>
    <row r="25" spans="1:22" s="436" customFormat="1" ht="54" x14ac:dyDescent="0.25">
      <c r="A25" s="574" t="s">
        <v>479</v>
      </c>
      <c r="B25" s="437" t="s">
        <v>427</v>
      </c>
      <c r="C25" s="603"/>
      <c r="D25" s="435">
        <v>964</v>
      </c>
      <c r="E25" s="574" t="s">
        <v>101</v>
      </c>
      <c r="F25" s="606" t="s">
        <v>152</v>
      </c>
      <c r="G25" s="574" t="s">
        <v>7</v>
      </c>
      <c r="H25" s="574" t="s">
        <v>428</v>
      </c>
      <c r="I25" s="607" t="s">
        <v>125</v>
      </c>
      <c r="J25" s="627"/>
      <c r="K25" s="625"/>
      <c r="L25" s="625"/>
      <c r="M25" s="625"/>
      <c r="N25" s="625"/>
      <c r="O25" s="625">
        <v>49.6</v>
      </c>
      <c r="P25" s="625"/>
      <c r="Q25" s="641"/>
      <c r="R25" s="625"/>
      <c r="S25" s="625"/>
      <c r="T25" s="625"/>
      <c r="U25" s="608">
        <f t="shared" si="4"/>
        <v>49.6</v>
      </c>
      <c r="V25" s="973"/>
    </row>
    <row r="26" spans="1:22" s="436" customFormat="1" ht="97.5" customHeight="1" x14ac:dyDescent="0.25">
      <c r="A26" s="574" t="s">
        <v>480</v>
      </c>
      <c r="B26" s="437" t="s">
        <v>467</v>
      </c>
      <c r="C26" s="603"/>
      <c r="D26" s="435">
        <v>964</v>
      </c>
      <c r="E26" s="574" t="s">
        <v>101</v>
      </c>
      <c r="F26" s="606" t="s">
        <v>152</v>
      </c>
      <c r="G26" s="574" t="s">
        <v>7</v>
      </c>
      <c r="H26" s="574" t="s">
        <v>456</v>
      </c>
      <c r="I26" s="607" t="s">
        <v>125</v>
      </c>
      <c r="J26" s="627"/>
      <c r="K26" s="625"/>
      <c r="L26" s="625"/>
      <c r="M26" s="625"/>
      <c r="N26" s="625"/>
      <c r="O26" s="625"/>
      <c r="P26" s="625">
        <v>303.10000000000002</v>
      </c>
      <c r="Q26" s="641"/>
      <c r="R26" s="625"/>
      <c r="S26" s="625"/>
      <c r="T26" s="625"/>
      <c r="U26" s="608">
        <f t="shared" si="4"/>
        <v>303.10000000000002</v>
      </c>
      <c r="V26" s="973"/>
    </row>
    <row r="27" spans="1:22" s="436" customFormat="1" ht="234" customHeight="1" x14ac:dyDescent="0.25">
      <c r="A27" s="574" t="s">
        <v>481</v>
      </c>
      <c r="B27" s="437" t="s">
        <v>431</v>
      </c>
      <c r="C27" s="603"/>
      <c r="D27" s="435">
        <v>964</v>
      </c>
      <c r="E27" s="574" t="s">
        <v>101</v>
      </c>
      <c r="F27" s="606" t="s">
        <v>152</v>
      </c>
      <c r="G27" s="574" t="s">
        <v>7</v>
      </c>
      <c r="H27" s="574" t="s">
        <v>430</v>
      </c>
      <c r="I27" s="607" t="s">
        <v>125</v>
      </c>
      <c r="J27" s="627"/>
      <c r="K27" s="625"/>
      <c r="L27" s="625"/>
      <c r="M27" s="625"/>
      <c r="N27" s="625"/>
      <c r="O27" s="625">
        <v>6.2</v>
      </c>
      <c r="P27" s="625"/>
      <c r="Q27" s="641"/>
      <c r="R27" s="625"/>
      <c r="S27" s="625"/>
      <c r="T27" s="625"/>
      <c r="U27" s="608">
        <f t="shared" si="4"/>
        <v>6.2</v>
      </c>
      <c r="V27" s="973"/>
    </row>
    <row r="28" spans="1:22" s="436" customFormat="1" ht="243" customHeight="1" x14ac:dyDescent="0.25">
      <c r="A28" s="574" t="s">
        <v>482</v>
      </c>
      <c r="B28" s="437" t="s">
        <v>431</v>
      </c>
      <c r="C28" s="603"/>
      <c r="D28" s="435">
        <v>964</v>
      </c>
      <c r="E28" s="574" t="s">
        <v>101</v>
      </c>
      <c r="F28" s="606" t="s">
        <v>152</v>
      </c>
      <c r="G28" s="574" t="s">
        <v>7</v>
      </c>
      <c r="H28" s="574" t="s">
        <v>437</v>
      </c>
      <c r="I28" s="607" t="s">
        <v>125</v>
      </c>
      <c r="J28" s="627"/>
      <c r="K28" s="625"/>
      <c r="L28" s="625"/>
      <c r="M28" s="625"/>
      <c r="N28" s="625"/>
      <c r="O28" s="625"/>
      <c r="P28" s="625">
        <v>166.8</v>
      </c>
      <c r="Q28" s="641"/>
      <c r="R28" s="625"/>
      <c r="S28" s="625"/>
      <c r="T28" s="625"/>
      <c r="U28" s="608">
        <f t="shared" si="4"/>
        <v>166.8</v>
      </c>
      <c r="V28" s="973"/>
    </row>
    <row r="29" spans="1:22" s="436" customFormat="1" ht="63" customHeight="1" x14ac:dyDescent="0.35">
      <c r="A29" s="574" t="s">
        <v>496</v>
      </c>
      <c r="B29" s="490" t="s">
        <v>466</v>
      </c>
      <c r="C29" s="603"/>
      <c r="D29" s="435">
        <v>964</v>
      </c>
      <c r="E29" s="574" t="s">
        <v>101</v>
      </c>
      <c r="F29" s="606" t="s">
        <v>152</v>
      </c>
      <c r="G29" s="574" t="s">
        <v>7</v>
      </c>
      <c r="H29" s="574" t="s">
        <v>465</v>
      </c>
      <c r="I29" s="607" t="s">
        <v>125</v>
      </c>
      <c r="J29" s="627"/>
      <c r="K29" s="625"/>
      <c r="L29" s="625"/>
      <c r="M29" s="625"/>
      <c r="N29" s="625"/>
      <c r="O29" s="625"/>
      <c r="P29" s="625">
        <v>43.3</v>
      </c>
      <c r="Q29" s="641"/>
      <c r="R29" s="625"/>
      <c r="S29" s="625"/>
      <c r="T29" s="625"/>
      <c r="U29" s="608">
        <f t="shared" si="4"/>
        <v>43.3</v>
      </c>
      <c r="V29" s="973"/>
    </row>
    <row r="30" spans="1:22" s="436" customFormat="1" ht="117" customHeight="1" x14ac:dyDescent="0.35">
      <c r="A30" s="574" t="s">
        <v>497</v>
      </c>
      <c r="B30" s="490" t="s">
        <v>470</v>
      </c>
      <c r="C30" s="603"/>
      <c r="D30" s="435">
        <v>964</v>
      </c>
      <c r="E30" s="574" t="s">
        <v>101</v>
      </c>
      <c r="F30" s="606" t="s">
        <v>152</v>
      </c>
      <c r="G30" s="574" t="s">
        <v>7</v>
      </c>
      <c r="H30" s="574" t="s">
        <v>471</v>
      </c>
      <c r="I30" s="607" t="s">
        <v>125</v>
      </c>
      <c r="J30" s="627"/>
      <c r="K30" s="625"/>
      <c r="L30" s="625"/>
      <c r="M30" s="625"/>
      <c r="N30" s="625"/>
      <c r="O30" s="625"/>
      <c r="P30" s="625">
        <v>0</v>
      </c>
      <c r="Q30" s="641">
        <v>8451.2999999999993</v>
      </c>
      <c r="R30" s="625">
        <v>8244.1</v>
      </c>
      <c r="S30" s="625">
        <v>8244.1</v>
      </c>
      <c r="T30" s="625">
        <v>8244.1</v>
      </c>
      <c r="U30" s="608">
        <f t="shared" si="4"/>
        <v>33183.599999999999</v>
      </c>
      <c r="V30" s="973"/>
    </row>
    <row r="31" spans="1:22" s="436" customFormat="1" ht="118.5" customHeight="1" x14ac:dyDescent="0.35">
      <c r="A31" s="574" t="s">
        <v>498</v>
      </c>
      <c r="B31" s="490" t="s">
        <v>470</v>
      </c>
      <c r="C31" s="603"/>
      <c r="D31" s="435">
        <v>964</v>
      </c>
      <c r="E31" s="574" t="s">
        <v>101</v>
      </c>
      <c r="F31" s="606" t="s">
        <v>152</v>
      </c>
      <c r="G31" s="574" t="s">
        <v>7</v>
      </c>
      <c r="H31" s="574" t="s">
        <v>483</v>
      </c>
      <c r="I31" s="607" t="s">
        <v>125</v>
      </c>
      <c r="J31" s="627"/>
      <c r="K31" s="625"/>
      <c r="L31" s="625"/>
      <c r="M31" s="625"/>
      <c r="N31" s="625"/>
      <c r="O31" s="625"/>
      <c r="P31" s="625">
        <v>0</v>
      </c>
      <c r="Q31" s="641">
        <v>1009.5</v>
      </c>
      <c r="R31" s="625">
        <v>1009.5</v>
      </c>
      <c r="S31" s="625">
        <v>1009.5</v>
      </c>
      <c r="T31" s="625">
        <v>1009.5</v>
      </c>
      <c r="U31" s="608">
        <f t="shared" si="4"/>
        <v>4038</v>
      </c>
      <c r="V31" s="973"/>
    </row>
    <row r="32" spans="1:22" ht="33" customHeight="1" x14ac:dyDescent="0.25">
      <c r="A32" s="956" t="s">
        <v>4</v>
      </c>
      <c r="B32" s="954" t="s">
        <v>162</v>
      </c>
      <c r="C32" s="603"/>
      <c r="D32" s="320">
        <v>964</v>
      </c>
      <c r="E32" s="605" t="s">
        <v>101</v>
      </c>
      <c r="F32" s="606" t="s">
        <v>152</v>
      </c>
      <c r="G32" s="574" t="s">
        <v>7</v>
      </c>
      <c r="H32" s="574" t="s">
        <v>186</v>
      </c>
      <c r="I32" s="607" t="s">
        <v>127</v>
      </c>
      <c r="J32" s="624">
        <v>0</v>
      </c>
      <c r="K32" s="624">
        <v>0</v>
      </c>
      <c r="L32" s="624">
        <v>549.79999999999995</v>
      </c>
      <c r="M32" s="624">
        <v>181.8</v>
      </c>
      <c r="N32" s="624">
        <v>870.4</v>
      </c>
      <c r="O32" s="624">
        <v>713.2</v>
      </c>
      <c r="P32" s="624">
        <v>1250</v>
      </c>
      <c r="Q32" s="640">
        <v>2033.4</v>
      </c>
      <c r="R32" s="624">
        <v>1550</v>
      </c>
      <c r="S32" s="624">
        <v>1550</v>
      </c>
      <c r="T32" s="624">
        <v>1550</v>
      </c>
      <c r="U32" s="608">
        <f t="shared" si="3"/>
        <v>10248.6</v>
      </c>
      <c r="V32" s="973"/>
    </row>
    <row r="33" spans="1:30" ht="33" customHeight="1" x14ac:dyDescent="0.25">
      <c r="A33" s="957"/>
      <c r="B33" s="955"/>
      <c r="C33" s="603"/>
      <c r="D33" s="320">
        <v>964</v>
      </c>
      <c r="E33" s="605" t="s">
        <v>101</v>
      </c>
      <c r="F33" s="606" t="s">
        <v>152</v>
      </c>
      <c r="G33" s="574" t="s">
        <v>7</v>
      </c>
      <c r="H33" s="574" t="s">
        <v>230</v>
      </c>
      <c r="I33" s="607" t="s">
        <v>127</v>
      </c>
      <c r="J33" s="624">
        <v>41.7</v>
      </c>
      <c r="K33" s="624">
        <v>563.20000000000005</v>
      </c>
      <c r="L33" s="624">
        <v>0</v>
      </c>
      <c r="M33" s="624">
        <v>0</v>
      </c>
      <c r="N33" s="624">
        <v>0</v>
      </c>
      <c r="O33" s="624">
        <v>0</v>
      </c>
      <c r="P33" s="624">
        <v>0</v>
      </c>
      <c r="Q33" s="640">
        <v>0</v>
      </c>
      <c r="R33" s="624">
        <v>0</v>
      </c>
      <c r="S33" s="624">
        <v>0</v>
      </c>
      <c r="T33" s="624">
        <v>0</v>
      </c>
      <c r="U33" s="608">
        <f t="shared" si="3"/>
        <v>604.90000000000009</v>
      </c>
      <c r="V33" s="974"/>
      <c r="AD33" s="434"/>
    </row>
    <row r="34" spans="1:30" s="436" customFormat="1" ht="40.200000000000003" customHeight="1" x14ac:dyDescent="0.25">
      <c r="A34" s="574" t="s">
        <v>312</v>
      </c>
      <c r="B34" s="960" t="s">
        <v>533</v>
      </c>
      <c r="C34" s="603"/>
      <c r="D34" s="435">
        <v>964</v>
      </c>
      <c r="E34" s="574" t="s">
        <v>101</v>
      </c>
      <c r="F34" s="606" t="s">
        <v>152</v>
      </c>
      <c r="G34" s="574" t="s">
        <v>7</v>
      </c>
      <c r="H34" s="574" t="s">
        <v>461</v>
      </c>
      <c r="I34" s="607" t="s">
        <v>127</v>
      </c>
      <c r="J34" s="627"/>
      <c r="K34" s="625"/>
      <c r="L34" s="625"/>
      <c r="M34" s="625"/>
      <c r="N34" s="625"/>
      <c r="O34" s="625"/>
      <c r="P34" s="625">
        <v>10000</v>
      </c>
      <c r="Q34" s="641">
        <v>3461.3</v>
      </c>
      <c r="R34" s="625"/>
      <c r="S34" s="625"/>
      <c r="T34" s="625"/>
      <c r="U34" s="608">
        <f>SUM(J34:T34)</f>
        <v>13461.3</v>
      </c>
      <c r="V34" s="970" t="s">
        <v>536</v>
      </c>
    </row>
    <row r="35" spans="1:30" s="436" customFormat="1" ht="40.200000000000003" customHeight="1" x14ac:dyDescent="0.25">
      <c r="A35" s="574" t="s">
        <v>475</v>
      </c>
      <c r="B35" s="961"/>
      <c r="C35" s="603"/>
      <c r="D35" s="435">
        <v>964</v>
      </c>
      <c r="E35" s="574" t="s">
        <v>101</v>
      </c>
      <c r="F35" s="606" t="s">
        <v>152</v>
      </c>
      <c r="G35" s="574" t="s">
        <v>7</v>
      </c>
      <c r="H35" s="574" t="s">
        <v>460</v>
      </c>
      <c r="I35" s="607" t="s">
        <v>127</v>
      </c>
      <c r="J35" s="627"/>
      <c r="K35" s="625"/>
      <c r="L35" s="625"/>
      <c r="M35" s="625"/>
      <c r="N35" s="625"/>
      <c r="O35" s="625"/>
      <c r="P35" s="625">
        <v>6311.4</v>
      </c>
      <c r="Q35" s="641">
        <v>2183.4</v>
      </c>
      <c r="R35" s="625"/>
      <c r="S35" s="625"/>
      <c r="T35" s="625"/>
      <c r="U35" s="608">
        <f>SUM(J35:T35)</f>
        <v>8494.7999999999993</v>
      </c>
      <c r="V35" s="971"/>
    </row>
    <row r="36" spans="1:30" ht="29.25" customHeight="1" x14ac:dyDescent="0.25">
      <c r="A36" s="956" t="s">
        <v>3</v>
      </c>
      <c r="B36" s="954" t="s">
        <v>155</v>
      </c>
      <c r="C36" s="603"/>
      <c r="D36" s="320">
        <v>964</v>
      </c>
      <c r="E36" s="605" t="s">
        <v>101</v>
      </c>
      <c r="F36" s="606" t="s">
        <v>152</v>
      </c>
      <c r="G36" s="574" t="s">
        <v>7</v>
      </c>
      <c r="H36" s="574" t="s">
        <v>234</v>
      </c>
      <c r="I36" s="607" t="s">
        <v>127</v>
      </c>
      <c r="J36" s="624">
        <v>592.1</v>
      </c>
      <c r="K36" s="624">
        <v>598.20000000000005</v>
      </c>
      <c r="L36" s="624">
        <v>0</v>
      </c>
      <c r="M36" s="624">
        <v>0</v>
      </c>
      <c r="N36" s="624">
        <v>0</v>
      </c>
      <c r="O36" s="624">
        <v>0</v>
      </c>
      <c r="P36" s="624">
        <v>0</v>
      </c>
      <c r="Q36" s="640">
        <v>0</v>
      </c>
      <c r="R36" s="624">
        <v>0</v>
      </c>
      <c r="S36" s="624">
        <v>0</v>
      </c>
      <c r="T36" s="624">
        <v>0</v>
      </c>
      <c r="U36" s="608">
        <f t="shared" si="3"/>
        <v>1190.3000000000002</v>
      </c>
      <c r="V36" s="970" t="s">
        <v>537</v>
      </c>
    </row>
    <row r="37" spans="1:30" ht="30.75" customHeight="1" x14ac:dyDescent="0.25">
      <c r="A37" s="957"/>
      <c r="B37" s="955"/>
      <c r="C37" s="603"/>
      <c r="D37" s="320">
        <v>964</v>
      </c>
      <c r="E37" s="605" t="s">
        <v>101</v>
      </c>
      <c r="F37" s="606" t="s">
        <v>152</v>
      </c>
      <c r="G37" s="574" t="s">
        <v>7</v>
      </c>
      <c r="H37" s="574" t="s">
        <v>190</v>
      </c>
      <c r="I37" s="607" t="s">
        <v>127</v>
      </c>
      <c r="J37" s="624">
        <v>0</v>
      </c>
      <c r="K37" s="624">
        <v>0</v>
      </c>
      <c r="L37" s="624">
        <v>589.29999999999995</v>
      </c>
      <c r="M37" s="624">
        <v>593.29999999999995</v>
      </c>
      <c r="N37" s="624">
        <v>825.9</v>
      </c>
      <c r="O37" s="624">
        <v>812.8</v>
      </c>
      <c r="P37" s="624">
        <v>810.5</v>
      </c>
      <c r="Q37" s="640">
        <v>781.8</v>
      </c>
      <c r="R37" s="624">
        <v>810.5</v>
      </c>
      <c r="S37" s="624">
        <v>810.5</v>
      </c>
      <c r="T37" s="624">
        <v>810.5</v>
      </c>
      <c r="U37" s="608">
        <f t="shared" si="3"/>
        <v>6845.1</v>
      </c>
      <c r="V37" s="977"/>
    </row>
    <row r="38" spans="1:30" s="436" customFormat="1" ht="118.95" customHeight="1" x14ac:dyDescent="0.25">
      <c r="A38" s="574" t="s">
        <v>477</v>
      </c>
      <c r="B38" s="437" t="s">
        <v>307</v>
      </c>
      <c r="C38" s="603"/>
      <c r="D38" s="435">
        <v>964</v>
      </c>
      <c r="E38" s="574" t="s">
        <v>101</v>
      </c>
      <c r="F38" s="606" t="s">
        <v>152</v>
      </c>
      <c r="G38" s="574" t="s">
        <v>7</v>
      </c>
      <c r="H38" s="574" t="s">
        <v>392</v>
      </c>
      <c r="I38" s="607" t="s">
        <v>127</v>
      </c>
      <c r="J38" s="627"/>
      <c r="K38" s="625"/>
      <c r="L38" s="625"/>
      <c r="M38" s="625"/>
      <c r="N38" s="628">
        <v>165.2</v>
      </c>
      <c r="O38" s="625">
        <v>162.6</v>
      </c>
      <c r="P38" s="625">
        <v>202.6</v>
      </c>
      <c r="Q38" s="641">
        <v>202.6</v>
      </c>
      <c r="R38" s="625">
        <v>202.6</v>
      </c>
      <c r="S38" s="625">
        <v>202.6</v>
      </c>
      <c r="T38" s="625">
        <v>202.6</v>
      </c>
      <c r="U38" s="608">
        <f>SUM(J38:T38)</f>
        <v>1340.8</v>
      </c>
      <c r="V38" s="971"/>
    </row>
    <row r="39" spans="1:30" ht="33.75" customHeight="1" x14ac:dyDescent="0.25">
      <c r="A39" s="574" t="s">
        <v>144</v>
      </c>
      <c r="B39" s="975" t="s">
        <v>157</v>
      </c>
      <c r="C39" s="603"/>
      <c r="D39" s="320">
        <v>964</v>
      </c>
      <c r="E39" s="605" t="s">
        <v>101</v>
      </c>
      <c r="F39" s="606" t="s">
        <v>152</v>
      </c>
      <c r="G39" s="574" t="s">
        <v>7</v>
      </c>
      <c r="H39" s="574" t="s">
        <v>191</v>
      </c>
      <c r="I39" s="607" t="s">
        <v>127</v>
      </c>
      <c r="J39" s="624">
        <v>0</v>
      </c>
      <c r="K39" s="624">
        <v>0</v>
      </c>
      <c r="L39" s="624">
        <v>693.4</v>
      </c>
      <c r="M39" s="624">
        <v>623.29999999999995</v>
      </c>
      <c r="N39" s="624">
        <v>0</v>
      </c>
      <c r="O39" s="624">
        <v>0</v>
      </c>
      <c r="P39" s="624">
        <v>0</v>
      </c>
      <c r="Q39" s="643">
        <v>0</v>
      </c>
      <c r="R39" s="629">
        <v>0</v>
      </c>
      <c r="S39" s="629">
        <v>0</v>
      </c>
      <c r="T39" s="629">
        <v>0</v>
      </c>
      <c r="U39" s="608">
        <f t="shared" si="3"/>
        <v>1316.6999999999998</v>
      </c>
      <c r="V39" s="970" t="s">
        <v>538</v>
      </c>
    </row>
    <row r="40" spans="1:30" ht="87" customHeight="1" x14ac:dyDescent="0.25">
      <c r="A40" s="574" t="s">
        <v>273</v>
      </c>
      <c r="B40" s="976"/>
      <c r="C40" s="603"/>
      <c r="D40" s="320">
        <v>964</v>
      </c>
      <c r="E40" s="605" t="s">
        <v>101</v>
      </c>
      <c r="F40" s="606" t="s">
        <v>152</v>
      </c>
      <c r="G40" s="574" t="s">
        <v>7</v>
      </c>
      <c r="H40" s="574" t="s">
        <v>235</v>
      </c>
      <c r="I40" s="607" t="s">
        <v>127</v>
      </c>
      <c r="J40" s="624">
        <v>632</v>
      </c>
      <c r="K40" s="624">
        <v>658.6</v>
      </c>
      <c r="L40" s="624">
        <v>0</v>
      </c>
      <c r="M40" s="624">
        <v>0</v>
      </c>
      <c r="N40" s="624">
        <v>0</v>
      </c>
      <c r="O40" s="624">
        <v>0</v>
      </c>
      <c r="P40" s="624">
        <v>0</v>
      </c>
      <c r="Q40" s="640">
        <v>0</v>
      </c>
      <c r="R40" s="624">
        <v>0</v>
      </c>
      <c r="S40" s="624">
        <v>0</v>
      </c>
      <c r="T40" s="624">
        <v>0</v>
      </c>
      <c r="U40" s="608">
        <f>SUM(J40:T40)</f>
        <v>1290.5999999999999</v>
      </c>
      <c r="V40" s="971"/>
    </row>
    <row r="41" spans="1:30" ht="86.25" customHeight="1" x14ac:dyDescent="0.25">
      <c r="A41" s="567" t="s">
        <v>145</v>
      </c>
      <c r="B41" s="980" t="s">
        <v>532</v>
      </c>
      <c r="C41" s="603"/>
      <c r="D41" s="320">
        <v>964</v>
      </c>
      <c r="E41" s="605" t="s">
        <v>101</v>
      </c>
      <c r="F41" s="606" t="s">
        <v>152</v>
      </c>
      <c r="G41" s="574" t="s">
        <v>7</v>
      </c>
      <c r="H41" s="574" t="s">
        <v>499</v>
      </c>
      <c r="I41" s="607" t="s">
        <v>127</v>
      </c>
      <c r="J41" s="624"/>
      <c r="K41" s="624"/>
      <c r="L41" s="624"/>
      <c r="M41" s="624"/>
      <c r="N41" s="624"/>
      <c r="O41" s="624"/>
      <c r="P41" s="624"/>
      <c r="Q41" s="640">
        <v>550</v>
      </c>
      <c r="R41" s="624"/>
      <c r="S41" s="624"/>
      <c r="T41" s="624"/>
      <c r="U41" s="608">
        <f t="shared" si="3"/>
        <v>550</v>
      </c>
      <c r="V41" s="970" t="s">
        <v>539</v>
      </c>
    </row>
    <row r="42" spans="1:30" ht="63" customHeight="1" x14ac:dyDescent="0.25">
      <c r="A42" s="956" t="s">
        <v>272</v>
      </c>
      <c r="B42" s="981"/>
      <c r="C42" s="603"/>
      <c r="D42" s="320">
        <v>964</v>
      </c>
      <c r="E42" s="605" t="s">
        <v>101</v>
      </c>
      <c r="F42" s="606" t="s">
        <v>152</v>
      </c>
      <c r="G42" s="574" t="s">
        <v>7</v>
      </c>
      <c r="H42" s="574" t="s">
        <v>500</v>
      </c>
      <c r="I42" s="607" t="s">
        <v>127</v>
      </c>
      <c r="J42" s="624"/>
      <c r="K42" s="624"/>
      <c r="L42" s="624"/>
      <c r="M42" s="624"/>
      <c r="N42" s="624"/>
      <c r="O42" s="624"/>
      <c r="P42" s="624"/>
      <c r="Q42" s="640">
        <v>46.5</v>
      </c>
      <c r="R42" s="624"/>
      <c r="S42" s="624"/>
      <c r="T42" s="624"/>
      <c r="U42" s="608">
        <f t="shared" si="3"/>
        <v>46.5</v>
      </c>
      <c r="V42" s="971"/>
    </row>
    <row r="43" spans="1:30" ht="26.25" hidden="1" customHeight="1" x14ac:dyDescent="0.35">
      <c r="A43" s="957"/>
      <c r="B43" s="658"/>
      <c r="C43" s="603"/>
      <c r="D43" s="320">
        <v>964</v>
      </c>
      <c r="E43" s="605" t="s">
        <v>101</v>
      </c>
      <c r="F43" s="606" t="s">
        <v>152</v>
      </c>
      <c r="G43" s="617">
        <v>2</v>
      </c>
      <c r="H43" s="574"/>
      <c r="I43" s="617"/>
      <c r="J43" s="625"/>
      <c r="K43" s="625"/>
      <c r="L43" s="625"/>
      <c r="M43" s="625"/>
      <c r="N43" s="625"/>
      <c r="O43" s="625"/>
      <c r="P43" s="625"/>
      <c r="Q43" s="641"/>
      <c r="R43" s="625"/>
      <c r="S43" s="625"/>
      <c r="T43" s="625"/>
      <c r="U43" s="608"/>
      <c r="V43" s="653"/>
    </row>
    <row r="44" spans="1:30" ht="26.25" hidden="1" customHeight="1" x14ac:dyDescent="0.35">
      <c r="A44" s="574"/>
      <c r="B44" s="658"/>
      <c r="C44" s="603"/>
      <c r="D44" s="320">
        <v>964</v>
      </c>
      <c r="E44" s="605" t="s">
        <v>101</v>
      </c>
      <c r="F44" s="606" t="s">
        <v>152</v>
      </c>
      <c r="G44" s="574" t="s">
        <v>7</v>
      </c>
      <c r="H44" s="574"/>
      <c r="I44" s="607"/>
      <c r="J44" s="625"/>
      <c r="K44" s="625"/>
      <c r="L44" s="625"/>
      <c r="M44" s="625"/>
      <c r="N44" s="625"/>
      <c r="O44" s="625"/>
      <c r="P44" s="625"/>
      <c r="Q44" s="641"/>
      <c r="R44" s="625"/>
      <c r="S44" s="625"/>
      <c r="T44" s="625"/>
      <c r="U44" s="608"/>
      <c r="V44" s="653"/>
    </row>
    <row r="45" spans="1:30" ht="26.25" hidden="1" customHeight="1" x14ac:dyDescent="0.35">
      <c r="A45" s="574"/>
      <c r="B45" s="658"/>
      <c r="C45" s="603"/>
      <c r="D45" s="320">
        <v>964</v>
      </c>
      <c r="E45" s="605" t="s">
        <v>101</v>
      </c>
      <c r="F45" s="606" t="s">
        <v>152</v>
      </c>
      <c r="G45" s="617">
        <v>2</v>
      </c>
      <c r="H45" s="574"/>
      <c r="I45" s="617"/>
      <c r="J45" s="627"/>
      <c r="K45" s="627"/>
      <c r="L45" s="627"/>
      <c r="M45" s="627"/>
      <c r="N45" s="627"/>
      <c r="O45" s="627"/>
      <c r="P45" s="627"/>
      <c r="Q45" s="644"/>
      <c r="R45" s="627"/>
      <c r="S45" s="627"/>
      <c r="T45" s="627"/>
      <c r="U45" s="608"/>
      <c r="V45" s="653"/>
    </row>
    <row r="46" spans="1:30" ht="26.25" hidden="1" customHeight="1" x14ac:dyDescent="0.35">
      <c r="A46" s="574"/>
      <c r="B46" s="658"/>
      <c r="C46" s="603"/>
      <c r="D46" s="320">
        <v>964</v>
      </c>
      <c r="E46" s="605" t="s">
        <v>101</v>
      </c>
      <c r="F46" s="606" t="s">
        <v>152</v>
      </c>
      <c r="G46" s="617">
        <v>2</v>
      </c>
      <c r="H46" s="574"/>
      <c r="I46" s="617"/>
      <c r="J46" s="627"/>
      <c r="K46" s="627"/>
      <c r="L46" s="627"/>
      <c r="M46" s="627"/>
      <c r="N46" s="627"/>
      <c r="O46" s="627"/>
      <c r="P46" s="627"/>
      <c r="Q46" s="644"/>
      <c r="R46" s="627"/>
      <c r="S46" s="627"/>
      <c r="T46" s="627"/>
      <c r="U46" s="608"/>
      <c r="V46" s="653"/>
    </row>
    <row r="47" spans="1:30" ht="26.25" hidden="1" customHeight="1" x14ac:dyDescent="0.35">
      <c r="A47" s="574"/>
      <c r="B47" s="658"/>
      <c r="C47" s="603"/>
      <c r="D47" s="320">
        <v>964</v>
      </c>
      <c r="E47" s="605" t="s">
        <v>101</v>
      </c>
      <c r="F47" s="606" t="s">
        <v>152</v>
      </c>
      <c r="G47" s="574" t="s">
        <v>7</v>
      </c>
      <c r="H47" s="574"/>
      <c r="I47" s="607"/>
      <c r="J47" s="625"/>
      <c r="K47" s="625"/>
      <c r="L47" s="625"/>
      <c r="M47" s="625"/>
      <c r="N47" s="625"/>
      <c r="O47" s="625"/>
      <c r="P47" s="625"/>
      <c r="Q47" s="641"/>
      <c r="R47" s="625"/>
      <c r="S47" s="625"/>
      <c r="T47" s="625"/>
      <c r="U47" s="608"/>
      <c r="V47" s="653"/>
    </row>
    <row r="48" spans="1:30" ht="26.25" hidden="1" customHeight="1" x14ac:dyDescent="0.35">
      <c r="A48" s="574"/>
      <c r="B48" s="658"/>
      <c r="C48" s="603"/>
      <c r="D48" s="320">
        <v>964</v>
      </c>
      <c r="E48" s="605" t="s">
        <v>101</v>
      </c>
      <c r="F48" s="606" t="s">
        <v>152</v>
      </c>
      <c r="G48" s="617">
        <v>2</v>
      </c>
      <c r="H48" s="574"/>
      <c r="I48" s="617"/>
      <c r="J48" s="627"/>
      <c r="K48" s="627"/>
      <c r="L48" s="627"/>
      <c r="M48" s="627"/>
      <c r="N48" s="627"/>
      <c r="O48" s="627"/>
      <c r="P48" s="627"/>
      <c r="Q48" s="644"/>
      <c r="R48" s="627"/>
      <c r="S48" s="627"/>
      <c r="T48" s="627"/>
      <c r="U48" s="608"/>
      <c r="V48" s="653"/>
    </row>
    <row r="49" spans="1:22" ht="26.25" hidden="1" customHeight="1" x14ac:dyDescent="0.35">
      <c r="A49" s="574"/>
      <c r="B49" s="658"/>
      <c r="C49" s="603"/>
      <c r="D49" s="320">
        <v>964</v>
      </c>
      <c r="E49" s="605" t="s">
        <v>101</v>
      </c>
      <c r="F49" s="606" t="s">
        <v>152</v>
      </c>
      <c r="G49" s="618">
        <v>2</v>
      </c>
      <c r="H49" s="619"/>
      <c r="I49" s="620"/>
      <c r="J49" s="630"/>
      <c r="K49" s="630"/>
      <c r="L49" s="630"/>
      <c r="M49" s="630"/>
      <c r="N49" s="630"/>
      <c r="O49" s="630"/>
      <c r="P49" s="630"/>
      <c r="Q49" s="645"/>
      <c r="R49" s="630"/>
      <c r="S49" s="630"/>
      <c r="T49" s="630"/>
      <c r="U49" s="608"/>
      <c r="V49" s="653"/>
    </row>
    <row r="50" spans="1:22" ht="26.25" hidden="1" customHeight="1" x14ac:dyDescent="0.35">
      <c r="A50" s="574"/>
      <c r="B50" s="658"/>
      <c r="C50" s="603"/>
      <c r="D50" s="320">
        <v>964</v>
      </c>
      <c r="E50" s="605" t="s">
        <v>101</v>
      </c>
      <c r="F50" s="606" t="s">
        <v>152</v>
      </c>
      <c r="G50" s="618">
        <v>2</v>
      </c>
      <c r="H50" s="619"/>
      <c r="I50" s="620"/>
      <c r="J50" s="631"/>
      <c r="K50" s="631"/>
      <c r="L50" s="631"/>
      <c r="M50" s="631"/>
      <c r="N50" s="631"/>
      <c r="O50" s="631"/>
      <c r="P50" s="631"/>
      <c r="Q50" s="646"/>
      <c r="R50" s="631"/>
      <c r="S50" s="631"/>
      <c r="T50" s="631"/>
      <c r="U50" s="608"/>
      <c r="V50" s="653"/>
    </row>
    <row r="51" spans="1:22" ht="26.25" hidden="1" customHeight="1" x14ac:dyDescent="0.35">
      <c r="A51" s="574"/>
      <c r="B51" s="658"/>
      <c r="C51" s="603"/>
      <c r="D51" s="320">
        <v>964</v>
      </c>
      <c r="E51" s="605" t="s">
        <v>101</v>
      </c>
      <c r="F51" s="606" t="s">
        <v>152</v>
      </c>
      <c r="G51" s="618">
        <v>2</v>
      </c>
      <c r="H51" s="619"/>
      <c r="I51" s="620"/>
      <c r="J51" s="627"/>
      <c r="K51" s="627"/>
      <c r="L51" s="627"/>
      <c r="M51" s="627"/>
      <c r="N51" s="627"/>
      <c r="O51" s="627"/>
      <c r="P51" s="627"/>
      <c r="Q51" s="644"/>
      <c r="R51" s="627"/>
      <c r="S51" s="627"/>
      <c r="T51" s="627"/>
      <c r="U51" s="608"/>
      <c r="V51" s="653"/>
    </row>
    <row r="52" spans="1:22" ht="26.25" hidden="1" customHeight="1" x14ac:dyDescent="0.35">
      <c r="A52" s="574"/>
      <c r="B52" s="658"/>
      <c r="C52" s="603"/>
      <c r="D52" s="320">
        <v>964</v>
      </c>
      <c r="E52" s="621" t="s">
        <v>101</v>
      </c>
      <c r="F52" s="622" t="s">
        <v>5</v>
      </c>
      <c r="G52" s="602" t="s">
        <v>7</v>
      </c>
      <c r="H52" s="602" t="s">
        <v>184</v>
      </c>
      <c r="I52" s="623"/>
      <c r="J52" s="626"/>
      <c r="K52" s="626"/>
      <c r="L52" s="626"/>
      <c r="M52" s="626"/>
      <c r="N52" s="626"/>
      <c r="O52" s="626"/>
      <c r="P52" s="626"/>
      <c r="Q52" s="642"/>
      <c r="R52" s="626"/>
      <c r="S52" s="626"/>
      <c r="T52" s="626"/>
      <c r="U52" s="608"/>
      <c r="V52" s="653"/>
    </row>
    <row r="53" spans="1:22" s="436" customFormat="1" ht="67.5" customHeight="1" x14ac:dyDescent="0.25">
      <c r="A53" s="574" t="s">
        <v>306</v>
      </c>
      <c r="B53" s="978" t="s">
        <v>531</v>
      </c>
      <c r="C53" s="603"/>
      <c r="D53" s="435">
        <v>964</v>
      </c>
      <c r="E53" s="574" t="s">
        <v>101</v>
      </c>
      <c r="F53" s="606" t="s">
        <v>152</v>
      </c>
      <c r="G53" s="574" t="s">
        <v>7</v>
      </c>
      <c r="H53" s="574" t="s">
        <v>277</v>
      </c>
      <c r="I53" s="607" t="s">
        <v>127</v>
      </c>
      <c r="J53" s="625"/>
      <c r="K53" s="625"/>
      <c r="L53" s="625"/>
      <c r="M53" s="625">
        <v>86.5</v>
      </c>
      <c r="N53" s="625"/>
      <c r="O53" s="625">
        <v>75.7</v>
      </c>
      <c r="P53" s="625">
        <v>2200</v>
      </c>
      <c r="Q53" s="641">
        <v>0</v>
      </c>
      <c r="R53" s="625">
        <v>0</v>
      </c>
      <c r="S53" s="625">
        <v>0</v>
      </c>
      <c r="T53" s="625">
        <v>0</v>
      </c>
      <c r="U53" s="608">
        <f t="shared" si="3"/>
        <v>2362.1999999999998</v>
      </c>
      <c r="V53" s="970" t="s">
        <v>540</v>
      </c>
    </row>
    <row r="54" spans="1:22" s="436" customFormat="1" ht="72.75" customHeight="1" x14ac:dyDescent="0.25">
      <c r="A54" s="574" t="s">
        <v>308</v>
      </c>
      <c r="B54" s="979"/>
      <c r="C54" s="603"/>
      <c r="D54" s="316" t="s">
        <v>123</v>
      </c>
      <c r="E54" s="574" t="s">
        <v>101</v>
      </c>
      <c r="F54" s="606" t="s">
        <v>152</v>
      </c>
      <c r="G54" s="574" t="s">
        <v>7</v>
      </c>
      <c r="H54" s="574" t="s">
        <v>278</v>
      </c>
      <c r="I54" s="607" t="s">
        <v>127</v>
      </c>
      <c r="J54" s="625"/>
      <c r="K54" s="625"/>
      <c r="L54" s="625"/>
      <c r="M54" s="625">
        <v>10</v>
      </c>
      <c r="N54" s="625"/>
      <c r="O54" s="625">
        <v>10</v>
      </c>
      <c r="P54" s="625">
        <v>94.5</v>
      </c>
      <c r="Q54" s="641">
        <v>0</v>
      </c>
      <c r="R54" s="625">
        <v>0</v>
      </c>
      <c r="S54" s="625">
        <v>0</v>
      </c>
      <c r="T54" s="625">
        <v>0</v>
      </c>
      <c r="U54" s="608">
        <f t="shared" si="3"/>
        <v>114.5</v>
      </c>
      <c r="V54" s="971"/>
    </row>
    <row r="55" spans="1:22" s="436" customFormat="1" ht="141.75" customHeight="1" x14ac:dyDescent="0.35">
      <c r="A55" s="574" t="s">
        <v>476</v>
      </c>
      <c r="B55" s="657" t="s">
        <v>296</v>
      </c>
      <c r="C55" s="603"/>
      <c r="D55" s="435">
        <v>964</v>
      </c>
      <c r="E55" s="609" t="s">
        <v>101</v>
      </c>
      <c r="F55" s="606" t="s">
        <v>152</v>
      </c>
      <c r="G55" s="574" t="s">
        <v>7</v>
      </c>
      <c r="H55" s="574" t="s">
        <v>297</v>
      </c>
      <c r="I55" s="607" t="s">
        <v>127</v>
      </c>
      <c r="J55" s="627"/>
      <c r="K55" s="625"/>
      <c r="L55" s="625"/>
      <c r="M55" s="625">
        <v>220</v>
      </c>
      <c r="N55" s="625"/>
      <c r="O55" s="625"/>
      <c r="P55" s="625"/>
      <c r="Q55" s="641"/>
      <c r="R55" s="625"/>
      <c r="S55" s="625"/>
      <c r="T55" s="625"/>
      <c r="U55" s="608">
        <f t="shared" si="3"/>
        <v>220</v>
      </c>
      <c r="V55" s="653"/>
    </row>
    <row r="56" spans="1:22" s="436" customFormat="1" ht="258" customHeight="1" x14ac:dyDescent="0.25">
      <c r="A56" s="574" t="s">
        <v>501</v>
      </c>
      <c r="B56" s="659" t="s">
        <v>534</v>
      </c>
      <c r="C56" s="603"/>
      <c r="D56" s="435">
        <v>964</v>
      </c>
      <c r="E56" s="574" t="s">
        <v>101</v>
      </c>
      <c r="F56" s="606" t="s">
        <v>152</v>
      </c>
      <c r="G56" s="574" t="s">
        <v>7</v>
      </c>
      <c r="H56" s="574" t="s">
        <v>524</v>
      </c>
      <c r="I56" s="607" t="s">
        <v>127</v>
      </c>
      <c r="J56" s="627"/>
      <c r="K56" s="625"/>
      <c r="L56" s="625"/>
      <c r="M56" s="625"/>
      <c r="N56" s="625"/>
      <c r="O56" s="625"/>
      <c r="P56" s="625">
        <v>0</v>
      </c>
      <c r="Q56" s="641">
        <v>0</v>
      </c>
      <c r="R56" s="625">
        <v>11</v>
      </c>
      <c r="S56" s="625">
        <v>0</v>
      </c>
      <c r="T56" s="625">
        <v>0</v>
      </c>
      <c r="U56" s="608">
        <f>SUM(J56:T56)</f>
        <v>11</v>
      </c>
      <c r="V56" s="661" t="s">
        <v>541</v>
      </c>
    </row>
    <row r="57" spans="1:22" s="436" customFormat="1" ht="27" customHeight="1" x14ac:dyDescent="0.25">
      <c r="A57" s="574" t="s">
        <v>525</v>
      </c>
      <c r="B57" s="437" t="s">
        <v>75</v>
      </c>
      <c r="C57" s="604"/>
      <c r="D57" s="435"/>
      <c r="E57" s="574"/>
      <c r="F57" s="606"/>
      <c r="G57" s="574"/>
      <c r="H57" s="574"/>
      <c r="I57" s="607"/>
      <c r="J57" s="625">
        <v>957.1</v>
      </c>
      <c r="K57" s="625">
        <v>311.60000000000002</v>
      </c>
      <c r="L57" s="625">
        <v>162.19999999999999</v>
      </c>
      <c r="M57" s="625">
        <v>275.5</v>
      </c>
      <c r="N57" s="625">
        <v>593.5</v>
      </c>
      <c r="O57" s="625">
        <f>15+4+178+1203.2</f>
        <v>1400.2</v>
      </c>
      <c r="P57" s="625">
        <f>15+1936.5+3190.6</f>
        <v>5142.1000000000004</v>
      </c>
      <c r="Q57" s="641">
        <v>38297.1</v>
      </c>
      <c r="R57" s="625">
        <v>9534.2999999999993</v>
      </c>
      <c r="S57" s="625">
        <v>9534.2999999999993</v>
      </c>
      <c r="T57" s="625">
        <v>9534.2999999999993</v>
      </c>
      <c r="U57" s="608">
        <f t="shared" si="3"/>
        <v>75742.200000000012</v>
      </c>
      <c r="V57" s="440"/>
    </row>
    <row r="58" spans="1:22" s="436" customFormat="1" ht="39.6" customHeight="1" x14ac:dyDescent="0.35">
      <c r="A58" s="446"/>
      <c r="B58" s="441"/>
      <c r="C58" s="442"/>
      <c r="D58" s="443"/>
      <c r="E58" s="444"/>
      <c r="F58" s="445"/>
      <c r="G58" s="446"/>
      <c r="H58" s="446"/>
      <c r="I58" s="447"/>
      <c r="J58" s="448"/>
      <c r="K58" s="449"/>
      <c r="L58" s="449"/>
      <c r="M58" s="449"/>
      <c r="N58" s="449"/>
      <c r="O58" s="450"/>
      <c r="P58" s="450"/>
      <c r="Q58" s="450"/>
      <c r="R58" s="450"/>
      <c r="S58" s="450"/>
      <c r="T58" s="450"/>
      <c r="U58" s="449"/>
      <c r="V58" s="451"/>
    </row>
    <row r="59" spans="1:22" ht="48.75" customHeight="1" x14ac:dyDescent="0.25">
      <c r="A59" s="924" t="s">
        <v>256</v>
      </c>
      <c r="B59" s="924"/>
      <c r="C59" s="924"/>
      <c r="D59" s="924"/>
      <c r="E59" s="267"/>
      <c r="F59" s="267"/>
      <c r="G59" s="571"/>
      <c r="H59" s="267"/>
      <c r="I59" s="267"/>
      <c r="J59" s="452"/>
      <c r="K59" s="267"/>
      <c r="L59" s="911" t="s">
        <v>193</v>
      </c>
      <c r="M59" s="911"/>
      <c r="N59" s="911"/>
      <c r="O59" s="911"/>
      <c r="P59" s="911"/>
      <c r="Q59" s="911"/>
      <c r="R59" s="911"/>
      <c r="S59" s="911"/>
      <c r="T59" s="911"/>
      <c r="U59" s="911"/>
      <c r="V59" s="911"/>
    </row>
    <row r="60" spans="1:22" ht="48.75" customHeight="1" x14ac:dyDescent="0.35">
      <c r="Q60" s="328"/>
      <c r="U60" s="568"/>
    </row>
  </sheetData>
  <mergeCells count="52">
    <mergeCell ref="V34:V35"/>
    <mergeCell ref="V41:V42"/>
    <mergeCell ref="V53:V54"/>
    <mergeCell ref="V8:V33"/>
    <mergeCell ref="B39:B40"/>
    <mergeCell ref="V39:V40"/>
    <mergeCell ref="V36:V38"/>
    <mergeCell ref="B53:B54"/>
    <mergeCell ref="B41:B42"/>
    <mergeCell ref="L1:N1"/>
    <mergeCell ref="L59:V59"/>
    <mergeCell ref="E6:E7"/>
    <mergeCell ref="F6:H7"/>
    <mergeCell ref="U6:U7"/>
    <mergeCell ref="J5:U5"/>
    <mergeCell ref="P6:P7"/>
    <mergeCell ref="I6:I7"/>
    <mergeCell ref="J6:J7"/>
    <mergeCell ref="Q6:Q7"/>
    <mergeCell ref="I2:K2"/>
    <mergeCell ref="L2:V2"/>
    <mergeCell ref="A3:V3"/>
    <mergeCell ref="V5:V7"/>
    <mergeCell ref="O6:O7"/>
    <mergeCell ref="R6:R7"/>
    <mergeCell ref="A59:D59"/>
    <mergeCell ref="B19:B20"/>
    <mergeCell ref="B17:B18"/>
    <mergeCell ref="M6:M7"/>
    <mergeCell ref="N6:N7"/>
    <mergeCell ref="L6:L7"/>
    <mergeCell ref="A19:A20"/>
    <mergeCell ref="A17:A18"/>
    <mergeCell ref="A5:A7"/>
    <mergeCell ref="D6:D7"/>
    <mergeCell ref="B5:B7"/>
    <mergeCell ref="A15:A16"/>
    <mergeCell ref="A36:A37"/>
    <mergeCell ref="A42:A43"/>
    <mergeCell ref="D5:I5"/>
    <mergeCell ref="C11:C16"/>
    <mergeCell ref="T6:T7"/>
    <mergeCell ref="B32:B33"/>
    <mergeCell ref="A32:A33"/>
    <mergeCell ref="B36:B37"/>
    <mergeCell ref="B11:B12"/>
    <mergeCell ref="B15:B16"/>
    <mergeCell ref="A11:A14"/>
    <mergeCell ref="K6:K7"/>
    <mergeCell ref="C5:C7"/>
    <mergeCell ref="S6:S7"/>
    <mergeCell ref="B34:B35"/>
  </mergeCells>
  <phoneticPr fontId="22" type="noConversion"/>
  <pageMargins left="0.15748031496062992" right="0.15748031496062992" top="0.59055118110236227" bottom="0.59055118110236227" header="0.51181102362204722" footer="0.51181102362204722"/>
  <pageSetup paperSize="9" scale="35" fitToWidth="0" fitToHeight="0" orientation="landscape" r:id="rId1"/>
  <headerFooter alignWithMargins="0"/>
  <rowBreaks count="2" manualBreakCount="2">
    <brk id="21" max="16383" man="1"/>
    <brk id="26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2"/>
  <sheetViews>
    <sheetView view="pageBreakPreview" topLeftCell="A8" zoomScale="55" zoomScaleNormal="60" zoomScaleSheetLayoutView="55" workbookViewId="0">
      <selection activeCell="T8" sqref="T8"/>
    </sheetView>
  </sheetViews>
  <sheetFormatPr defaultColWidth="17.44140625" defaultRowHeight="114" customHeight="1" x14ac:dyDescent="0.3"/>
  <cols>
    <col min="1" max="1" width="42.5546875" style="236" customWidth="1"/>
    <col min="2" max="2" width="17.44140625" style="236" customWidth="1"/>
    <col min="3" max="3" width="7" style="236" customWidth="1"/>
    <col min="4" max="4" width="7.44140625" style="236" customWidth="1"/>
    <col min="5" max="5" width="6.109375" style="236" customWidth="1"/>
    <col min="6" max="6" width="5.6640625" style="236" customWidth="1"/>
    <col min="7" max="7" width="10.33203125" style="237" customWidth="1"/>
    <col min="8" max="8" width="7.6640625" style="236" customWidth="1"/>
    <col min="9" max="9" width="13.109375" style="236" customWidth="1"/>
    <col min="10" max="10" width="10.33203125" style="236" customWidth="1"/>
    <col min="11" max="11" width="11.88671875" style="236" customWidth="1"/>
    <col min="12" max="12" width="11" style="236" customWidth="1"/>
    <col min="13" max="13" width="13.33203125" style="236" customWidth="1"/>
    <col min="14" max="19" width="12.33203125" style="236" customWidth="1"/>
    <col min="20" max="20" width="16.6640625" style="236" customWidth="1"/>
    <col min="21" max="21" width="31" style="236" customWidth="1"/>
    <col min="22" max="16384" width="17.44140625" style="236"/>
  </cols>
  <sheetData>
    <row r="1" spans="1:22" ht="114" customHeight="1" x14ac:dyDescent="0.3">
      <c r="K1" s="982"/>
      <c r="L1" s="983"/>
      <c r="M1" s="983"/>
      <c r="N1" s="983"/>
      <c r="O1" s="983"/>
      <c r="P1" s="983"/>
      <c r="Q1" s="983"/>
      <c r="R1" s="983"/>
      <c r="S1" s="983"/>
      <c r="T1" s="983"/>
      <c r="U1" s="983"/>
    </row>
    <row r="2" spans="1:22" ht="62.25" customHeight="1" x14ac:dyDescent="0.3">
      <c r="A2" s="238"/>
      <c r="B2" s="238"/>
      <c r="C2" s="238"/>
      <c r="D2" s="239"/>
      <c r="E2" s="239"/>
      <c r="F2" s="239"/>
      <c r="G2" s="240"/>
      <c r="H2" s="928"/>
      <c r="I2" s="929"/>
      <c r="J2" s="929"/>
      <c r="K2" s="930" t="s">
        <v>289</v>
      </c>
      <c r="L2" s="930"/>
      <c r="M2" s="930"/>
      <c r="N2" s="930"/>
      <c r="O2" s="930"/>
      <c r="P2" s="930"/>
      <c r="Q2" s="930"/>
      <c r="R2" s="930"/>
      <c r="S2" s="930"/>
      <c r="T2" s="930"/>
      <c r="U2" s="930"/>
    </row>
    <row r="3" spans="1:22" ht="51.75" customHeight="1" x14ac:dyDescent="0.3">
      <c r="A3" s="987" t="s">
        <v>140</v>
      </c>
      <c r="B3" s="987"/>
      <c r="C3" s="987"/>
      <c r="D3" s="987"/>
      <c r="E3" s="987"/>
      <c r="F3" s="987"/>
      <c r="G3" s="987"/>
      <c r="H3" s="987"/>
      <c r="I3" s="987"/>
      <c r="J3" s="987"/>
      <c r="K3" s="987"/>
      <c r="L3" s="987"/>
      <c r="M3" s="987"/>
      <c r="N3" s="987"/>
      <c r="O3" s="987"/>
      <c r="P3" s="987"/>
      <c r="Q3" s="987"/>
      <c r="R3" s="987"/>
      <c r="S3" s="987"/>
      <c r="T3" s="987"/>
      <c r="U3" s="987"/>
    </row>
    <row r="4" spans="1:22" ht="114" hidden="1" customHeight="1" x14ac:dyDescent="0.3">
      <c r="A4" s="241"/>
      <c r="B4" s="241"/>
      <c r="C4" s="241"/>
      <c r="D4" s="239"/>
      <c r="E4" s="239"/>
      <c r="F4" s="239"/>
      <c r="G4" s="240"/>
      <c r="H4" s="239"/>
      <c r="I4" s="239"/>
      <c r="J4" s="239"/>
      <c r="K4" s="239"/>
      <c r="L4" s="239"/>
      <c r="M4" s="239"/>
      <c r="N4" s="239"/>
      <c r="O4" s="239"/>
      <c r="P4" s="239"/>
      <c r="Q4" s="239"/>
      <c r="R4" s="239"/>
      <c r="S4" s="239"/>
      <c r="T4" s="239"/>
      <c r="U4" s="239"/>
    </row>
    <row r="5" spans="1:22" s="242" customFormat="1" ht="114" customHeight="1" x14ac:dyDescent="0.3">
      <c r="A5" s="984" t="s">
        <v>79</v>
      </c>
      <c r="B5" s="984" t="s">
        <v>165</v>
      </c>
      <c r="C5" s="984" t="s">
        <v>48</v>
      </c>
      <c r="D5" s="984"/>
      <c r="E5" s="984"/>
      <c r="F5" s="984"/>
      <c r="G5" s="984"/>
      <c r="H5" s="984"/>
      <c r="I5" s="984" t="s">
        <v>80</v>
      </c>
      <c r="J5" s="984"/>
      <c r="K5" s="984"/>
      <c r="L5" s="984"/>
      <c r="M5" s="984"/>
      <c r="N5" s="984"/>
      <c r="O5" s="984"/>
      <c r="P5" s="984"/>
      <c r="Q5" s="984"/>
      <c r="R5" s="984"/>
      <c r="S5" s="984"/>
      <c r="T5" s="984"/>
      <c r="U5" s="984" t="s">
        <v>81</v>
      </c>
    </row>
    <row r="6" spans="1:22" s="242" customFormat="1" ht="111" customHeight="1" x14ac:dyDescent="0.3">
      <c r="A6" s="984"/>
      <c r="B6" s="984"/>
      <c r="C6" s="984" t="s">
        <v>165</v>
      </c>
      <c r="D6" s="984" t="s">
        <v>45</v>
      </c>
      <c r="E6" s="984" t="s">
        <v>44</v>
      </c>
      <c r="F6" s="984"/>
      <c r="G6" s="984"/>
      <c r="H6" s="984" t="s">
        <v>43</v>
      </c>
      <c r="I6" s="984" t="s">
        <v>33</v>
      </c>
      <c r="J6" s="959" t="s">
        <v>226</v>
      </c>
      <c r="K6" s="959" t="s">
        <v>31</v>
      </c>
      <c r="L6" s="959" t="s">
        <v>229</v>
      </c>
      <c r="M6" s="985" t="s">
        <v>228</v>
      </c>
      <c r="N6" s="985" t="s">
        <v>227</v>
      </c>
      <c r="O6" s="481" t="s">
        <v>116</v>
      </c>
      <c r="P6" s="481" t="s">
        <v>115</v>
      </c>
      <c r="Q6" s="481" t="s">
        <v>114</v>
      </c>
      <c r="R6" s="580" t="s">
        <v>113</v>
      </c>
      <c r="S6" s="580" t="s">
        <v>112</v>
      </c>
      <c r="T6" s="984" t="s">
        <v>521</v>
      </c>
      <c r="U6" s="984"/>
    </row>
    <row r="7" spans="1:22" s="242" customFormat="1" ht="51" hidden="1" customHeight="1" x14ac:dyDescent="0.3">
      <c r="A7" s="984"/>
      <c r="B7" s="984"/>
      <c r="C7" s="984"/>
      <c r="D7" s="984"/>
      <c r="E7" s="984"/>
      <c r="F7" s="984"/>
      <c r="G7" s="984"/>
      <c r="H7" s="984"/>
      <c r="I7" s="984"/>
      <c r="J7" s="959"/>
      <c r="K7" s="959"/>
      <c r="L7" s="959"/>
      <c r="M7" s="986"/>
      <c r="N7" s="986"/>
      <c r="O7" s="482"/>
      <c r="P7" s="482"/>
      <c r="Q7" s="482"/>
      <c r="R7" s="581"/>
      <c r="S7" s="482"/>
      <c r="T7" s="984"/>
      <c r="U7" s="984"/>
    </row>
    <row r="8" spans="1:22" ht="114" customHeight="1" x14ac:dyDescent="0.3">
      <c r="A8" s="243" t="s">
        <v>82</v>
      </c>
      <c r="B8" s="480" t="s">
        <v>83</v>
      </c>
      <c r="C8" s="244">
        <v>964</v>
      </c>
      <c r="D8" s="244" t="s">
        <v>84</v>
      </c>
      <c r="E8" s="244" t="s">
        <v>84</v>
      </c>
      <c r="F8" s="244" t="s">
        <v>84</v>
      </c>
      <c r="G8" s="245" t="s">
        <v>84</v>
      </c>
      <c r="H8" s="244" t="s">
        <v>84</v>
      </c>
      <c r="I8" s="119">
        <f>I9+I14</f>
        <v>17259.451000000001</v>
      </c>
      <c r="J8" s="119">
        <f>J9+J14</f>
        <v>15169.133</v>
      </c>
      <c r="K8" s="119">
        <f>K9+K14</f>
        <v>16271.446</v>
      </c>
      <c r="L8" s="119"/>
      <c r="M8" s="119"/>
      <c r="N8" s="119"/>
      <c r="O8" s="119"/>
      <c r="P8" s="119"/>
      <c r="Q8" s="119"/>
      <c r="R8" s="119"/>
      <c r="S8" s="119"/>
      <c r="T8" s="119">
        <f>K8+J8+I8</f>
        <v>48700.03</v>
      </c>
      <c r="U8" s="244" t="s">
        <v>84</v>
      </c>
    </row>
    <row r="9" spans="1:22" ht="114" customHeight="1" x14ac:dyDescent="0.3">
      <c r="A9" s="243" t="s">
        <v>85</v>
      </c>
      <c r="B9" s="480"/>
      <c r="C9" s="244">
        <v>964</v>
      </c>
      <c r="D9" s="244" t="s">
        <v>124</v>
      </c>
      <c r="E9" s="244" t="s">
        <v>124</v>
      </c>
      <c r="F9" s="244" t="s">
        <v>124</v>
      </c>
      <c r="G9" s="245" t="s">
        <v>124</v>
      </c>
      <c r="H9" s="244" t="s">
        <v>124</v>
      </c>
      <c r="I9" s="119">
        <f>I10+I11+I12</f>
        <v>5336.2510000000002</v>
      </c>
      <c r="J9" s="119">
        <f>J10+J11+J12</f>
        <v>796.13300000000004</v>
      </c>
      <c r="K9" s="119">
        <f>K10+K11+K12</f>
        <v>838.66800000000001</v>
      </c>
      <c r="L9" s="119"/>
      <c r="M9" s="119"/>
      <c r="N9" s="119"/>
      <c r="O9" s="119"/>
      <c r="P9" s="119"/>
      <c r="Q9" s="119"/>
      <c r="R9" s="119"/>
      <c r="S9" s="119"/>
      <c r="T9" s="119">
        <f>SUM(I9:K9)</f>
        <v>6971.0519999999997</v>
      </c>
      <c r="U9" s="244"/>
    </row>
    <row r="10" spans="1:22" ht="114" customHeight="1" x14ac:dyDescent="0.3">
      <c r="A10" s="246" t="s">
        <v>132</v>
      </c>
      <c r="B10" s="480" t="s">
        <v>83</v>
      </c>
      <c r="C10" s="247">
        <v>964</v>
      </c>
      <c r="D10" s="248" t="s">
        <v>102</v>
      </c>
      <c r="E10" s="247" t="s">
        <v>124</v>
      </c>
      <c r="F10" s="249" t="s">
        <v>124</v>
      </c>
      <c r="G10" s="249" t="s">
        <v>124</v>
      </c>
      <c r="H10" s="249" t="s">
        <v>125</v>
      </c>
      <c r="I10" s="117">
        <v>386.7</v>
      </c>
      <c r="J10" s="117">
        <v>425.35500000000002</v>
      </c>
      <c r="K10" s="117">
        <v>467.89</v>
      </c>
      <c r="L10" s="117"/>
      <c r="M10" s="117"/>
      <c r="N10" s="117"/>
      <c r="O10" s="117"/>
      <c r="P10" s="117"/>
      <c r="Q10" s="117"/>
      <c r="R10" s="117"/>
      <c r="S10" s="117"/>
      <c r="T10" s="117">
        <f>K10+J10+I10</f>
        <v>1279.9449999999999</v>
      </c>
      <c r="U10" s="483" t="s">
        <v>86</v>
      </c>
    </row>
    <row r="11" spans="1:22" ht="70.2" customHeight="1" x14ac:dyDescent="0.3">
      <c r="A11" s="989" t="s">
        <v>131</v>
      </c>
      <c r="B11" s="993" t="s">
        <v>83</v>
      </c>
      <c r="C11" s="247">
        <v>964</v>
      </c>
      <c r="D11" s="248" t="s">
        <v>103</v>
      </c>
      <c r="E11" s="249" t="s">
        <v>124</v>
      </c>
      <c r="F11" s="249" t="s">
        <v>124</v>
      </c>
      <c r="G11" s="249" t="s">
        <v>124</v>
      </c>
      <c r="H11" s="249" t="s">
        <v>125</v>
      </c>
      <c r="I11" s="117">
        <f>357.536</f>
        <v>357.536</v>
      </c>
      <c r="J11" s="117">
        <f>370.778</f>
        <v>370.77800000000002</v>
      </c>
      <c r="K11" s="117">
        <f>370.778</f>
        <v>370.77800000000002</v>
      </c>
      <c r="L11" s="117"/>
      <c r="M11" s="117"/>
      <c r="N11" s="117"/>
      <c r="O11" s="117"/>
      <c r="P11" s="117"/>
      <c r="Q11" s="117"/>
      <c r="R11" s="117"/>
      <c r="S11" s="117"/>
      <c r="T11" s="117">
        <f>K11+J11+I11</f>
        <v>1099.0920000000001</v>
      </c>
      <c r="U11" s="246" t="s">
        <v>87</v>
      </c>
    </row>
    <row r="12" spans="1:22" ht="85.2" customHeight="1" x14ac:dyDescent="0.3">
      <c r="A12" s="989"/>
      <c r="B12" s="993"/>
      <c r="C12" s="247">
        <v>964</v>
      </c>
      <c r="D12" s="248" t="s">
        <v>103</v>
      </c>
      <c r="E12" s="249" t="s">
        <v>124</v>
      </c>
      <c r="F12" s="249" t="s">
        <v>124</v>
      </c>
      <c r="G12" s="249" t="s">
        <v>124</v>
      </c>
      <c r="H12" s="249" t="s">
        <v>127</v>
      </c>
      <c r="I12" s="117">
        <v>4592.0150000000003</v>
      </c>
      <c r="J12" s="117">
        <v>0</v>
      </c>
      <c r="K12" s="117">
        <v>0</v>
      </c>
      <c r="L12" s="117"/>
      <c r="M12" s="117"/>
      <c r="N12" s="117"/>
      <c r="O12" s="117"/>
      <c r="P12" s="117"/>
      <c r="Q12" s="117"/>
      <c r="R12" s="117"/>
      <c r="S12" s="117"/>
      <c r="T12" s="117">
        <f>I12</f>
        <v>4592.0150000000003</v>
      </c>
      <c r="U12" s="246"/>
    </row>
    <row r="13" spans="1:22" ht="64.2" customHeight="1" x14ac:dyDescent="0.3">
      <c r="A13" s="243" t="s">
        <v>141</v>
      </c>
      <c r="B13" s="993" t="s">
        <v>83</v>
      </c>
      <c r="C13" s="247"/>
      <c r="D13" s="248"/>
      <c r="E13" s="249"/>
      <c r="F13" s="249"/>
      <c r="G13" s="249"/>
      <c r="H13" s="249"/>
      <c r="I13" s="119">
        <f>I15+I16+I18+I19+I20+I21+I22+I23+I26+I27+I28+I29+I30+I31+I32+I33+I34+I35</f>
        <v>11923.2</v>
      </c>
      <c r="J13" s="119">
        <f>J15+J16+J18+J19+J20+J21+J22+J23+J26+J27+J28+J29+J30+J31+J32+J33+J34+J35</f>
        <v>14373</v>
      </c>
      <c r="K13" s="119">
        <f t="shared" ref="K13:S13" si="0">K14</f>
        <v>15432.778</v>
      </c>
      <c r="L13" s="119">
        <f t="shared" si="0"/>
        <v>14178.100000000002</v>
      </c>
      <c r="M13" s="119">
        <f t="shared" si="0"/>
        <v>0</v>
      </c>
      <c r="N13" s="119">
        <f t="shared" si="0"/>
        <v>0</v>
      </c>
      <c r="O13" s="119">
        <f t="shared" si="0"/>
        <v>0</v>
      </c>
      <c r="P13" s="119">
        <f t="shared" si="0"/>
        <v>0</v>
      </c>
      <c r="Q13" s="119">
        <f t="shared" si="0"/>
        <v>0</v>
      </c>
      <c r="R13" s="119">
        <f t="shared" si="0"/>
        <v>0</v>
      </c>
      <c r="S13" s="119">
        <f t="shared" si="0"/>
        <v>0</v>
      </c>
      <c r="T13" s="119">
        <f>O13+N13+M13+L13+K13+J13+I13</f>
        <v>55907.078000000009</v>
      </c>
      <c r="U13" s="250"/>
      <c r="V13" s="251"/>
    </row>
    <row r="14" spans="1:22" ht="114" customHeight="1" x14ac:dyDescent="0.3">
      <c r="A14" s="252" t="s">
        <v>360</v>
      </c>
      <c r="B14" s="993"/>
      <c r="C14" s="247"/>
      <c r="D14" s="248"/>
      <c r="E14" s="249"/>
      <c r="F14" s="247"/>
      <c r="G14" s="249"/>
      <c r="H14" s="249"/>
      <c r="I14" s="119">
        <f t="shared" ref="I14:O14" si="1">I15+I16+I18+I19+I20+I21+I22+I23+I26+I27+I28+I29+I30+I32+I33+I34+I35+I36</f>
        <v>11923.2</v>
      </c>
      <c r="J14" s="119">
        <f t="shared" si="1"/>
        <v>14373</v>
      </c>
      <c r="K14" s="119">
        <f t="shared" si="1"/>
        <v>15432.778</v>
      </c>
      <c r="L14" s="119">
        <f>L15+L16+L17+L18+L19+L20+L21+L22+L23+L26+L27+L28+L29+L30+L32+L33+L34+L35+L36+L37+L38+L39</f>
        <v>14178.100000000002</v>
      </c>
      <c r="M14" s="119">
        <f t="shared" si="1"/>
        <v>0</v>
      </c>
      <c r="N14" s="119">
        <f t="shared" si="1"/>
        <v>0</v>
      </c>
      <c r="O14" s="119">
        <f t="shared" si="1"/>
        <v>0</v>
      </c>
      <c r="P14" s="119">
        <f>P15+P16+P18+P19+P20+P21+P22+P23+P26+P27+P28+P29+P30+P32+P33+P34+P35+P36</f>
        <v>0</v>
      </c>
      <c r="Q14" s="119">
        <f>Q15+Q16+Q18+Q19+Q20+Q21+Q22+Q23+Q26+Q27+Q28+Q29+Q30+Q32+Q33+Q34+Q35+Q36</f>
        <v>0</v>
      </c>
      <c r="R14" s="119">
        <f>R15+R16+R18+R19+R20+R21+R22+R23+R26+R27+R28+R29+R30+R32+R33+R34+R35+R36</f>
        <v>0</v>
      </c>
      <c r="S14" s="119">
        <f>S15+S16+S18+S19+S20+S21+S22+S23+S26+S27+S28+S29+S30+S32+S33+S34+S35+S36</f>
        <v>0</v>
      </c>
      <c r="T14" s="119">
        <f>O14+N14+M14+L14+K14+J14+I14</f>
        <v>55907.078000000009</v>
      </c>
      <c r="U14" s="483"/>
      <c r="V14" s="251"/>
    </row>
    <row r="15" spans="1:22" ht="46.95" customHeight="1" x14ac:dyDescent="0.3">
      <c r="A15" s="990" t="s">
        <v>236</v>
      </c>
      <c r="B15" s="989" t="s">
        <v>83</v>
      </c>
      <c r="C15" s="247">
        <v>964</v>
      </c>
      <c r="D15" s="248" t="s">
        <v>269</v>
      </c>
      <c r="E15" s="249" t="s">
        <v>152</v>
      </c>
      <c r="F15" s="249" t="s">
        <v>5</v>
      </c>
      <c r="G15" s="249" t="s">
        <v>194</v>
      </c>
      <c r="H15" s="249" t="s">
        <v>126</v>
      </c>
      <c r="I15" s="117">
        <v>0</v>
      </c>
      <c r="J15" s="117">
        <v>0</v>
      </c>
      <c r="K15" s="117">
        <v>11940.2</v>
      </c>
      <c r="L15" s="117">
        <f>11677.2+51</f>
        <v>11728.2</v>
      </c>
      <c r="M15" s="117">
        <v>0</v>
      </c>
      <c r="N15" s="117">
        <v>0</v>
      </c>
      <c r="O15" s="117">
        <v>0</v>
      </c>
      <c r="P15" s="117">
        <v>0</v>
      </c>
      <c r="Q15" s="117">
        <v>0</v>
      </c>
      <c r="R15" s="117">
        <v>0</v>
      </c>
      <c r="S15" s="117">
        <v>0</v>
      </c>
      <c r="T15" s="119">
        <f>O15+N15+M15+L15+K15+J15+I15</f>
        <v>23668.400000000001</v>
      </c>
      <c r="U15" s="988"/>
      <c r="V15" s="251"/>
    </row>
    <row r="16" spans="1:22" ht="49.2" customHeight="1" x14ac:dyDescent="0.3">
      <c r="A16" s="991"/>
      <c r="B16" s="989"/>
      <c r="C16" s="247">
        <v>964</v>
      </c>
      <c r="D16" s="248" t="s">
        <v>104</v>
      </c>
      <c r="E16" s="249" t="s">
        <v>152</v>
      </c>
      <c r="F16" s="249" t="s">
        <v>5</v>
      </c>
      <c r="G16" s="249" t="s">
        <v>237</v>
      </c>
      <c r="H16" s="249" t="s">
        <v>126</v>
      </c>
      <c r="I16" s="117">
        <v>10908.9</v>
      </c>
      <c r="J16" s="117">
        <v>12006.7</v>
      </c>
      <c r="K16" s="117">
        <v>0</v>
      </c>
      <c r="L16" s="117">
        <v>0</v>
      </c>
      <c r="M16" s="117">
        <v>0</v>
      </c>
      <c r="N16" s="117">
        <v>0</v>
      </c>
      <c r="O16" s="117">
        <v>0</v>
      </c>
      <c r="P16" s="117">
        <v>0</v>
      </c>
      <c r="Q16" s="117">
        <v>0</v>
      </c>
      <c r="R16" s="117">
        <v>0</v>
      </c>
      <c r="S16" s="117">
        <v>0</v>
      </c>
      <c r="T16" s="119">
        <f t="shared" ref="T16:T39" si="2">O16+N16+M16+L16+K16+J16+I16</f>
        <v>22915.599999999999</v>
      </c>
      <c r="U16" s="988"/>
      <c r="V16" s="251"/>
    </row>
    <row r="17" spans="1:22" ht="49.2" customHeight="1" x14ac:dyDescent="0.3">
      <c r="A17" s="992"/>
      <c r="B17" s="989"/>
      <c r="C17" s="249">
        <v>964</v>
      </c>
      <c r="D17" s="249" t="s">
        <v>269</v>
      </c>
      <c r="E17" s="249" t="s">
        <v>152</v>
      </c>
      <c r="F17" s="249" t="s">
        <v>5</v>
      </c>
      <c r="G17" s="249" t="s">
        <v>194</v>
      </c>
      <c r="H17" s="249" t="s">
        <v>160</v>
      </c>
      <c r="I17" s="117"/>
      <c r="J17" s="117"/>
      <c r="K17" s="117"/>
      <c r="L17" s="117">
        <f>252.6-51</f>
        <v>201.6</v>
      </c>
      <c r="M17" s="117">
        <v>0</v>
      </c>
      <c r="N17" s="117">
        <v>0</v>
      </c>
      <c r="O17" s="117">
        <v>0</v>
      </c>
      <c r="P17" s="117">
        <v>0</v>
      </c>
      <c r="Q17" s="117">
        <v>0</v>
      </c>
      <c r="R17" s="117">
        <v>0</v>
      </c>
      <c r="S17" s="117">
        <v>0</v>
      </c>
      <c r="T17" s="119">
        <f t="shared" si="2"/>
        <v>201.6</v>
      </c>
      <c r="U17" s="988"/>
      <c r="V17" s="251"/>
    </row>
    <row r="18" spans="1:22" ht="50.4" customHeight="1" x14ac:dyDescent="0.3">
      <c r="A18" s="990" t="s">
        <v>239</v>
      </c>
      <c r="B18" s="989"/>
      <c r="C18" s="247">
        <v>964</v>
      </c>
      <c r="D18" s="248" t="s">
        <v>269</v>
      </c>
      <c r="E18" s="249" t="s">
        <v>152</v>
      </c>
      <c r="F18" s="249" t="s">
        <v>5</v>
      </c>
      <c r="G18" s="249" t="s">
        <v>188</v>
      </c>
      <c r="H18" s="249" t="s">
        <v>126</v>
      </c>
      <c r="I18" s="117">
        <v>0</v>
      </c>
      <c r="J18" s="117">
        <v>0</v>
      </c>
      <c r="K18" s="117">
        <v>1314.2</v>
      </c>
      <c r="L18" s="117">
        <v>1356</v>
      </c>
      <c r="M18" s="117">
        <v>0</v>
      </c>
      <c r="N18" s="117">
        <v>0</v>
      </c>
      <c r="O18" s="117">
        <v>0</v>
      </c>
      <c r="P18" s="117">
        <v>0</v>
      </c>
      <c r="Q18" s="117">
        <v>0</v>
      </c>
      <c r="R18" s="117">
        <v>0</v>
      </c>
      <c r="S18" s="117">
        <v>0</v>
      </c>
      <c r="T18" s="119">
        <f t="shared" si="2"/>
        <v>2670.2</v>
      </c>
      <c r="U18" s="988"/>
      <c r="V18" s="251"/>
    </row>
    <row r="19" spans="1:22" ht="50.4" customHeight="1" x14ac:dyDescent="0.3">
      <c r="A19" s="992"/>
      <c r="B19" s="989"/>
      <c r="C19" s="247">
        <v>964</v>
      </c>
      <c r="D19" s="248" t="s">
        <v>104</v>
      </c>
      <c r="E19" s="249" t="s">
        <v>152</v>
      </c>
      <c r="F19" s="249" t="s">
        <v>5</v>
      </c>
      <c r="G19" s="249" t="s">
        <v>238</v>
      </c>
      <c r="H19" s="249" t="s">
        <v>126</v>
      </c>
      <c r="I19" s="117">
        <v>347</v>
      </c>
      <c r="J19" s="117">
        <v>846.7</v>
      </c>
      <c r="K19" s="117">
        <v>0</v>
      </c>
      <c r="L19" s="117">
        <v>0</v>
      </c>
      <c r="M19" s="117">
        <v>0</v>
      </c>
      <c r="N19" s="117">
        <v>0</v>
      </c>
      <c r="O19" s="117">
        <v>0</v>
      </c>
      <c r="P19" s="117">
        <v>0</v>
      </c>
      <c r="Q19" s="117">
        <v>0</v>
      </c>
      <c r="R19" s="117">
        <v>0</v>
      </c>
      <c r="S19" s="117">
        <v>0</v>
      </c>
      <c r="T19" s="119">
        <f t="shared" si="2"/>
        <v>1193.7</v>
      </c>
      <c r="U19" s="988"/>
      <c r="V19" s="251"/>
    </row>
    <row r="20" spans="1:22" ht="50.4" customHeight="1" x14ac:dyDescent="0.3">
      <c r="A20" s="990" t="s">
        <v>241</v>
      </c>
      <c r="B20" s="989"/>
      <c r="C20" s="247">
        <v>964</v>
      </c>
      <c r="D20" s="248" t="s">
        <v>269</v>
      </c>
      <c r="E20" s="249" t="s">
        <v>152</v>
      </c>
      <c r="F20" s="249" t="s">
        <v>5</v>
      </c>
      <c r="G20" s="253" t="s">
        <v>189</v>
      </c>
      <c r="H20" s="249" t="s">
        <v>126</v>
      </c>
      <c r="I20" s="117">
        <v>0</v>
      </c>
      <c r="J20" s="117">
        <v>0</v>
      </c>
      <c r="K20" s="117">
        <v>67.16</v>
      </c>
      <c r="L20" s="117">
        <v>98.9</v>
      </c>
      <c r="M20" s="117">
        <v>0</v>
      </c>
      <c r="N20" s="117">
        <v>0</v>
      </c>
      <c r="O20" s="117">
        <v>0</v>
      </c>
      <c r="P20" s="117">
        <v>0</v>
      </c>
      <c r="Q20" s="117">
        <v>0</v>
      </c>
      <c r="R20" s="117">
        <v>0</v>
      </c>
      <c r="S20" s="117">
        <v>0</v>
      </c>
      <c r="T20" s="119">
        <f t="shared" si="2"/>
        <v>166.06</v>
      </c>
      <c r="U20" s="988"/>
      <c r="V20" s="251"/>
    </row>
    <row r="21" spans="1:22" ht="48" customHeight="1" x14ac:dyDescent="0.3">
      <c r="A21" s="992"/>
      <c r="B21" s="480"/>
      <c r="C21" s="247">
        <v>964</v>
      </c>
      <c r="D21" s="248" t="s">
        <v>104</v>
      </c>
      <c r="E21" s="249" t="s">
        <v>152</v>
      </c>
      <c r="F21" s="249" t="s">
        <v>5</v>
      </c>
      <c r="G21" s="253" t="s">
        <v>240</v>
      </c>
      <c r="H21" s="249" t="s">
        <v>126</v>
      </c>
      <c r="I21" s="117">
        <v>126.7</v>
      </c>
      <c r="J21" s="117">
        <v>128</v>
      </c>
      <c r="K21" s="117">
        <v>0</v>
      </c>
      <c r="L21" s="117">
        <v>0</v>
      </c>
      <c r="M21" s="117">
        <v>0</v>
      </c>
      <c r="N21" s="117">
        <v>0</v>
      </c>
      <c r="O21" s="117">
        <v>0</v>
      </c>
      <c r="P21" s="117">
        <v>0</v>
      </c>
      <c r="Q21" s="117">
        <v>0</v>
      </c>
      <c r="R21" s="117">
        <v>0</v>
      </c>
      <c r="S21" s="117">
        <v>0</v>
      </c>
      <c r="T21" s="119">
        <f t="shared" si="2"/>
        <v>254.7</v>
      </c>
      <c r="U21" s="483"/>
      <c r="V21" s="251"/>
    </row>
    <row r="22" spans="1:22" ht="111.6" customHeight="1" x14ac:dyDescent="0.3">
      <c r="A22" s="254" t="s">
        <v>195</v>
      </c>
      <c r="B22" s="480"/>
      <c r="C22" s="247">
        <v>964</v>
      </c>
      <c r="D22" s="248" t="s">
        <v>104</v>
      </c>
      <c r="E22" s="249" t="s">
        <v>152</v>
      </c>
      <c r="F22" s="249" t="s">
        <v>5</v>
      </c>
      <c r="G22" s="253" t="s">
        <v>196</v>
      </c>
      <c r="H22" s="249" t="s">
        <v>126</v>
      </c>
      <c r="I22" s="117">
        <v>0</v>
      </c>
      <c r="J22" s="117">
        <v>0</v>
      </c>
      <c r="K22" s="117">
        <v>286.238</v>
      </c>
      <c r="L22" s="117">
        <v>291.5</v>
      </c>
      <c r="M22" s="117">
        <v>0</v>
      </c>
      <c r="N22" s="117">
        <v>0</v>
      </c>
      <c r="O22" s="117">
        <v>0</v>
      </c>
      <c r="P22" s="117">
        <v>0</v>
      </c>
      <c r="Q22" s="117">
        <v>0</v>
      </c>
      <c r="R22" s="117">
        <v>0</v>
      </c>
      <c r="S22" s="117">
        <v>0</v>
      </c>
      <c r="T22" s="119">
        <f t="shared" si="2"/>
        <v>577.73800000000006</v>
      </c>
      <c r="U22" s="255"/>
      <c r="V22" s="251"/>
    </row>
    <row r="23" spans="1:22" ht="31.2" customHeight="1" x14ac:dyDescent="0.3">
      <c r="A23" s="990" t="s">
        <v>163</v>
      </c>
      <c r="B23" s="256"/>
      <c r="C23" s="247">
        <v>964</v>
      </c>
      <c r="D23" s="248" t="s">
        <v>104</v>
      </c>
      <c r="E23" s="249" t="s">
        <v>152</v>
      </c>
      <c r="F23" s="249" t="s">
        <v>5</v>
      </c>
      <c r="G23" s="249" t="s">
        <v>194</v>
      </c>
      <c r="H23" s="249" t="s">
        <v>160</v>
      </c>
      <c r="I23" s="118">
        <v>0</v>
      </c>
      <c r="J23" s="118">
        <v>0</v>
      </c>
      <c r="K23" s="118">
        <v>412.4</v>
      </c>
      <c r="L23" s="118">
        <v>0</v>
      </c>
      <c r="M23" s="118">
        <v>0</v>
      </c>
      <c r="N23" s="118">
        <v>0</v>
      </c>
      <c r="O23" s="118">
        <v>0</v>
      </c>
      <c r="P23" s="118">
        <v>0</v>
      </c>
      <c r="Q23" s="118">
        <v>0</v>
      </c>
      <c r="R23" s="118">
        <v>0</v>
      </c>
      <c r="S23" s="118">
        <v>0</v>
      </c>
      <c r="T23" s="119">
        <f t="shared" si="2"/>
        <v>412.4</v>
      </c>
      <c r="U23" s="257"/>
      <c r="V23" s="251"/>
    </row>
    <row r="24" spans="1:22" ht="31.2" customHeight="1" x14ac:dyDescent="0.3">
      <c r="A24" s="991"/>
      <c r="B24" s="256"/>
      <c r="C24" s="247">
        <v>964</v>
      </c>
      <c r="D24" s="248" t="s">
        <v>104</v>
      </c>
      <c r="E24" s="249" t="s">
        <v>152</v>
      </c>
      <c r="F24" s="249" t="s">
        <v>5</v>
      </c>
      <c r="G24" s="249">
        <v>1022</v>
      </c>
      <c r="H24" s="249" t="s">
        <v>126</v>
      </c>
      <c r="I24" s="117">
        <v>15.1</v>
      </c>
      <c r="J24" s="117">
        <v>0</v>
      </c>
      <c r="K24" s="117">
        <v>0</v>
      </c>
      <c r="L24" s="117">
        <v>0</v>
      </c>
      <c r="M24" s="117">
        <v>0</v>
      </c>
      <c r="N24" s="117">
        <v>0</v>
      </c>
      <c r="O24" s="117"/>
      <c r="P24" s="117"/>
      <c r="Q24" s="117"/>
      <c r="R24" s="117"/>
      <c r="S24" s="117"/>
      <c r="T24" s="119">
        <f t="shared" si="2"/>
        <v>15.1</v>
      </c>
      <c r="U24" s="257"/>
      <c r="V24" s="251"/>
    </row>
    <row r="25" spans="1:22" ht="31.2" customHeight="1" x14ac:dyDescent="0.3">
      <c r="A25" s="991"/>
      <c r="B25" s="256"/>
      <c r="C25" s="247">
        <v>964</v>
      </c>
      <c r="D25" s="248" t="s">
        <v>104</v>
      </c>
      <c r="E25" s="249" t="s">
        <v>152</v>
      </c>
      <c r="F25" s="249" t="s">
        <v>5</v>
      </c>
      <c r="G25" s="249">
        <v>8062</v>
      </c>
      <c r="H25" s="249" t="s">
        <v>160</v>
      </c>
      <c r="I25" s="117">
        <v>0</v>
      </c>
      <c r="J25" s="117">
        <v>1036.5</v>
      </c>
      <c r="K25" s="117">
        <v>0</v>
      </c>
      <c r="L25" s="117">
        <v>0</v>
      </c>
      <c r="M25" s="117">
        <v>0</v>
      </c>
      <c r="N25" s="117">
        <v>0</v>
      </c>
      <c r="O25" s="117"/>
      <c r="P25" s="117"/>
      <c r="Q25" s="117"/>
      <c r="R25" s="117"/>
      <c r="S25" s="117"/>
      <c r="T25" s="119">
        <f t="shared" si="2"/>
        <v>1036.5</v>
      </c>
      <c r="U25" s="257"/>
      <c r="V25" s="251"/>
    </row>
    <row r="26" spans="1:22" ht="31.2" customHeight="1" x14ac:dyDescent="0.3">
      <c r="A26" s="992"/>
      <c r="B26" s="256"/>
      <c r="C26" s="247">
        <v>964</v>
      </c>
      <c r="D26" s="248" t="s">
        <v>104</v>
      </c>
      <c r="E26" s="249" t="s">
        <v>152</v>
      </c>
      <c r="F26" s="249" t="s">
        <v>5</v>
      </c>
      <c r="G26" s="249" t="s">
        <v>237</v>
      </c>
      <c r="H26" s="249" t="s">
        <v>160</v>
      </c>
      <c r="I26" s="117">
        <v>172</v>
      </c>
      <c r="J26" s="117">
        <v>1214.3</v>
      </c>
      <c r="K26" s="117">
        <v>0</v>
      </c>
      <c r="L26" s="117">
        <v>0</v>
      </c>
      <c r="M26" s="117">
        <v>0</v>
      </c>
      <c r="N26" s="117">
        <v>0</v>
      </c>
      <c r="O26" s="117">
        <v>0</v>
      </c>
      <c r="P26" s="117">
        <v>0</v>
      </c>
      <c r="Q26" s="117">
        <v>0</v>
      </c>
      <c r="R26" s="117">
        <v>0</v>
      </c>
      <c r="S26" s="117">
        <v>0</v>
      </c>
      <c r="T26" s="119">
        <f t="shared" si="2"/>
        <v>1386.3</v>
      </c>
      <c r="U26" s="257"/>
      <c r="V26" s="251"/>
    </row>
    <row r="27" spans="1:22" ht="31.2" customHeight="1" x14ac:dyDescent="0.3">
      <c r="A27" s="480" t="s">
        <v>163</v>
      </c>
      <c r="B27" s="256"/>
      <c r="C27" s="247">
        <v>964</v>
      </c>
      <c r="D27" s="248" t="s">
        <v>104</v>
      </c>
      <c r="E27" s="249" t="s">
        <v>152</v>
      </c>
      <c r="F27" s="249" t="s">
        <v>5</v>
      </c>
      <c r="G27" s="249" t="s">
        <v>244</v>
      </c>
      <c r="H27" s="249" t="s">
        <v>160</v>
      </c>
      <c r="I27" s="117">
        <v>0</v>
      </c>
      <c r="J27" s="117">
        <v>177.3</v>
      </c>
      <c r="K27" s="117">
        <v>0</v>
      </c>
      <c r="L27" s="117">
        <v>0</v>
      </c>
      <c r="M27" s="117">
        <v>0</v>
      </c>
      <c r="N27" s="117">
        <v>0</v>
      </c>
      <c r="O27" s="117">
        <v>0</v>
      </c>
      <c r="P27" s="117">
        <v>0</v>
      </c>
      <c r="Q27" s="117">
        <v>0</v>
      </c>
      <c r="R27" s="117">
        <v>0</v>
      </c>
      <c r="S27" s="117">
        <v>0</v>
      </c>
      <c r="T27" s="119">
        <f t="shared" si="2"/>
        <v>177.3</v>
      </c>
      <c r="U27" s="257"/>
      <c r="V27" s="251"/>
    </row>
    <row r="28" spans="1:22" ht="183.6" customHeight="1" x14ac:dyDescent="0.3">
      <c r="A28" s="258" t="s">
        <v>183</v>
      </c>
      <c r="B28" s="256"/>
      <c r="C28" s="247">
        <v>964</v>
      </c>
      <c r="D28" s="248" t="s">
        <v>104</v>
      </c>
      <c r="E28" s="249" t="s">
        <v>152</v>
      </c>
      <c r="F28" s="249" t="s">
        <v>5</v>
      </c>
      <c r="G28" s="259">
        <v>1022</v>
      </c>
      <c r="H28" s="249" t="s">
        <v>126</v>
      </c>
      <c r="I28" s="117">
        <v>15.1</v>
      </c>
      <c r="J28" s="117">
        <v>0</v>
      </c>
      <c r="K28" s="117">
        <v>0</v>
      </c>
      <c r="L28" s="117">
        <v>0</v>
      </c>
      <c r="M28" s="117">
        <v>0</v>
      </c>
      <c r="N28" s="117">
        <v>0</v>
      </c>
      <c r="O28" s="117">
        <v>0</v>
      </c>
      <c r="P28" s="117">
        <v>0</v>
      </c>
      <c r="Q28" s="117">
        <v>0</v>
      </c>
      <c r="R28" s="117">
        <v>0</v>
      </c>
      <c r="S28" s="117">
        <v>0</v>
      </c>
      <c r="T28" s="119">
        <f t="shared" si="2"/>
        <v>15.1</v>
      </c>
      <c r="U28" s="257"/>
      <c r="V28" s="251"/>
    </row>
    <row r="29" spans="1:22" ht="79.2" customHeight="1" x14ac:dyDescent="0.3">
      <c r="A29" s="480" t="s">
        <v>242</v>
      </c>
      <c r="B29" s="256"/>
      <c r="C29" s="247">
        <v>964</v>
      </c>
      <c r="D29" s="248" t="s">
        <v>104</v>
      </c>
      <c r="E29" s="249" t="s">
        <v>152</v>
      </c>
      <c r="F29" s="249" t="s">
        <v>5</v>
      </c>
      <c r="G29" s="249" t="s">
        <v>243</v>
      </c>
      <c r="H29" s="249" t="s">
        <v>160</v>
      </c>
      <c r="I29" s="117">
        <v>350</v>
      </c>
      <c r="J29" s="117">
        <v>0</v>
      </c>
      <c r="K29" s="117">
        <v>0</v>
      </c>
      <c r="L29" s="117">
        <v>0</v>
      </c>
      <c r="M29" s="117">
        <v>0</v>
      </c>
      <c r="N29" s="117">
        <v>0</v>
      </c>
      <c r="O29" s="117">
        <v>0</v>
      </c>
      <c r="P29" s="117">
        <v>0</v>
      </c>
      <c r="Q29" s="117">
        <v>0</v>
      </c>
      <c r="R29" s="117">
        <v>0</v>
      </c>
      <c r="S29" s="117">
        <v>0</v>
      </c>
      <c r="T29" s="119">
        <f t="shared" si="2"/>
        <v>350</v>
      </c>
      <c r="U29" s="257"/>
      <c r="V29" s="251"/>
    </row>
    <row r="30" spans="1:22" ht="100.95" customHeight="1" x14ac:dyDescent="0.3">
      <c r="A30" s="480" t="s">
        <v>245</v>
      </c>
      <c r="B30" s="256"/>
      <c r="C30" s="247">
        <v>964</v>
      </c>
      <c r="D30" s="248" t="s">
        <v>104</v>
      </c>
      <c r="E30" s="249" t="s">
        <v>152</v>
      </c>
      <c r="F30" s="249" t="s">
        <v>5</v>
      </c>
      <c r="G30" s="259">
        <v>8856</v>
      </c>
      <c r="H30" s="249" t="s">
        <v>160</v>
      </c>
      <c r="I30" s="117">
        <v>3.5</v>
      </c>
      <c r="J30" s="117">
        <v>0</v>
      </c>
      <c r="K30" s="117">
        <v>0</v>
      </c>
      <c r="L30" s="117">
        <v>0</v>
      </c>
      <c r="M30" s="117">
        <v>0</v>
      </c>
      <c r="N30" s="117">
        <v>0</v>
      </c>
      <c r="O30" s="117">
        <v>0</v>
      </c>
      <c r="P30" s="117">
        <v>0</v>
      </c>
      <c r="Q30" s="117">
        <v>0</v>
      </c>
      <c r="R30" s="117">
        <v>0</v>
      </c>
      <c r="S30" s="117">
        <v>0</v>
      </c>
      <c r="T30" s="119">
        <f t="shared" si="2"/>
        <v>3.5</v>
      </c>
      <c r="U30" s="257"/>
      <c r="V30" s="251"/>
    </row>
    <row r="31" spans="1:22" ht="56.4" customHeight="1" x14ac:dyDescent="0.3">
      <c r="A31" s="480" t="s">
        <v>163</v>
      </c>
      <c r="B31" s="256"/>
      <c r="C31" s="247">
        <v>964</v>
      </c>
      <c r="D31" s="248" t="s">
        <v>104</v>
      </c>
      <c r="E31" s="249" t="s">
        <v>152</v>
      </c>
      <c r="F31" s="249" t="s">
        <v>5</v>
      </c>
      <c r="G31" s="259">
        <v>8062</v>
      </c>
      <c r="H31" s="249" t="s">
        <v>160</v>
      </c>
      <c r="I31" s="117">
        <v>0</v>
      </c>
      <c r="J31" s="117">
        <v>0</v>
      </c>
      <c r="K31" s="117">
        <v>0</v>
      </c>
      <c r="L31" s="117">
        <v>0</v>
      </c>
      <c r="M31" s="117">
        <v>0</v>
      </c>
      <c r="N31" s="117">
        <v>0</v>
      </c>
      <c r="O31" s="117"/>
      <c r="P31" s="117"/>
      <c r="Q31" s="117"/>
      <c r="R31" s="117"/>
      <c r="S31" s="117"/>
      <c r="T31" s="119">
        <f t="shared" si="2"/>
        <v>0</v>
      </c>
      <c r="U31" s="257"/>
      <c r="V31" s="251"/>
    </row>
    <row r="32" spans="1:22" ht="120.6" customHeight="1" x14ac:dyDescent="0.3">
      <c r="A32" s="254" t="s">
        <v>215</v>
      </c>
      <c r="B32" s="256"/>
      <c r="C32" s="247">
        <v>964</v>
      </c>
      <c r="D32" s="248" t="s">
        <v>104</v>
      </c>
      <c r="E32" s="249" t="s">
        <v>152</v>
      </c>
      <c r="F32" s="249" t="s">
        <v>5</v>
      </c>
      <c r="G32" s="249" t="s">
        <v>217</v>
      </c>
      <c r="H32" s="249" t="s">
        <v>160</v>
      </c>
      <c r="I32" s="117">
        <v>0</v>
      </c>
      <c r="J32" s="117">
        <v>0</v>
      </c>
      <c r="K32" s="117">
        <v>1000</v>
      </c>
      <c r="L32" s="117">
        <v>0</v>
      </c>
      <c r="M32" s="117">
        <v>0</v>
      </c>
      <c r="N32" s="117">
        <v>0</v>
      </c>
      <c r="O32" s="117">
        <v>0</v>
      </c>
      <c r="P32" s="117">
        <v>0</v>
      </c>
      <c r="Q32" s="117">
        <v>0</v>
      </c>
      <c r="R32" s="117">
        <v>0</v>
      </c>
      <c r="S32" s="117">
        <v>0</v>
      </c>
      <c r="T32" s="119">
        <f t="shared" si="2"/>
        <v>1000</v>
      </c>
      <c r="U32" s="257"/>
      <c r="V32" s="251"/>
    </row>
    <row r="33" spans="1:22" ht="124.95" customHeight="1" x14ac:dyDescent="0.3">
      <c r="A33" s="480" t="s">
        <v>216</v>
      </c>
      <c r="B33" s="256"/>
      <c r="C33" s="247">
        <v>964</v>
      </c>
      <c r="D33" s="248" t="s">
        <v>104</v>
      </c>
      <c r="E33" s="249" t="s">
        <v>152</v>
      </c>
      <c r="F33" s="249" t="s">
        <v>5</v>
      </c>
      <c r="G33" s="249" t="s">
        <v>217</v>
      </c>
      <c r="H33" s="249" t="s">
        <v>160</v>
      </c>
      <c r="I33" s="117">
        <v>0</v>
      </c>
      <c r="J33" s="117">
        <v>0</v>
      </c>
      <c r="K33" s="117">
        <v>97</v>
      </c>
      <c r="L33" s="117">
        <v>0</v>
      </c>
      <c r="M33" s="117">
        <v>0</v>
      </c>
      <c r="N33" s="117">
        <v>0</v>
      </c>
      <c r="O33" s="117">
        <v>0</v>
      </c>
      <c r="P33" s="117">
        <v>0</v>
      </c>
      <c r="Q33" s="117">
        <v>0</v>
      </c>
      <c r="R33" s="117">
        <v>0</v>
      </c>
      <c r="S33" s="117">
        <v>0</v>
      </c>
      <c r="T33" s="119">
        <f t="shared" si="2"/>
        <v>97</v>
      </c>
      <c r="U33" s="257"/>
      <c r="V33" s="251"/>
    </row>
    <row r="34" spans="1:22" ht="44.4" customHeight="1" x14ac:dyDescent="0.3">
      <c r="A34" s="260" t="s">
        <v>221</v>
      </c>
      <c r="B34" s="256"/>
      <c r="C34" s="247">
        <v>964</v>
      </c>
      <c r="D34" s="248" t="s">
        <v>104</v>
      </c>
      <c r="E34" s="249" t="s">
        <v>152</v>
      </c>
      <c r="F34" s="249" t="s">
        <v>5</v>
      </c>
      <c r="G34" s="249" t="s">
        <v>222</v>
      </c>
      <c r="H34" s="249" t="s">
        <v>160</v>
      </c>
      <c r="I34" s="117">
        <v>0</v>
      </c>
      <c r="J34" s="117">
        <v>0</v>
      </c>
      <c r="K34" s="117">
        <v>127</v>
      </c>
      <c r="L34" s="117">
        <v>0</v>
      </c>
      <c r="M34" s="117">
        <v>0</v>
      </c>
      <c r="N34" s="117">
        <v>0</v>
      </c>
      <c r="O34" s="117">
        <v>0</v>
      </c>
      <c r="P34" s="117">
        <v>0</v>
      </c>
      <c r="Q34" s="117">
        <v>0</v>
      </c>
      <c r="R34" s="117">
        <v>0</v>
      </c>
      <c r="S34" s="117">
        <v>0</v>
      </c>
      <c r="T34" s="119">
        <f t="shared" si="2"/>
        <v>127</v>
      </c>
      <c r="U34" s="257"/>
      <c r="V34" s="251"/>
    </row>
    <row r="35" spans="1:22" ht="114" customHeight="1" x14ac:dyDescent="0.3">
      <c r="A35" s="480" t="s">
        <v>223</v>
      </c>
      <c r="B35" s="256"/>
      <c r="C35" s="247">
        <v>964</v>
      </c>
      <c r="D35" s="248" t="s">
        <v>104</v>
      </c>
      <c r="E35" s="249" t="s">
        <v>152</v>
      </c>
      <c r="F35" s="249" t="s">
        <v>5</v>
      </c>
      <c r="G35" s="249" t="s">
        <v>224</v>
      </c>
      <c r="H35" s="249" t="s">
        <v>160</v>
      </c>
      <c r="I35" s="117">
        <v>0</v>
      </c>
      <c r="J35" s="117">
        <v>0</v>
      </c>
      <c r="K35" s="117">
        <v>5.08</v>
      </c>
      <c r="L35" s="117">
        <v>0</v>
      </c>
      <c r="M35" s="117">
        <v>0</v>
      </c>
      <c r="N35" s="117">
        <v>0</v>
      </c>
      <c r="O35" s="117">
        <v>0</v>
      </c>
      <c r="P35" s="117">
        <v>0</v>
      </c>
      <c r="Q35" s="117">
        <v>0</v>
      </c>
      <c r="R35" s="117">
        <v>0</v>
      </c>
      <c r="S35" s="117">
        <v>0</v>
      </c>
      <c r="T35" s="119">
        <f t="shared" si="2"/>
        <v>5.08</v>
      </c>
      <c r="U35" s="257"/>
      <c r="V35" s="251"/>
    </row>
    <row r="36" spans="1:22" ht="114" customHeight="1" x14ac:dyDescent="0.3">
      <c r="A36" s="254" t="s">
        <v>262</v>
      </c>
      <c r="B36" s="256"/>
      <c r="C36" s="247">
        <v>964</v>
      </c>
      <c r="D36" s="248" t="s">
        <v>104</v>
      </c>
      <c r="E36" s="249" t="s">
        <v>152</v>
      </c>
      <c r="F36" s="249" t="s">
        <v>5</v>
      </c>
      <c r="G36" s="249" t="s">
        <v>263</v>
      </c>
      <c r="H36" s="249" t="s">
        <v>160</v>
      </c>
      <c r="I36" s="117">
        <v>0</v>
      </c>
      <c r="J36" s="117">
        <v>0</v>
      </c>
      <c r="K36" s="117">
        <v>183.5</v>
      </c>
      <c r="L36" s="117">
        <v>0</v>
      </c>
      <c r="M36" s="117">
        <v>0</v>
      </c>
      <c r="N36" s="117">
        <v>0</v>
      </c>
      <c r="O36" s="117">
        <v>0</v>
      </c>
      <c r="P36" s="117">
        <v>0</v>
      </c>
      <c r="Q36" s="117">
        <v>0</v>
      </c>
      <c r="R36" s="117">
        <v>0</v>
      </c>
      <c r="S36" s="117">
        <v>0</v>
      </c>
      <c r="T36" s="119">
        <f t="shared" si="2"/>
        <v>183.5</v>
      </c>
      <c r="U36" s="257"/>
      <c r="V36" s="251"/>
    </row>
    <row r="37" spans="1:22" ht="96.6" customHeight="1" x14ac:dyDescent="0.3">
      <c r="A37" s="254" t="s">
        <v>270</v>
      </c>
      <c r="B37" s="256"/>
      <c r="C37" s="247">
        <v>964</v>
      </c>
      <c r="D37" s="249" t="s">
        <v>269</v>
      </c>
      <c r="E37" s="249" t="s">
        <v>152</v>
      </c>
      <c r="F37" s="249" t="s">
        <v>5</v>
      </c>
      <c r="G37" s="249" t="s">
        <v>271</v>
      </c>
      <c r="H37" s="249" t="s">
        <v>126</v>
      </c>
      <c r="I37" s="117"/>
      <c r="J37" s="117"/>
      <c r="K37" s="117"/>
      <c r="L37" s="117">
        <v>392.7</v>
      </c>
      <c r="M37" s="117">
        <v>0</v>
      </c>
      <c r="N37" s="117">
        <v>0</v>
      </c>
      <c r="O37" s="117">
        <v>0</v>
      </c>
      <c r="P37" s="117">
        <v>0</v>
      </c>
      <c r="Q37" s="117">
        <v>0</v>
      </c>
      <c r="R37" s="117">
        <v>0</v>
      </c>
      <c r="S37" s="117">
        <v>0</v>
      </c>
      <c r="T37" s="119">
        <f t="shared" si="2"/>
        <v>392.7</v>
      </c>
      <c r="U37" s="257"/>
      <c r="V37" s="251"/>
    </row>
    <row r="38" spans="1:22" ht="136.94999999999999" customHeight="1" x14ac:dyDescent="0.3">
      <c r="A38" s="254" t="s">
        <v>292</v>
      </c>
      <c r="B38" s="256"/>
      <c r="C38" s="247">
        <v>964</v>
      </c>
      <c r="D38" s="249" t="s">
        <v>293</v>
      </c>
      <c r="E38" s="249" t="s">
        <v>152</v>
      </c>
      <c r="F38" s="249" t="s">
        <v>5</v>
      </c>
      <c r="G38" s="249" t="s">
        <v>222</v>
      </c>
      <c r="H38" s="249" t="s">
        <v>160</v>
      </c>
      <c r="I38" s="117"/>
      <c r="J38" s="117"/>
      <c r="K38" s="117"/>
      <c r="L38" s="117">
        <v>105</v>
      </c>
      <c r="M38" s="117">
        <v>0</v>
      </c>
      <c r="N38" s="117">
        <v>0</v>
      </c>
      <c r="O38" s="117">
        <v>0</v>
      </c>
      <c r="P38" s="117">
        <v>0</v>
      </c>
      <c r="Q38" s="117">
        <v>0</v>
      </c>
      <c r="R38" s="117">
        <v>0</v>
      </c>
      <c r="S38" s="117">
        <v>0</v>
      </c>
      <c r="T38" s="119">
        <f t="shared" si="2"/>
        <v>105</v>
      </c>
      <c r="U38" s="257"/>
      <c r="V38" s="251"/>
    </row>
    <row r="39" spans="1:22" ht="160.94999999999999" customHeight="1" x14ac:dyDescent="0.3">
      <c r="A39" s="254" t="s">
        <v>294</v>
      </c>
      <c r="B39" s="256"/>
      <c r="C39" s="247">
        <v>964</v>
      </c>
      <c r="D39" s="249" t="s">
        <v>293</v>
      </c>
      <c r="E39" s="249" t="s">
        <v>152</v>
      </c>
      <c r="F39" s="249" t="s">
        <v>5</v>
      </c>
      <c r="G39" s="249" t="s">
        <v>224</v>
      </c>
      <c r="H39" s="249" t="s">
        <v>160</v>
      </c>
      <c r="I39" s="117"/>
      <c r="J39" s="117"/>
      <c r="K39" s="117"/>
      <c r="L39" s="117">
        <v>4.2</v>
      </c>
      <c r="M39" s="117">
        <v>0</v>
      </c>
      <c r="N39" s="117">
        <v>0</v>
      </c>
      <c r="O39" s="117">
        <v>0</v>
      </c>
      <c r="P39" s="117">
        <v>0</v>
      </c>
      <c r="Q39" s="117">
        <v>0</v>
      </c>
      <c r="R39" s="117">
        <v>0</v>
      </c>
      <c r="S39" s="117">
        <v>0</v>
      </c>
      <c r="T39" s="119">
        <f t="shared" si="2"/>
        <v>4.2</v>
      </c>
      <c r="U39" s="257"/>
      <c r="V39" s="251"/>
    </row>
    <row r="40" spans="1:22" ht="33.75" customHeight="1" x14ac:dyDescent="0.3">
      <c r="A40" s="479"/>
      <c r="B40" s="261"/>
      <c r="C40" s="262"/>
      <c r="D40" s="263"/>
      <c r="E40" s="264"/>
      <c r="F40" s="264"/>
      <c r="G40" s="264"/>
      <c r="H40" s="264"/>
      <c r="I40" s="265"/>
      <c r="J40" s="265"/>
      <c r="K40" s="265"/>
      <c r="L40" s="265"/>
      <c r="M40" s="265"/>
      <c r="N40" s="265"/>
      <c r="O40" s="265"/>
      <c r="P40" s="265"/>
      <c r="Q40" s="265"/>
      <c r="R40" s="265"/>
      <c r="S40" s="265"/>
      <c r="T40" s="265"/>
      <c r="U40" s="266"/>
      <c r="V40" s="251"/>
    </row>
    <row r="41" spans="1:22" ht="78.75" customHeight="1" x14ac:dyDescent="0.3">
      <c r="A41" s="924" t="s">
        <v>254</v>
      </c>
      <c r="B41" s="924"/>
      <c r="C41" s="924"/>
      <c r="D41" s="924"/>
      <c r="E41" s="267"/>
      <c r="F41" s="267"/>
      <c r="G41" s="267"/>
      <c r="H41" s="267"/>
      <c r="I41" s="267"/>
      <c r="J41" s="267"/>
      <c r="K41" s="911" t="s">
        <v>255</v>
      </c>
      <c r="L41" s="911"/>
      <c r="M41" s="911"/>
      <c r="N41" s="911"/>
      <c r="O41" s="911"/>
      <c r="P41" s="911"/>
      <c r="Q41" s="911"/>
      <c r="R41" s="911"/>
      <c r="S41" s="911"/>
      <c r="T41" s="911"/>
      <c r="U41" s="239"/>
    </row>
    <row r="42" spans="1:22" ht="114" customHeight="1" x14ac:dyDescent="0.3">
      <c r="A42" s="679"/>
      <c r="B42" s="679"/>
      <c r="C42" s="679"/>
      <c r="D42" s="679"/>
      <c r="E42" s="268"/>
      <c r="F42" s="268"/>
      <c r="G42" s="268"/>
      <c r="H42" s="268"/>
      <c r="I42" s="268"/>
      <c r="J42" s="268"/>
      <c r="K42" s="268"/>
      <c r="L42" s="268"/>
      <c r="M42" s="268"/>
      <c r="N42" s="268"/>
      <c r="O42" s="268"/>
      <c r="P42" s="268"/>
      <c r="Q42" s="268"/>
      <c r="R42" s="268"/>
      <c r="S42" s="268"/>
      <c r="T42" s="268"/>
      <c r="U42" s="268"/>
    </row>
  </sheetData>
  <mergeCells count="32">
    <mergeCell ref="I6:I7"/>
    <mergeCell ref="H6:H7"/>
    <mergeCell ref="A18:A19"/>
    <mergeCell ref="A23:A26"/>
    <mergeCell ref="B13:B14"/>
    <mergeCell ref="A20:A21"/>
    <mergeCell ref="E6:G7"/>
    <mergeCell ref="D6:D7"/>
    <mergeCell ref="A5:A7"/>
    <mergeCell ref="C5:H5"/>
    <mergeCell ref="C6:C7"/>
    <mergeCell ref="A42:D42"/>
    <mergeCell ref="A15:A17"/>
    <mergeCell ref="A41:D41"/>
    <mergeCell ref="A11:A12"/>
    <mergeCell ref="B11:B12"/>
    <mergeCell ref="K41:T41"/>
    <mergeCell ref="K1:U1"/>
    <mergeCell ref="H2:J2"/>
    <mergeCell ref="I5:T5"/>
    <mergeCell ref="K2:U2"/>
    <mergeCell ref="L6:L7"/>
    <mergeCell ref="M6:M7"/>
    <mergeCell ref="J6:J7"/>
    <mergeCell ref="A3:U3"/>
    <mergeCell ref="U5:U7"/>
    <mergeCell ref="B5:B7"/>
    <mergeCell ref="T6:T7"/>
    <mergeCell ref="N6:N7"/>
    <mergeCell ref="K6:K7"/>
    <mergeCell ref="U15:U20"/>
    <mergeCell ref="B15:B20"/>
  </mergeCells>
  <phoneticPr fontId="22" type="noConversion"/>
  <pageMargins left="0.55118110236220474" right="0.55118110236220474" top="0.78740157480314965" bottom="0.78740157480314965" header="0.51181102362204722" footer="0.51181102362204722"/>
  <pageSetup paperSize="9" scale="47" orientation="landscape" horizontalDpi="180" verticalDpi="180" r:id="rId1"/>
  <headerFooter alignWithMargins="0"/>
  <rowBreaks count="1" manualBreakCount="1">
    <brk id="41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27"/>
  <sheetViews>
    <sheetView view="pageBreakPreview" zoomScale="60" zoomScaleNormal="85" workbookViewId="0">
      <selection activeCell="L1" sqref="L1:V1"/>
    </sheetView>
  </sheetViews>
  <sheetFormatPr defaultColWidth="9.109375" defaultRowHeight="15.6" x14ac:dyDescent="0.3"/>
  <cols>
    <col min="1" max="1" width="7.6640625" style="269" customWidth="1"/>
    <col min="2" max="2" width="30.88671875" style="270" customWidth="1"/>
    <col min="3" max="3" width="16.109375" style="270" customWidth="1"/>
    <col min="4" max="5" width="9.109375" style="270"/>
    <col min="6" max="6" width="4.5546875" style="270" customWidth="1"/>
    <col min="7" max="7" width="2.44140625" style="270" customWidth="1"/>
    <col min="8" max="8" width="7.5546875" style="270" customWidth="1"/>
    <col min="9" max="9" width="10.33203125" style="270" customWidth="1"/>
    <col min="10" max="10" width="13.5546875" style="270" customWidth="1"/>
    <col min="11" max="11" width="13.33203125" style="270" customWidth="1"/>
    <col min="12" max="16" width="14.5546875" style="270" customWidth="1"/>
    <col min="17" max="17" width="14.5546875" style="647" customWidth="1"/>
    <col min="18" max="20" width="14.5546875" style="270" customWidth="1"/>
    <col min="21" max="21" width="15.109375" style="270" customWidth="1"/>
    <col min="22" max="22" width="26.33203125" style="270" customWidth="1"/>
    <col min="23" max="23" width="14.44140625" style="270" customWidth="1"/>
    <col min="24" max="16384" width="9.109375" style="270"/>
  </cols>
  <sheetData>
    <row r="1" spans="1:23" ht="56.25" customHeight="1" x14ac:dyDescent="0.3">
      <c r="L1" s="1006" t="s">
        <v>556</v>
      </c>
      <c r="M1" s="1006"/>
      <c r="N1" s="1006"/>
      <c r="O1" s="1006"/>
      <c r="P1" s="1006"/>
      <c r="Q1" s="1006"/>
      <c r="R1" s="1006"/>
      <c r="S1" s="1006"/>
      <c r="T1" s="1006"/>
      <c r="U1" s="1006"/>
      <c r="V1" s="1006"/>
    </row>
    <row r="2" spans="1:23" ht="86.25" customHeight="1" x14ac:dyDescent="0.3">
      <c r="E2" s="1007"/>
      <c r="F2" s="1008"/>
      <c r="G2" s="1008"/>
      <c r="L2" s="1009" t="s">
        <v>290</v>
      </c>
      <c r="M2" s="1009"/>
      <c r="N2" s="1009"/>
      <c r="O2" s="1009"/>
      <c r="P2" s="1009"/>
      <c r="Q2" s="1009"/>
      <c r="R2" s="1009"/>
      <c r="S2" s="1009"/>
      <c r="T2" s="1009"/>
      <c r="U2" s="1009"/>
      <c r="V2" s="1009"/>
      <c r="W2" s="485"/>
    </row>
    <row r="3" spans="1:23" ht="39" customHeight="1" x14ac:dyDescent="0.3">
      <c r="A3" s="1010" t="s">
        <v>50</v>
      </c>
      <c r="B3" s="1010"/>
      <c r="C3" s="1010"/>
      <c r="D3" s="1010"/>
      <c r="E3" s="1010"/>
      <c r="F3" s="1010"/>
      <c r="G3" s="1010"/>
      <c r="H3" s="1010"/>
      <c r="I3" s="1010"/>
      <c r="J3" s="1010"/>
      <c r="K3" s="1010"/>
      <c r="L3" s="1010"/>
      <c r="M3" s="1010"/>
      <c r="N3" s="1010"/>
      <c r="O3" s="1010"/>
      <c r="P3" s="1010"/>
      <c r="Q3" s="1010"/>
      <c r="R3" s="1010"/>
      <c r="S3" s="1010"/>
      <c r="T3" s="1010"/>
      <c r="U3" s="1010"/>
      <c r="V3" s="1010"/>
    </row>
    <row r="4" spans="1:23" ht="6.75" customHeight="1" x14ac:dyDescent="0.3">
      <c r="E4" s="271"/>
      <c r="F4" s="272"/>
      <c r="G4" s="271"/>
      <c r="H4" s="271"/>
      <c r="I4" s="271"/>
      <c r="Q4" s="270"/>
    </row>
    <row r="5" spans="1:23" ht="18" customHeight="1" x14ac:dyDescent="0.3">
      <c r="A5" s="1011" t="s">
        <v>36</v>
      </c>
      <c r="B5" s="1016" t="s">
        <v>49</v>
      </c>
      <c r="C5" s="1015" t="s">
        <v>166</v>
      </c>
      <c r="D5" s="1015" t="s">
        <v>48</v>
      </c>
      <c r="E5" s="1015"/>
      <c r="F5" s="1015"/>
      <c r="G5" s="1015"/>
      <c r="H5" s="1015"/>
      <c r="I5" s="1015"/>
      <c r="J5" s="1012" t="s">
        <v>47</v>
      </c>
      <c r="K5" s="1013"/>
      <c r="L5" s="1013"/>
      <c r="M5" s="1013"/>
      <c r="N5" s="1013"/>
      <c r="O5" s="1013"/>
      <c r="P5" s="1013"/>
      <c r="Q5" s="1013"/>
      <c r="R5" s="1013"/>
      <c r="S5" s="1013"/>
      <c r="T5" s="1013"/>
      <c r="U5" s="1014"/>
      <c r="V5" s="1015" t="s">
        <v>46</v>
      </c>
    </row>
    <row r="6" spans="1:23" ht="83.25" customHeight="1" x14ac:dyDescent="0.3">
      <c r="A6" s="1011"/>
      <c r="B6" s="1017"/>
      <c r="C6" s="1015"/>
      <c r="D6" s="487" t="s">
        <v>165</v>
      </c>
      <c r="E6" s="487" t="s">
        <v>45</v>
      </c>
      <c r="F6" s="1012" t="s">
        <v>44</v>
      </c>
      <c r="G6" s="1013"/>
      <c r="H6" s="1014"/>
      <c r="I6" s="487" t="s">
        <v>43</v>
      </c>
      <c r="J6" s="487" t="s">
        <v>33</v>
      </c>
      <c r="K6" s="487" t="s">
        <v>32</v>
      </c>
      <c r="L6" s="487" t="s">
        <v>31</v>
      </c>
      <c r="M6" s="487" t="s">
        <v>119</v>
      </c>
      <c r="N6" s="487" t="s">
        <v>118</v>
      </c>
      <c r="O6" s="487" t="s">
        <v>117</v>
      </c>
      <c r="P6" s="487" t="s">
        <v>116</v>
      </c>
      <c r="Q6" s="648" t="s">
        <v>115</v>
      </c>
      <c r="R6" s="487" t="s">
        <v>114</v>
      </c>
      <c r="S6" s="582" t="s">
        <v>113</v>
      </c>
      <c r="T6" s="582" t="s">
        <v>112</v>
      </c>
      <c r="U6" s="582" t="s">
        <v>523</v>
      </c>
      <c r="V6" s="1015"/>
    </row>
    <row r="7" spans="1:23" ht="15.75" customHeight="1" x14ac:dyDescent="0.3">
      <c r="A7" s="486"/>
      <c r="B7" s="1018" t="s">
        <v>42</v>
      </c>
      <c r="C7" s="1019"/>
      <c r="D7" s="1019"/>
      <c r="E7" s="1019"/>
      <c r="F7" s="1019"/>
      <c r="G7" s="1019"/>
      <c r="H7" s="1019"/>
      <c r="I7" s="1019"/>
      <c r="J7" s="1019"/>
      <c r="K7" s="1019"/>
      <c r="L7" s="1019"/>
      <c r="M7" s="1019"/>
      <c r="N7" s="1019"/>
      <c r="O7" s="1019"/>
      <c r="P7" s="1019"/>
      <c r="Q7" s="1019"/>
      <c r="R7" s="1019"/>
      <c r="S7" s="1019"/>
      <c r="T7" s="1019"/>
      <c r="U7" s="1020"/>
      <c r="V7" s="487"/>
    </row>
    <row r="8" spans="1:23" ht="42" customHeight="1" x14ac:dyDescent="0.3">
      <c r="A8" s="273" t="s">
        <v>8</v>
      </c>
      <c r="B8" s="1018" t="s">
        <v>358</v>
      </c>
      <c r="C8" s="1019"/>
      <c r="D8" s="1019"/>
      <c r="E8" s="1019"/>
      <c r="F8" s="1019"/>
      <c r="G8" s="1019"/>
      <c r="H8" s="1019"/>
      <c r="I8" s="1019"/>
      <c r="J8" s="1019"/>
      <c r="K8" s="1019"/>
      <c r="L8" s="1019"/>
      <c r="M8" s="1019"/>
      <c r="N8" s="1019"/>
      <c r="O8" s="1019"/>
      <c r="P8" s="1019"/>
      <c r="Q8" s="1019"/>
      <c r="R8" s="1019"/>
      <c r="S8" s="1019"/>
      <c r="T8" s="1019"/>
      <c r="U8" s="1020"/>
      <c r="V8" s="484"/>
    </row>
    <row r="9" spans="1:23" ht="55.5" customHeight="1" x14ac:dyDescent="0.3">
      <c r="A9" s="997" t="s">
        <v>134</v>
      </c>
      <c r="B9" s="1016" t="s">
        <v>133</v>
      </c>
      <c r="C9" s="1000" t="s">
        <v>83</v>
      </c>
      <c r="D9" s="486" t="s">
        <v>123</v>
      </c>
      <c r="E9" s="338" t="s">
        <v>105</v>
      </c>
      <c r="F9" s="994" t="s">
        <v>151</v>
      </c>
      <c r="G9" s="995"/>
      <c r="H9" s="996"/>
      <c r="I9" s="338" t="s">
        <v>264</v>
      </c>
      <c r="J9" s="339">
        <v>0</v>
      </c>
      <c r="K9" s="339">
        <v>0</v>
      </c>
      <c r="L9" s="339">
        <v>1635.2</v>
      </c>
      <c r="M9" s="339">
        <v>1669</v>
      </c>
      <c r="N9" s="339">
        <v>1760.7</v>
      </c>
      <c r="O9" s="339">
        <f>2047.6+106</f>
        <v>2153.6</v>
      </c>
      <c r="P9" s="339">
        <f>1594.1+472.1</f>
        <v>2066.1999999999998</v>
      </c>
      <c r="Q9" s="649">
        <v>2621.3000000000002</v>
      </c>
      <c r="R9" s="339">
        <v>2817.8</v>
      </c>
      <c r="S9" s="339">
        <v>2817.8</v>
      </c>
      <c r="T9" s="339">
        <v>2817.8</v>
      </c>
      <c r="U9" s="339">
        <f>SUM(J9:T9)</f>
        <v>20359.399999999998</v>
      </c>
      <c r="V9" s="1003" t="s">
        <v>41</v>
      </c>
      <c r="W9" s="274"/>
    </row>
    <row r="10" spans="1:23" ht="44.25" customHeight="1" x14ac:dyDescent="0.3">
      <c r="A10" s="998"/>
      <c r="B10" s="1021"/>
      <c r="C10" s="1001"/>
      <c r="D10" s="486" t="s">
        <v>123</v>
      </c>
      <c r="E10" s="338" t="s">
        <v>105</v>
      </c>
      <c r="F10" s="994" t="s">
        <v>246</v>
      </c>
      <c r="G10" s="995"/>
      <c r="H10" s="996"/>
      <c r="I10" s="338" t="s">
        <v>264</v>
      </c>
      <c r="J10" s="339">
        <v>997</v>
      </c>
      <c r="K10" s="339">
        <v>1641.2</v>
      </c>
      <c r="L10" s="339">
        <v>0</v>
      </c>
      <c r="M10" s="339">
        <v>0</v>
      </c>
      <c r="N10" s="339">
        <f>-O15</f>
        <v>0</v>
      </c>
      <c r="O10" s="339">
        <v>0</v>
      </c>
      <c r="P10" s="339"/>
      <c r="Q10" s="649"/>
      <c r="R10" s="339"/>
      <c r="S10" s="339"/>
      <c r="T10" s="339"/>
      <c r="U10" s="339">
        <f t="shared" ref="U10:U22" si="0">SUM(J10:T10)</f>
        <v>2638.2</v>
      </c>
      <c r="V10" s="1004"/>
      <c r="W10" s="274"/>
    </row>
    <row r="11" spans="1:23" ht="48" hidden="1" customHeight="1" x14ac:dyDescent="0.3">
      <c r="A11" s="998"/>
      <c r="B11" s="1021"/>
      <c r="C11" s="1001"/>
      <c r="D11" s="486" t="s">
        <v>123</v>
      </c>
      <c r="E11" s="338" t="s">
        <v>105</v>
      </c>
      <c r="F11" s="994" t="s">
        <v>246</v>
      </c>
      <c r="G11" s="995"/>
      <c r="H11" s="996"/>
      <c r="I11" s="338" t="s">
        <v>135</v>
      </c>
      <c r="J11" s="339">
        <v>0</v>
      </c>
      <c r="K11" s="339">
        <v>0</v>
      </c>
      <c r="L11" s="339">
        <v>0</v>
      </c>
      <c r="M11" s="339">
        <v>0</v>
      </c>
      <c r="N11" s="339">
        <v>0</v>
      </c>
      <c r="O11" s="339">
        <v>0</v>
      </c>
      <c r="P11" s="339"/>
      <c r="Q11" s="649"/>
      <c r="R11" s="339"/>
      <c r="S11" s="339"/>
      <c r="T11" s="339"/>
      <c r="U11" s="339">
        <f t="shared" si="0"/>
        <v>0</v>
      </c>
      <c r="V11" s="1004"/>
      <c r="W11" s="274"/>
    </row>
    <row r="12" spans="1:23" ht="53.25" hidden="1" customHeight="1" x14ac:dyDescent="0.3">
      <c r="A12" s="998"/>
      <c r="B12" s="1021"/>
      <c r="C12" s="1001"/>
      <c r="D12" s="486" t="s">
        <v>123</v>
      </c>
      <c r="E12" s="338" t="s">
        <v>105</v>
      </c>
      <c r="F12" s="994" t="s">
        <v>151</v>
      </c>
      <c r="G12" s="995"/>
      <c r="H12" s="996"/>
      <c r="I12" s="338" t="s">
        <v>135</v>
      </c>
      <c r="J12" s="339">
        <v>0</v>
      </c>
      <c r="K12" s="339">
        <v>0</v>
      </c>
      <c r="L12" s="339">
        <v>0</v>
      </c>
      <c r="M12" s="339">
        <v>0</v>
      </c>
      <c r="N12" s="339">
        <v>0</v>
      </c>
      <c r="O12" s="339">
        <v>0</v>
      </c>
      <c r="P12" s="339"/>
      <c r="Q12" s="649"/>
      <c r="R12" s="339"/>
      <c r="S12" s="339"/>
      <c r="T12" s="339"/>
      <c r="U12" s="339">
        <f t="shared" si="0"/>
        <v>0</v>
      </c>
      <c r="V12" s="1004"/>
      <c r="W12" s="274"/>
    </row>
    <row r="13" spans="1:23" ht="52.5" customHeight="1" x14ac:dyDescent="0.3">
      <c r="A13" s="998"/>
      <c r="B13" s="1021"/>
      <c r="C13" s="1001"/>
      <c r="D13" s="486" t="s">
        <v>123</v>
      </c>
      <c r="E13" s="338" t="s">
        <v>105</v>
      </c>
      <c r="F13" s="994" t="s">
        <v>246</v>
      </c>
      <c r="G13" s="995"/>
      <c r="H13" s="996"/>
      <c r="I13" s="338" t="s">
        <v>128</v>
      </c>
      <c r="J13" s="339">
        <v>100</v>
      </c>
      <c r="K13" s="339">
        <v>61.8</v>
      </c>
      <c r="L13" s="339">
        <v>0</v>
      </c>
      <c r="M13" s="339">
        <v>0</v>
      </c>
      <c r="N13" s="339">
        <v>0</v>
      </c>
      <c r="O13" s="339">
        <v>0</v>
      </c>
      <c r="P13" s="339"/>
      <c r="Q13" s="649"/>
      <c r="R13" s="339"/>
      <c r="S13" s="339"/>
      <c r="T13" s="339"/>
      <c r="U13" s="339">
        <f t="shared" si="0"/>
        <v>161.80000000000001</v>
      </c>
      <c r="V13" s="1004"/>
      <c r="W13" s="274"/>
    </row>
    <row r="14" spans="1:23" ht="49.5" customHeight="1" x14ac:dyDescent="0.3">
      <c r="A14" s="998"/>
      <c r="B14" s="1021"/>
      <c r="C14" s="1001"/>
      <c r="D14" s="486" t="s">
        <v>123</v>
      </c>
      <c r="E14" s="338" t="s">
        <v>105</v>
      </c>
      <c r="F14" s="994" t="s">
        <v>151</v>
      </c>
      <c r="G14" s="995"/>
      <c r="H14" s="996"/>
      <c r="I14" s="338" t="s">
        <v>128</v>
      </c>
      <c r="J14" s="339">
        <v>0</v>
      </c>
      <c r="K14" s="339">
        <v>0</v>
      </c>
      <c r="L14" s="339">
        <v>153.80000000000001</v>
      </c>
      <c r="M14" s="339">
        <v>39</v>
      </c>
      <c r="N14" s="339">
        <v>46</v>
      </c>
      <c r="O14" s="339">
        <v>24.4</v>
      </c>
      <c r="P14" s="339">
        <v>60.8</v>
      </c>
      <c r="Q14" s="649">
        <v>167.3</v>
      </c>
      <c r="R14" s="339">
        <v>77.3</v>
      </c>
      <c r="S14" s="339">
        <v>77.3</v>
      </c>
      <c r="T14" s="339">
        <v>77.3</v>
      </c>
      <c r="U14" s="339">
        <f t="shared" si="0"/>
        <v>723.19999999999993</v>
      </c>
      <c r="V14" s="1004"/>
      <c r="W14" s="395"/>
    </row>
    <row r="15" spans="1:23" ht="39" customHeight="1" x14ac:dyDescent="0.3">
      <c r="A15" s="999"/>
      <c r="B15" s="1017"/>
      <c r="C15" s="1002"/>
      <c r="D15" s="486" t="s">
        <v>123</v>
      </c>
      <c r="E15" s="338" t="s">
        <v>105</v>
      </c>
      <c r="F15" s="994" t="s">
        <v>151</v>
      </c>
      <c r="G15" s="995"/>
      <c r="H15" s="996"/>
      <c r="I15" s="338" t="s">
        <v>164</v>
      </c>
      <c r="J15" s="339">
        <v>90.5</v>
      </c>
      <c r="K15" s="339"/>
      <c r="L15" s="339"/>
      <c r="M15" s="339"/>
      <c r="N15" s="339">
        <v>0.1</v>
      </c>
      <c r="O15" s="339"/>
      <c r="P15" s="339"/>
      <c r="Q15" s="649"/>
      <c r="R15" s="339"/>
      <c r="S15" s="339"/>
      <c r="T15" s="339"/>
      <c r="U15" s="339">
        <f t="shared" si="0"/>
        <v>90.6</v>
      </c>
      <c r="V15" s="1004"/>
      <c r="W15" s="274"/>
    </row>
    <row r="16" spans="1:23" ht="82.95" customHeight="1" x14ac:dyDescent="0.3">
      <c r="A16" s="488" t="s">
        <v>311</v>
      </c>
      <c r="B16" s="275" t="s">
        <v>309</v>
      </c>
      <c r="C16" s="489"/>
      <c r="D16" s="486" t="s">
        <v>123</v>
      </c>
      <c r="E16" s="338" t="s">
        <v>105</v>
      </c>
      <c r="F16" s="994" t="s">
        <v>391</v>
      </c>
      <c r="G16" s="995"/>
      <c r="H16" s="996"/>
      <c r="I16" s="338" t="s">
        <v>264</v>
      </c>
      <c r="J16" s="339"/>
      <c r="K16" s="339"/>
      <c r="L16" s="339"/>
      <c r="M16" s="339"/>
      <c r="N16" s="339">
        <v>67.8</v>
      </c>
      <c r="O16" s="339"/>
      <c r="P16" s="339"/>
      <c r="Q16" s="649"/>
      <c r="R16" s="339"/>
      <c r="S16" s="339"/>
      <c r="T16" s="339"/>
      <c r="U16" s="339">
        <f t="shared" si="0"/>
        <v>67.8</v>
      </c>
      <c r="V16" s="1004"/>
      <c r="W16" s="274"/>
    </row>
    <row r="17" spans="1:23" ht="82.95" customHeight="1" x14ac:dyDescent="0.3">
      <c r="A17" s="488" t="s">
        <v>401</v>
      </c>
      <c r="B17" s="275" t="s">
        <v>427</v>
      </c>
      <c r="C17" s="489"/>
      <c r="D17" s="486" t="s">
        <v>123</v>
      </c>
      <c r="E17" s="338" t="s">
        <v>105</v>
      </c>
      <c r="F17" s="994" t="s">
        <v>429</v>
      </c>
      <c r="G17" s="995"/>
      <c r="H17" s="996"/>
      <c r="I17" s="338" t="s">
        <v>264</v>
      </c>
      <c r="J17" s="339"/>
      <c r="K17" s="339"/>
      <c r="L17" s="339"/>
      <c r="M17" s="339"/>
      <c r="N17" s="339"/>
      <c r="O17" s="339">
        <v>27.3</v>
      </c>
      <c r="P17" s="339"/>
      <c r="Q17" s="649"/>
      <c r="R17" s="339"/>
      <c r="S17" s="339"/>
      <c r="T17" s="339"/>
      <c r="U17" s="339">
        <f t="shared" si="0"/>
        <v>27.3</v>
      </c>
      <c r="V17" s="1004"/>
      <c r="W17" s="274"/>
    </row>
    <row r="18" spans="1:23" ht="82.95" customHeight="1" x14ac:dyDescent="0.3">
      <c r="A18" s="488" t="s">
        <v>402</v>
      </c>
      <c r="B18" s="275" t="s">
        <v>458</v>
      </c>
      <c r="C18" s="489"/>
      <c r="D18" s="486" t="s">
        <v>123</v>
      </c>
      <c r="E18" s="338" t="s">
        <v>105</v>
      </c>
      <c r="F18" s="994" t="s">
        <v>459</v>
      </c>
      <c r="G18" s="995"/>
      <c r="H18" s="996"/>
      <c r="I18" s="338" t="s">
        <v>264</v>
      </c>
      <c r="J18" s="339"/>
      <c r="K18" s="339"/>
      <c r="L18" s="339"/>
      <c r="M18" s="339"/>
      <c r="N18" s="339"/>
      <c r="O18" s="339"/>
      <c r="P18" s="339">
        <v>269.3</v>
      </c>
      <c r="Q18" s="649"/>
      <c r="R18" s="339"/>
      <c r="S18" s="339"/>
      <c r="T18" s="339"/>
      <c r="U18" s="339">
        <f t="shared" si="0"/>
        <v>269.3</v>
      </c>
      <c r="V18" s="1004"/>
      <c r="W18" s="274"/>
    </row>
    <row r="19" spans="1:23" ht="115.2" customHeight="1" x14ac:dyDescent="0.3">
      <c r="A19" s="488" t="s">
        <v>447</v>
      </c>
      <c r="B19" s="332" t="s">
        <v>397</v>
      </c>
      <c r="C19" s="489"/>
      <c r="D19" s="486" t="s">
        <v>123</v>
      </c>
      <c r="E19" s="338" t="s">
        <v>105</v>
      </c>
      <c r="F19" s="994" t="s">
        <v>396</v>
      </c>
      <c r="G19" s="995"/>
      <c r="H19" s="996"/>
      <c r="I19" s="338" t="s">
        <v>264</v>
      </c>
      <c r="J19" s="339"/>
      <c r="K19" s="339"/>
      <c r="L19" s="339"/>
      <c r="M19" s="339"/>
      <c r="N19" s="339">
        <v>128.30000000000001</v>
      </c>
      <c r="O19" s="339"/>
      <c r="P19" s="339"/>
      <c r="Q19" s="649"/>
      <c r="R19" s="339"/>
      <c r="S19" s="339"/>
      <c r="T19" s="339"/>
      <c r="U19" s="339">
        <f t="shared" si="0"/>
        <v>128.30000000000001</v>
      </c>
      <c r="V19" s="1004"/>
      <c r="W19" s="274"/>
    </row>
    <row r="20" spans="1:23" ht="144" customHeight="1" x14ac:dyDescent="0.3">
      <c r="A20" s="488" t="s">
        <v>457</v>
      </c>
      <c r="B20" s="343" t="s">
        <v>403</v>
      </c>
      <c r="C20" s="489"/>
      <c r="D20" s="486" t="s">
        <v>123</v>
      </c>
      <c r="E20" s="338" t="s">
        <v>105</v>
      </c>
      <c r="F20" s="994" t="s">
        <v>404</v>
      </c>
      <c r="G20" s="995"/>
      <c r="H20" s="996"/>
      <c r="I20" s="338" t="s">
        <v>264</v>
      </c>
      <c r="J20" s="339"/>
      <c r="K20" s="339"/>
      <c r="L20" s="339"/>
      <c r="M20" s="339"/>
      <c r="N20" s="339"/>
      <c r="O20" s="339">
        <v>36.4</v>
      </c>
      <c r="P20" s="339"/>
      <c r="Q20" s="649"/>
      <c r="R20" s="339"/>
      <c r="S20" s="339"/>
      <c r="T20" s="339"/>
      <c r="U20" s="339">
        <f t="shared" si="0"/>
        <v>36.4</v>
      </c>
      <c r="V20" s="1005"/>
      <c r="W20" s="274"/>
    </row>
    <row r="21" spans="1:23" ht="18" x14ac:dyDescent="0.3">
      <c r="A21" s="486"/>
      <c r="B21" s="73" t="s">
        <v>40</v>
      </c>
      <c r="C21" s="276"/>
      <c r="D21" s="73"/>
      <c r="E21" s="340"/>
      <c r="F21" s="994"/>
      <c r="G21" s="995"/>
      <c r="H21" s="996"/>
      <c r="I21" s="340"/>
      <c r="J21" s="339">
        <f>J15+J14+J13+J12+J11+J10</f>
        <v>1187.5</v>
      </c>
      <c r="K21" s="339">
        <f>K15+K14+K13+K12+K11+K10</f>
        <v>1703</v>
      </c>
      <c r="L21" s="339">
        <f>L14+L12+L9</f>
        <v>1789</v>
      </c>
      <c r="M21" s="339">
        <f>M14+M12+M9</f>
        <v>1708</v>
      </c>
      <c r="N21" s="339">
        <f>N14+N12+N9+N16+N15+N19</f>
        <v>2002.8999999999999</v>
      </c>
      <c r="O21" s="339">
        <f>O14+O12+O9+O16+O20+O17</f>
        <v>2241.7000000000003</v>
      </c>
      <c r="P21" s="339">
        <f>P14+P12+P9+P16+P18</f>
        <v>2396.3000000000002</v>
      </c>
      <c r="Q21" s="649">
        <f>Q14+Q12+Q9+Q16</f>
        <v>2788.6000000000004</v>
      </c>
      <c r="R21" s="339">
        <f>R14+R12+R9+R16</f>
        <v>2895.1000000000004</v>
      </c>
      <c r="S21" s="339">
        <f>S14+S12+S9+S16</f>
        <v>2895.1000000000004</v>
      </c>
      <c r="T21" s="339">
        <f>T14+T12+T9+T16</f>
        <v>2895.1000000000004</v>
      </c>
      <c r="U21" s="339">
        <f t="shared" si="0"/>
        <v>24502.300000000003</v>
      </c>
      <c r="V21" s="277"/>
      <c r="W21" s="278"/>
    </row>
    <row r="22" spans="1:23" ht="18" x14ac:dyDescent="0.3">
      <c r="A22" s="486"/>
      <c r="B22" s="73" t="s">
        <v>92</v>
      </c>
      <c r="C22" s="73"/>
      <c r="D22" s="73"/>
      <c r="E22" s="340"/>
      <c r="F22" s="994"/>
      <c r="G22" s="995"/>
      <c r="H22" s="996"/>
      <c r="I22" s="340"/>
      <c r="J22" s="341">
        <f t="shared" ref="J22:P22" si="1">J21</f>
        <v>1187.5</v>
      </c>
      <c r="K22" s="341">
        <f t="shared" si="1"/>
        <v>1703</v>
      </c>
      <c r="L22" s="341">
        <f t="shared" si="1"/>
        <v>1789</v>
      </c>
      <c r="M22" s="341">
        <f t="shared" si="1"/>
        <v>1708</v>
      </c>
      <c r="N22" s="341">
        <f t="shared" si="1"/>
        <v>2002.8999999999999</v>
      </c>
      <c r="O22" s="341">
        <f t="shared" si="1"/>
        <v>2241.7000000000003</v>
      </c>
      <c r="P22" s="341">
        <f t="shared" si="1"/>
        <v>2396.3000000000002</v>
      </c>
      <c r="Q22" s="650">
        <f>Q21</f>
        <v>2788.6000000000004</v>
      </c>
      <c r="R22" s="341">
        <f>R21</f>
        <v>2895.1000000000004</v>
      </c>
      <c r="S22" s="341">
        <f>S21</f>
        <v>2895.1000000000004</v>
      </c>
      <c r="T22" s="341">
        <f>T21</f>
        <v>2895.1000000000004</v>
      </c>
      <c r="U22" s="339">
        <f t="shared" si="0"/>
        <v>24502.300000000003</v>
      </c>
      <c r="V22" s="73"/>
      <c r="W22" s="278"/>
    </row>
    <row r="23" spans="1:23" s="280" customFormat="1" ht="35.25" customHeight="1" x14ac:dyDescent="0.3">
      <c r="A23" s="279"/>
      <c r="K23" s="281"/>
      <c r="V23" s="281"/>
    </row>
    <row r="24" spans="1:23" s="280" customFormat="1" ht="60.75" customHeight="1" x14ac:dyDescent="0.3">
      <c r="A24" s="679" t="s">
        <v>261</v>
      </c>
      <c r="B24" s="679"/>
      <c r="C24" s="679"/>
      <c r="D24" s="679"/>
      <c r="E24" s="268"/>
      <c r="F24" s="268"/>
      <c r="G24" s="268"/>
      <c r="H24" s="268"/>
      <c r="I24" s="268"/>
      <c r="J24" s="282"/>
      <c r="K24" s="268"/>
      <c r="L24" s="680" t="s">
        <v>193</v>
      </c>
      <c r="M24" s="680"/>
      <c r="N24" s="680"/>
      <c r="O24" s="680"/>
      <c r="P24" s="680"/>
      <c r="Q24" s="680"/>
      <c r="R24" s="680"/>
      <c r="S24" s="680"/>
      <c r="T24" s="680"/>
      <c r="U24" s="680"/>
      <c r="V24" s="680"/>
    </row>
    <row r="25" spans="1:23" s="280" customFormat="1" ht="35.25" customHeight="1" x14ac:dyDescent="0.3">
      <c r="A25" s="279"/>
      <c r="L25" s="281"/>
      <c r="M25" s="281"/>
      <c r="N25" s="281"/>
      <c r="O25" s="281"/>
      <c r="P25" s="281"/>
      <c r="Q25" s="652"/>
      <c r="R25" s="281"/>
      <c r="S25" s="281"/>
      <c r="T25" s="281"/>
      <c r="V25" s="281"/>
    </row>
    <row r="26" spans="1:23" s="280" customFormat="1" ht="35.25" customHeight="1" x14ac:dyDescent="0.3">
      <c r="A26" s="279"/>
      <c r="J26" s="283"/>
      <c r="Q26" s="651"/>
    </row>
    <row r="27" spans="1:23" x14ac:dyDescent="0.3">
      <c r="J27" s="278"/>
      <c r="W27" s="278"/>
    </row>
  </sheetData>
  <mergeCells count="33">
    <mergeCell ref="B7:U7"/>
    <mergeCell ref="B9:B15"/>
    <mergeCell ref="F13:H13"/>
    <mergeCell ref="F11:H11"/>
    <mergeCell ref="F18:H18"/>
    <mergeCell ref="F15:H15"/>
    <mergeCell ref="F12:H12"/>
    <mergeCell ref="F10:H10"/>
    <mergeCell ref="F16:H16"/>
    <mergeCell ref="B8:U8"/>
    <mergeCell ref="L1:V1"/>
    <mergeCell ref="E2:G2"/>
    <mergeCell ref="L2:V2"/>
    <mergeCell ref="A3:V3"/>
    <mergeCell ref="A5:A6"/>
    <mergeCell ref="J5:U5"/>
    <mergeCell ref="V5:V6"/>
    <mergeCell ref="C5:C6"/>
    <mergeCell ref="F6:H6"/>
    <mergeCell ref="B5:B6"/>
    <mergeCell ref="D5:I5"/>
    <mergeCell ref="A24:D24"/>
    <mergeCell ref="L24:V24"/>
    <mergeCell ref="F14:H14"/>
    <mergeCell ref="A9:A15"/>
    <mergeCell ref="C9:C15"/>
    <mergeCell ref="F19:H19"/>
    <mergeCell ref="F17:H17"/>
    <mergeCell ref="F20:H20"/>
    <mergeCell ref="F9:H9"/>
    <mergeCell ref="F22:H22"/>
    <mergeCell ref="F21:H21"/>
    <mergeCell ref="V9:V20"/>
  </mergeCells>
  <phoneticPr fontId="22" type="noConversion"/>
  <pageMargins left="0.35" right="0.25" top="0.44" bottom="0.41" header="0.39" footer="0.31"/>
  <pageSetup paperSize="9" scale="43" fitToHeight="1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Z44"/>
  <sheetViews>
    <sheetView tabSelected="1" view="pageBreakPreview" zoomScale="55" zoomScaleSheetLayoutView="55" workbookViewId="0">
      <selection activeCell="J11" sqref="J11"/>
    </sheetView>
  </sheetViews>
  <sheetFormatPr defaultColWidth="9.109375" defaultRowHeight="13.2" outlineLevelRow="1" x14ac:dyDescent="0.25"/>
  <cols>
    <col min="1" max="1" width="18.109375" style="284" customWidth="1"/>
    <col min="2" max="2" width="20.33203125" style="284" customWidth="1"/>
    <col min="3" max="3" width="36.33203125" style="284" customWidth="1"/>
    <col min="4" max="4" width="16.33203125" style="284" customWidth="1"/>
    <col min="5" max="5" width="15.44140625" style="284" customWidth="1"/>
    <col min="6" max="7" width="15" style="284" customWidth="1"/>
    <col min="8" max="8" width="15.109375" style="284" customWidth="1"/>
    <col min="9" max="14" width="16.33203125" style="284" customWidth="1"/>
    <col min="15" max="15" width="21.44140625" style="284" customWidth="1"/>
    <col min="16" max="16" width="13.6640625" style="284" customWidth="1"/>
    <col min="17" max="18" width="13.6640625" style="284" hidden="1" customWidth="1"/>
    <col min="19" max="19" width="0" style="284" hidden="1" customWidth="1"/>
    <col min="20" max="20" width="13.109375" style="284" bestFit="1" customWidth="1"/>
    <col min="21" max="21" width="17.5546875" style="284" customWidth="1"/>
    <col min="22" max="22" width="13.5546875" style="284" customWidth="1"/>
    <col min="23" max="23" width="11.5546875" style="284" customWidth="1"/>
    <col min="24" max="24" width="11.6640625" style="284" customWidth="1"/>
    <col min="25" max="16384" width="9.109375" style="284"/>
  </cols>
  <sheetData>
    <row r="1" spans="1:26" ht="73.5" customHeight="1" x14ac:dyDescent="0.25">
      <c r="D1" s="665" t="s">
        <v>558</v>
      </c>
      <c r="E1" s="665"/>
      <c r="F1" s="665"/>
      <c r="G1" s="285"/>
      <c r="H1" s="285"/>
      <c r="I1" s="285"/>
      <c r="J1" s="285"/>
      <c r="K1" s="285"/>
      <c r="L1" s="285"/>
      <c r="M1" s="285"/>
      <c r="N1" s="285"/>
      <c r="O1" s="285"/>
    </row>
    <row r="2" spans="1:26" ht="44.25" customHeight="1" x14ac:dyDescent="0.3">
      <c r="A2" s="286"/>
      <c r="B2" s="286"/>
      <c r="C2" s="286"/>
      <c r="D2" s="662" t="s">
        <v>552</v>
      </c>
      <c r="E2" s="662"/>
      <c r="F2" s="662"/>
      <c r="G2" s="662"/>
      <c r="H2" s="662"/>
      <c r="I2" s="662"/>
      <c r="J2" s="662"/>
      <c r="K2" s="662"/>
      <c r="L2" s="662"/>
      <c r="M2" s="662"/>
      <c r="N2" s="662"/>
      <c r="O2" s="662"/>
      <c r="P2" s="662"/>
    </row>
    <row r="3" spans="1:26" ht="70.5" customHeight="1" x14ac:dyDescent="0.3">
      <c r="A3" s="663" t="s">
        <v>146</v>
      </c>
      <c r="B3" s="663"/>
      <c r="C3" s="663"/>
      <c r="D3" s="663"/>
      <c r="E3" s="663"/>
      <c r="F3" s="663"/>
      <c r="G3" s="663"/>
      <c r="H3" s="663"/>
      <c r="I3" s="663"/>
      <c r="J3" s="663"/>
      <c r="K3" s="663"/>
      <c r="L3" s="663"/>
      <c r="M3" s="663"/>
      <c r="N3" s="663"/>
      <c r="O3" s="663"/>
    </row>
    <row r="4" spans="1:26" ht="15.6" x14ac:dyDescent="0.3">
      <c r="A4" s="286"/>
      <c r="B4" s="286"/>
      <c r="C4" s="286"/>
      <c r="D4" s="286"/>
      <c r="E4" s="286"/>
      <c r="F4" s="286"/>
      <c r="G4" s="286"/>
      <c r="H4" s="286"/>
      <c r="I4" s="286"/>
      <c r="J4" s="286"/>
      <c r="K4" s="286"/>
      <c r="L4" s="286"/>
      <c r="M4" s="286"/>
      <c r="N4" s="286"/>
      <c r="O4" s="286"/>
    </row>
    <row r="5" spans="1:26" ht="24.6" customHeight="1" x14ac:dyDescent="0.25">
      <c r="A5" s="664" t="s">
        <v>67</v>
      </c>
      <c r="B5" s="664" t="s">
        <v>68</v>
      </c>
      <c r="C5" s="664" t="s">
        <v>69</v>
      </c>
      <c r="D5" s="664" t="s">
        <v>70</v>
      </c>
      <c r="E5" s="664"/>
      <c r="F5" s="664"/>
      <c r="G5" s="664"/>
      <c r="H5" s="664"/>
      <c r="I5" s="664"/>
      <c r="J5" s="664"/>
      <c r="K5" s="664"/>
      <c r="L5" s="664"/>
      <c r="M5" s="664"/>
      <c r="N5" s="664"/>
      <c r="O5" s="664"/>
    </row>
    <row r="6" spans="1:26" ht="57.75" customHeight="1" x14ac:dyDescent="0.25">
      <c r="A6" s="664"/>
      <c r="B6" s="664"/>
      <c r="C6" s="664"/>
      <c r="D6" s="461" t="s">
        <v>33</v>
      </c>
      <c r="E6" s="461" t="s">
        <v>32</v>
      </c>
      <c r="F6" s="461" t="s">
        <v>31</v>
      </c>
      <c r="G6" s="461" t="s">
        <v>119</v>
      </c>
      <c r="H6" s="461" t="s">
        <v>118</v>
      </c>
      <c r="I6" s="461" t="s">
        <v>117</v>
      </c>
      <c r="J6" s="461" t="s">
        <v>116</v>
      </c>
      <c r="K6" s="461" t="s">
        <v>115</v>
      </c>
      <c r="L6" s="461" t="s">
        <v>114</v>
      </c>
      <c r="M6" s="575" t="s">
        <v>113</v>
      </c>
      <c r="N6" s="575" t="s">
        <v>112</v>
      </c>
      <c r="O6" s="575" t="s">
        <v>520</v>
      </c>
    </row>
    <row r="7" spans="1:26" ht="15.75" customHeight="1" x14ac:dyDescent="0.25">
      <c r="A7" s="683" t="s">
        <v>55</v>
      </c>
      <c r="B7" s="683" t="s">
        <v>147</v>
      </c>
      <c r="C7" s="462" t="s">
        <v>71</v>
      </c>
      <c r="D7" s="74">
        <f>D11+D12+D10</f>
        <v>25745.1</v>
      </c>
      <c r="E7" s="74">
        <f>E11+E12+E10</f>
        <v>30198.400000000001</v>
      </c>
      <c r="F7" s="74">
        <f>F10+F11+F12</f>
        <v>32554.9</v>
      </c>
      <c r="G7" s="74">
        <f>G11+G12+G10</f>
        <v>38095.9</v>
      </c>
      <c r="H7" s="74">
        <f t="shared" ref="H7:N7" si="0">H10+H11+H12</f>
        <v>48615.399999999994</v>
      </c>
      <c r="I7" s="74">
        <f t="shared" si="0"/>
        <v>47095</v>
      </c>
      <c r="J7" s="74">
        <f t="shared" si="0"/>
        <v>73803</v>
      </c>
      <c r="K7" s="74">
        <f t="shared" si="0"/>
        <v>101141.1</v>
      </c>
      <c r="L7" s="74">
        <f t="shared" si="0"/>
        <v>57616.200000000004</v>
      </c>
      <c r="M7" s="74">
        <f t="shared" ref="M7" si="1">M10+M11+M12</f>
        <v>57605.200000000004</v>
      </c>
      <c r="N7" s="74">
        <f t="shared" si="0"/>
        <v>57605.200000000004</v>
      </c>
      <c r="O7" s="74">
        <f>SUM(D7:N7)</f>
        <v>570075.39999999991</v>
      </c>
      <c r="P7" s="287"/>
      <c r="T7" s="288"/>
      <c r="U7" s="288"/>
    </row>
    <row r="8" spans="1:26" ht="15.6" x14ac:dyDescent="0.25">
      <c r="A8" s="684"/>
      <c r="B8" s="684"/>
      <c r="C8" s="462" t="s">
        <v>72</v>
      </c>
      <c r="D8" s="75"/>
      <c r="E8" s="75"/>
      <c r="F8" s="75"/>
      <c r="G8" s="75"/>
      <c r="H8" s="75"/>
      <c r="I8" s="75"/>
      <c r="J8" s="75"/>
      <c r="K8" s="75"/>
      <c r="L8" s="75"/>
      <c r="M8" s="75"/>
      <c r="N8" s="75"/>
      <c r="O8" s="74">
        <f t="shared" ref="O8:O41" si="2">SUM(D8:N8)</f>
        <v>0</v>
      </c>
      <c r="P8" s="287"/>
    </row>
    <row r="9" spans="1:26" ht="15.6" outlineLevel="1" x14ac:dyDescent="0.25">
      <c r="A9" s="684"/>
      <c r="B9" s="684"/>
      <c r="C9" s="289" t="s">
        <v>73</v>
      </c>
      <c r="D9" s="75">
        <v>0</v>
      </c>
      <c r="E9" s="75">
        <v>0</v>
      </c>
      <c r="F9" s="75">
        <v>0</v>
      </c>
      <c r="G9" s="75"/>
      <c r="H9" s="75"/>
      <c r="I9" s="75"/>
      <c r="J9" s="75"/>
      <c r="K9" s="75"/>
      <c r="L9" s="75"/>
      <c r="M9" s="75"/>
      <c r="N9" s="75"/>
      <c r="O9" s="74">
        <f t="shared" si="2"/>
        <v>0</v>
      </c>
      <c r="P9" s="287"/>
      <c r="Q9" s="287"/>
      <c r="R9" s="287"/>
      <c r="S9" s="287"/>
      <c r="T9" s="287"/>
      <c r="U9" s="287"/>
      <c r="V9" s="287"/>
      <c r="W9" s="287"/>
    </row>
    <row r="10" spans="1:26" ht="15.6" outlineLevel="1" x14ac:dyDescent="0.25">
      <c r="A10" s="684"/>
      <c r="B10" s="684"/>
      <c r="C10" s="289" t="s">
        <v>74</v>
      </c>
      <c r="D10" s="75">
        <f>D24+D31</f>
        <v>1292.0999999999999</v>
      </c>
      <c r="E10" s="75">
        <f>E31+E24</f>
        <v>775.5</v>
      </c>
      <c r="F10" s="75">
        <f>F17+F24+F31</f>
        <v>2515.5</v>
      </c>
      <c r="G10" s="75">
        <f>G17+G24+G31+G38</f>
        <v>6309.7</v>
      </c>
      <c r="H10" s="75">
        <f>H17+H24+H31+H38</f>
        <v>9560.2000000000007</v>
      </c>
      <c r="I10" s="75">
        <f t="shared" ref="I10:N10" si="3">I17+I24+I38</f>
        <v>9442.4</v>
      </c>
      <c r="J10" s="75">
        <f t="shared" si="3"/>
        <v>23965.199999999997</v>
      </c>
      <c r="K10" s="75">
        <f t="shared" si="3"/>
        <v>10623.7</v>
      </c>
      <c r="L10" s="75">
        <f t="shared" si="3"/>
        <v>810.5</v>
      </c>
      <c r="M10" s="75">
        <f t="shared" si="3"/>
        <v>810.5</v>
      </c>
      <c r="N10" s="75">
        <f t="shared" si="3"/>
        <v>810.5</v>
      </c>
      <c r="O10" s="74">
        <f t="shared" si="2"/>
        <v>66915.8</v>
      </c>
      <c r="P10" s="287"/>
      <c r="Q10" s="287"/>
      <c r="R10" s="287"/>
      <c r="S10" s="287"/>
      <c r="T10" s="287"/>
      <c r="U10" s="287"/>
      <c r="V10" s="287"/>
      <c r="W10" s="287"/>
      <c r="X10" s="287"/>
      <c r="Y10" s="287"/>
      <c r="Z10" s="287"/>
    </row>
    <row r="11" spans="1:26" ht="15.6" outlineLevel="1" x14ac:dyDescent="0.25">
      <c r="A11" s="684"/>
      <c r="B11" s="684"/>
      <c r="C11" s="289" t="s">
        <v>75</v>
      </c>
      <c r="D11" s="75">
        <f>D18+D25</f>
        <v>4493.4000000000005</v>
      </c>
      <c r="E11" s="75">
        <f>E18+E25+E32</f>
        <v>5020.1000000000004</v>
      </c>
      <c r="F11" s="75">
        <f>F18+F25</f>
        <v>3963.2</v>
      </c>
      <c r="G11" s="75">
        <f>G18+G25</f>
        <v>3645.1</v>
      </c>
      <c r="H11" s="75">
        <f>H18+H25+H32</f>
        <v>5822.5</v>
      </c>
      <c r="I11" s="75">
        <f t="shared" ref="I11:N11" si="4">I18+I25</f>
        <v>7273.4000000000005</v>
      </c>
      <c r="J11" s="75">
        <f t="shared" si="4"/>
        <v>9158</v>
      </c>
      <c r="K11" s="75">
        <f t="shared" si="4"/>
        <v>44297.1</v>
      </c>
      <c r="L11" s="75">
        <f t="shared" si="4"/>
        <v>15344.4</v>
      </c>
      <c r="M11" s="75">
        <f t="shared" si="4"/>
        <v>15344.4</v>
      </c>
      <c r="N11" s="75">
        <f t="shared" si="4"/>
        <v>15344.4</v>
      </c>
      <c r="O11" s="74">
        <f t="shared" si="2"/>
        <v>129705.99999999997</v>
      </c>
      <c r="P11" s="287"/>
      <c r="T11" s="288"/>
      <c r="U11" s="290"/>
    </row>
    <row r="12" spans="1:26" ht="15.75" customHeight="1" outlineLevel="1" x14ac:dyDescent="0.25">
      <c r="A12" s="684"/>
      <c r="B12" s="684"/>
      <c r="C12" s="289" t="s">
        <v>137</v>
      </c>
      <c r="D12" s="75">
        <f>D19+D26+D40+D33</f>
        <v>19959.599999999999</v>
      </c>
      <c r="E12" s="75">
        <f>E40+E33+E26+E19</f>
        <v>24402.800000000003</v>
      </c>
      <c r="F12" s="75">
        <f>F26+F33+F40+F19</f>
        <v>26076.2</v>
      </c>
      <c r="G12" s="75">
        <f>G40+G33+G26+G19</f>
        <v>28141.100000000002</v>
      </c>
      <c r="H12" s="75">
        <f>H40+H33+H26+H19</f>
        <v>33232.699999999997</v>
      </c>
      <c r="I12" s="75">
        <f>I19+I26+I40</f>
        <v>30379.200000000004</v>
      </c>
      <c r="J12" s="75">
        <f>J40+J33+J26+J19</f>
        <v>40679.800000000003</v>
      </c>
      <c r="K12" s="75">
        <f>K40+K33+K26+K19</f>
        <v>46220.3</v>
      </c>
      <c r="L12" s="75">
        <f>L40+L33+L26+L19</f>
        <v>41461.300000000003</v>
      </c>
      <c r="M12" s="75">
        <f>M40+M33+M26+M19</f>
        <v>41450.300000000003</v>
      </c>
      <c r="N12" s="75">
        <f>N40+N33+N26+N19</f>
        <v>41450.300000000003</v>
      </c>
      <c r="O12" s="74">
        <f t="shared" si="2"/>
        <v>373453.6</v>
      </c>
      <c r="P12" s="287"/>
      <c r="T12" s="288"/>
      <c r="U12" s="288"/>
      <c r="V12" s="288"/>
    </row>
    <row r="13" spans="1:26" ht="15.6" outlineLevel="1" x14ac:dyDescent="0.25">
      <c r="A13" s="684"/>
      <c r="B13" s="684"/>
      <c r="C13" s="289" t="s">
        <v>76</v>
      </c>
      <c r="D13" s="75">
        <v>0</v>
      </c>
      <c r="E13" s="75">
        <v>0</v>
      </c>
      <c r="F13" s="75">
        <v>0</v>
      </c>
      <c r="G13" s="75"/>
      <c r="H13" s="75"/>
      <c r="I13" s="75"/>
      <c r="J13" s="75"/>
      <c r="K13" s="75"/>
      <c r="L13" s="75"/>
      <c r="M13" s="75"/>
      <c r="N13" s="75"/>
      <c r="O13" s="74">
        <f t="shared" si="2"/>
        <v>0</v>
      </c>
      <c r="P13" s="287"/>
      <c r="T13" s="288"/>
      <c r="U13" s="288"/>
    </row>
    <row r="14" spans="1:26" ht="15.75" customHeight="1" x14ac:dyDescent="0.25">
      <c r="A14" s="683" t="s">
        <v>58</v>
      </c>
      <c r="B14" s="674" t="s">
        <v>179</v>
      </c>
      <c r="C14" s="462" t="s">
        <v>71</v>
      </c>
      <c r="D14" s="74">
        <f>D18+D19</f>
        <v>4311.5</v>
      </c>
      <c r="E14" s="74">
        <f>E18+E19</f>
        <v>5873.4</v>
      </c>
      <c r="F14" s="74">
        <f t="shared" ref="F14:K14" si="5">F17+F18+F19</f>
        <v>6302.4</v>
      </c>
      <c r="G14" s="74">
        <f t="shared" si="5"/>
        <v>12316.3</v>
      </c>
      <c r="H14" s="74">
        <f t="shared" si="5"/>
        <v>34761.5</v>
      </c>
      <c r="I14" s="74">
        <f t="shared" si="5"/>
        <v>34247.200000000004</v>
      </c>
      <c r="J14" s="74">
        <f t="shared" si="5"/>
        <v>36573.800000000003</v>
      </c>
      <c r="K14" s="74">
        <f t="shared" si="5"/>
        <v>40473.700000000004</v>
      </c>
      <c r="L14" s="74">
        <f>L17+L18+L19</f>
        <v>32489.300000000003</v>
      </c>
      <c r="M14" s="74">
        <f>M17+M18+M19</f>
        <v>32489.300000000003</v>
      </c>
      <c r="N14" s="74">
        <f>N17+N18+N19</f>
        <v>32489.300000000003</v>
      </c>
      <c r="O14" s="74">
        <f t="shared" si="2"/>
        <v>272327.7</v>
      </c>
      <c r="P14" s="287"/>
      <c r="T14" s="288"/>
      <c r="U14" s="288"/>
    </row>
    <row r="15" spans="1:26" ht="15.6" x14ac:dyDescent="0.25">
      <c r="A15" s="684"/>
      <c r="B15" s="675"/>
      <c r="C15" s="462" t="s">
        <v>72</v>
      </c>
      <c r="D15" s="75"/>
      <c r="E15" s="75"/>
      <c r="F15" s="75"/>
      <c r="G15" s="75"/>
      <c r="H15" s="75"/>
      <c r="I15" s="75"/>
      <c r="J15" s="75"/>
      <c r="K15" s="75"/>
      <c r="L15" s="75"/>
      <c r="M15" s="75"/>
      <c r="N15" s="75"/>
      <c r="O15" s="74">
        <f t="shared" si="2"/>
        <v>0</v>
      </c>
      <c r="P15" s="287"/>
      <c r="U15" s="288"/>
    </row>
    <row r="16" spans="1:26" ht="15.6" x14ac:dyDescent="0.25">
      <c r="A16" s="684"/>
      <c r="B16" s="675"/>
      <c r="C16" s="289" t="s">
        <v>73</v>
      </c>
      <c r="D16" s="75">
        <v>0</v>
      </c>
      <c r="E16" s="75">
        <v>0</v>
      </c>
      <c r="F16" s="75">
        <v>0</v>
      </c>
      <c r="G16" s="75"/>
      <c r="H16" s="75"/>
      <c r="I16" s="75"/>
      <c r="J16" s="75"/>
      <c r="K16" s="75"/>
      <c r="L16" s="75"/>
      <c r="M16" s="75"/>
      <c r="N16" s="75"/>
      <c r="O16" s="74">
        <f t="shared" si="2"/>
        <v>0</v>
      </c>
      <c r="P16" s="287"/>
      <c r="U16" s="288"/>
    </row>
    <row r="17" spans="1:22" ht="15.6" x14ac:dyDescent="0.25">
      <c r="A17" s="684"/>
      <c r="B17" s="675"/>
      <c r="C17" s="289" t="s">
        <v>74</v>
      </c>
      <c r="D17" s="75">
        <v>0</v>
      </c>
      <c r="E17" s="75">
        <v>0</v>
      </c>
      <c r="F17" s="75">
        <v>375</v>
      </c>
      <c r="G17" s="75">
        <f>3000+1030+500</f>
        <v>4530</v>
      </c>
      <c r="H17" s="75">
        <f>[14]ПР2ПП1!M27+[14]ПР2ПП1!M28+[14]ПР2ПП1!M30+[14]ПР2ПП1!M35+[14]ПР2ПП1!M38+[14]ПР2ПП1!M39+[14]ПР2ПП1!M40++[14]ПР2ПП1!M41</f>
        <v>7608.5</v>
      </c>
      <c r="I17" s="75">
        <f>[14]ПР2ПП1!N21+[14]ПР2ПП1!N23+[14]ПР2ПП1!N27+[14]ПР2ПП1!N28+[14]ПР2ПП1!N30+[14]ПР2ПП1!N33+[14]ПР2ПП1!N35+[14]ПР2ПП1!N38+[14]ПР2ПП1!N39+[14]ПР2ПП1!N40+[14]ПР2ПП1!N41+[14]ПР2ПП1!N25+[14]ПР2ПП1!N37+[14]ПР2ПП1!N46+[14]ПР2ПП1!N47+[14]ПР2ПП1!N48+[14]ПР2ПП1!N44+[14]ПР2ПП1!N45</f>
        <v>8434.4</v>
      </c>
      <c r="J17" s="75">
        <f>ПР2ПП1!O48+ПР2ПП1!O56+ПР2ПП1!O60+ПР2ПП1!O58+ПР2ПП1!O62+ПР2ПП1!O33+ПР2ПП1!O34+ПР2ПП1!O35+ПР2ПП1!O36+ПР2ПП1!O37+ПР2ПП1!O38+ПР2ПП1!O43+ПР2ПП1!O44</f>
        <v>10172.199999999999</v>
      </c>
      <c r="K17" s="75">
        <f>ПР2ПП1!P52+ПР2ПП1!P48+ПР2ПП1!P48+ПР2ПП1!P54+ПР2ПП1!P56+ПР2ПП1!P50+ПР2ПП1!P60+ПР2ПП1!P62+ПР2ПП1!P29+ПР2ПП1!P30+ПР2ПП1!P58</f>
        <v>5830.5999999999995</v>
      </c>
      <c r="L17" s="75">
        <f>[14]ПР2ПП1!Q30+[14]ПР2ПП1!Q41+[14]ПР2ПП1!Q42+[14]ПР2ПП1!Q43</f>
        <v>0</v>
      </c>
      <c r="M17" s="75">
        <f>ПР2ПП1!R52+ПР2ПП1!R48+ПР2ПП1!R54+ПР2ПП1!R56+ПР2ПП1!R50+ПР2ПП1!R60+ПР2ПП1!R58+ПР2ПП1!R62+ПР2ПП1!R29+ПР2ПП1!R30+ПР2ПП1!R31+ПР2ПП1!R32+ПР2ПП1!R33+ПР2ПП1!R34+ПР2ПП1!R35+ПР2ПП1!R39+ПР2ПП1!R40+ПР2ПП1!R41+ПР2ПП1!R42+ПР2ПП1!R43+ПР2ПП1!R44+ПР2ПП1!R46</f>
        <v>0</v>
      </c>
      <c r="N17" s="75">
        <f>ПР2ПП1!S52+ПР2ПП1!S48+ПР2ПП1!S54+ПР2ПП1!S56+ПР2ПП1!S50+ПР2ПП1!S60+ПР2ПП1!S58+ПР2ПП1!S62+ПР2ПП1!S29+ПР2ПП1!S30+ПР2ПП1!S31+ПР2ПП1!S32+ПР2ПП1!S33+ПР2ПП1!S34+ПР2ПП1!S35+ПР2ПП1!S39+ПР2ПП1!S40+ПР2ПП1!S41+ПР2ПП1!S42+ПР2ПП1!S43+ПР2ПП1!S44+ПР2ПП1!S46</f>
        <v>0</v>
      </c>
      <c r="O17" s="74">
        <f t="shared" si="2"/>
        <v>36950.699999999997</v>
      </c>
      <c r="P17" s="287"/>
      <c r="U17" s="288"/>
      <c r="V17" s="288"/>
    </row>
    <row r="18" spans="1:22" ht="15.6" x14ac:dyDescent="0.25">
      <c r="A18" s="684"/>
      <c r="B18" s="675"/>
      <c r="C18" s="289" t="s">
        <v>75</v>
      </c>
      <c r="D18" s="75">
        <v>3536.3</v>
      </c>
      <c r="E18" s="75">
        <v>4708.5</v>
      </c>
      <c r="F18" s="75">
        <v>3801</v>
      </c>
      <c r="G18" s="75">
        <v>3369.6</v>
      </c>
      <c r="H18" s="75">
        <f>[14]ПР2ПП1!M54</f>
        <v>5229</v>
      </c>
      <c r="I18" s="75">
        <f>[14]ПР2ПП1!N54</f>
        <v>5873.2000000000007</v>
      </c>
      <c r="J18" s="75">
        <f>ПР2ПП1!O64</f>
        <v>4015.9</v>
      </c>
      <c r="K18" s="75">
        <f>ПР2ПП1!P64</f>
        <v>6000</v>
      </c>
      <c r="L18" s="75">
        <f>ПР2ПП1!Q64</f>
        <v>5810.1</v>
      </c>
      <c r="M18" s="75">
        <f>ПР2ПП1!R64</f>
        <v>5810.1</v>
      </c>
      <c r="N18" s="75">
        <f>ПР2ПП1!S64</f>
        <v>5810.1</v>
      </c>
      <c r="O18" s="74">
        <f t="shared" si="2"/>
        <v>53963.799999999996</v>
      </c>
      <c r="P18" s="287"/>
      <c r="T18" s="288"/>
      <c r="U18" s="288"/>
    </row>
    <row r="19" spans="1:22" ht="15.75" customHeight="1" x14ac:dyDescent="0.25">
      <c r="A19" s="684"/>
      <c r="B19" s="675"/>
      <c r="C19" s="289" t="s">
        <v>137</v>
      </c>
      <c r="D19" s="75">
        <v>775.2</v>
      </c>
      <c r="E19" s="75">
        <v>1164.9000000000001</v>
      </c>
      <c r="F19" s="75">
        <v>2126.4</v>
      </c>
      <c r="G19" s="75">
        <v>4416.7</v>
      </c>
      <c r="H19" s="75">
        <f>[14]ПР2ПП1!M11+[14]ПР2ПП1!M13+[14]ПР2ПП1!M14+[14]ПР2ПП1!M24+[14]ПР2ПП1!M15+[14]ПР2ПП1!M31+[14]ПР2ПП1!M32+[14]ПР2ПП1!M36+[14]ПР2ПП1!M49+[14]ПР2ПП1!M50+[14]ПР2ПП1!M51+[14]ПР2ПП1!M52+[14]ПР2ПП1!M53</f>
        <v>21923.999999999996</v>
      </c>
      <c r="I19" s="75">
        <f>[14]ПР2ПП1!N11+[14]ПР2ПП1!N12+[14]ПР2ПП1!N13+[14]ПР2ПП1!N14+[14]ПР2ПП1!N15+[14]ПР2ПП1!N16+[14]ПР2ПП1!N17+[14]ПР2ПП1!N18+[14]ПР2ПП1!N19+[14]ПР2ПП1!N20+[14]ПР2ПП1!N22+[14]ПР2ПП1!N24+[14]ПР2ПП1!N29+[14]ПР2ПП1!N31+[14]ПР2ПП1!N32+[14]ПР2ПП1!N34+[14]ПР2ПП1!N36+[14]ПР2ПП1!N49+[14]ПР2ПП1!N50+[14]ПР2ПП1!N51+[14]ПР2ПП1!N52+[14]ПР2ПП1!N53+[14]ПР2ПП1!N26</f>
        <v>19939.600000000002</v>
      </c>
      <c r="J19" s="75">
        <f>ПР2ПП1!O28+ПР2ПП1!O18+ПР2ПП1!O17+ПР2ПП1!O63+ПР2ПП1!O59+ПР2ПП1!O57+ПР2ПП1!O61+ПР2ПП1!O49+ПР2ПП1!O26+ПР2ПП1!O14+ПР2ПП1!O22+ПР2ПП1!O11+ПР2ПП1!O19</f>
        <v>22385.7</v>
      </c>
      <c r="K19" s="75">
        <f>ПР2ПП1!P11+ПР2ПП1!P22+ПР2ПП1!P13+ПР2ПП1!P14+ПР2ПП1!P15+ПР2ПП1!P21+ПР2ПП1!P16+ПР2ПП1!P23+ПР2ПП1!P19+ПР2ПП1!P26+ПР2ПП1!P27+ПР2ПП1!P20+ПР2ПП1!P53+ПР2ПП1!P51+ПР2ПП1!P55+ПР2ПП1!P49+ПР2ПП1!P61+ПР2ПП1!P57+ПР2ПП1!P59+ПР2ПП1!P63+ПР2ПП1!P17+ПР2ПП1!P18+ПР2ПП1!P28+ПР2ПП1!P47</f>
        <v>28643.100000000006</v>
      </c>
      <c r="L19" s="75">
        <f>ПР2ПП1!Q11+ПР2ПП1!Q22+ПР2ПП1!Q14+ПР2ПП1!Q15+ПР2ПП1!Q21+ПР2ПП1!Q16+ПР2ПП1!Q23+ПР2ПП1!Q61+ПР2ПП1!Q17</f>
        <v>26679.200000000001</v>
      </c>
      <c r="M19" s="75">
        <f>ПР2ПП1!R17+ПР2ПП1!R61+ПР2ПП1!R23+ПР2ПП1!R16+ПР2ПП1!R21+ПР2ПП1!R15+ПР2ПП1!R14+ПР2ПП1!R22+ПР2ПП1!R11</f>
        <v>26679.200000000004</v>
      </c>
      <c r="N19" s="75">
        <f>ПР2ПП1!S17+ПР2ПП1!S61+ПР2ПП1!S23+ПР2ПП1!S16+ПР2ПП1!S21+ПР2ПП1!S15+ПР2ПП1!S14+ПР2ПП1!S22+ПР2ПП1!S11</f>
        <v>26679.200000000004</v>
      </c>
      <c r="O19" s="74">
        <f t="shared" si="2"/>
        <v>181413.2</v>
      </c>
      <c r="P19" s="287"/>
    </row>
    <row r="20" spans="1:22" ht="15.6" x14ac:dyDescent="0.25">
      <c r="A20" s="684"/>
      <c r="B20" s="675"/>
      <c r="C20" s="289" t="s">
        <v>76</v>
      </c>
      <c r="D20" s="75">
        <v>0</v>
      </c>
      <c r="E20" s="75">
        <v>0</v>
      </c>
      <c r="F20" s="75">
        <v>0</v>
      </c>
      <c r="G20" s="75"/>
      <c r="H20" s="75"/>
      <c r="I20" s="75"/>
      <c r="J20" s="75"/>
      <c r="K20" s="75"/>
      <c r="L20" s="75"/>
      <c r="M20" s="75"/>
      <c r="N20" s="75"/>
      <c r="O20" s="74">
        <f t="shared" si="2"/>
        <v>0</v>
      </c>
      <c r="P20" s="287"/>
    </row>
    <row r="21" spans="1:22" ht="15.75" customHeight="1" x14ac:dyDescent="0.25">
      <c r="A21" s="683" t="s">
        <v>60</v>
      </c>
      <c r="B21" s="674" t="s">
        <v>61</v>
      </c>
      <c r="C21" s="462" t="s">
        <v>71</v>
      </c>
      <c r="D21" s="74">
        <f>D25+D26+D24</f>
        <v>8322.9</v>
      </c>
      <c r="E21" s="74">
        <f>E25+E26+E24</f>
        <v>8249</v>
      </c>
      <c r="F21" s="74">
        <f t="shared" ref="F21:K21" si="6">F24+F25+F26</f>
        <v>9030.7000000000007</v>
      </c>
      <c r="G21" s="74">
        <f t="shared" si="6"/>
        <v>9893.5</v>
      </c>
      <c r="H21" s="74">
        <f t="shared" si="6"/>
        <v>11851</v>
      </c>
      <c r="I21" s="74">
        <f t="shared" si="6"/>
        <v>10606.1</v>
      </c>
      <c r="J21" s="74">
        <f t="shared" si="6"/>
        <v>34832.9</v>
      </c>
      <c r="K21" s="74">
        <f t="shared" si="6"/>
        <v>57878.799999999996</v>
      </c>
      <c r="L21" s="74">
        <f>L24+L25+L26</f>
        <v>22231.8</v>
      </c>
      <c r="M21" s="74">
        <f>M24+M25+M26</f>
        <v>22220.799999999999</v>
      </c>
      <c r="N21" s="74">
        <f>N24+N25+N26</f>
        <v>22220.799999999999</v>
      </c>
      <c r="O21" s="74">
        <f t="shared" si="2"/>
        <v>217338.29999999996</v>
      </c>
      <c r="P21" s="287"/>
      <c r="Q21" s="288"/>
      <c r="R21" s="288"/>
      <c r="S21" s="288"/>
      <c r="T21" s="288"/>
      <c r="U21" s="288"/>
      <c r="V21" s="288"/>
    </row>
    <row r="22" spans="1:22" ht="15.6" x14ac:dyDescent="0.25">
      <c r="A22" s="684"/>
      <c r="B22" s="675"/>
      <c r="C22" s="462" t="s">
        <v>72</v>
      </c>
      <c r="D22" s="75"/>
      <c r="E22" s="75"/>
      <c r="F22" s="75"/>
      <c r="G22" s="75"/>
      <c r="H22" s="75"/>
      <c r="I22" s="75"/>
      <c r="J22" s="75"/>
      <c r="K22" s="75"/>
      <c r="L22" s="75"/>
      <c r="M22" s="75"/>
      <c r="N22" s="75"/>
      <c r="O22" s="74">
        <f t="shared" si="2"/>
        <v>0</v>
      </c>
      <c r="P22" s="287"/>
      <c r="U22" s="288"/>
    </row>
    <row r="23" spans="1:22" ht="17.25" customHeight="1" x14ac:dyDescent="0.25">
      <c r="A23" s="684"/>
      <c r="B23" s="675"/>
      <c r="C23" s="289" t="s">
        <v>73</v>
      </c>
      <c r="D23" s="75">
        <v>0</v>
      </c>
      <c r="E23" s="75">
        <v>0</v>
      </c>
      <c r="F23" s="75">
        <v>0</v>
      </c>
      <c r="G23" s="75"/>
      <c r="H23" s="75"/>
      <c r="I23" s="75"/>
      <c r="J23" s="75"/>
      <c r="K23" s="75"/>
      <c r="L23" s="75"/>
      <c r="M23" s="75"/>
      <c r="N23" s="75"/>
      <c r="O23" s="74">
        <f t="shared" si="2"/>
        <v>0</v>
      </c>
      <c r="P23" s="287"/>
    </row>
    <row r="24" spans="1:22" ht="21.75" customHeight="1" x14ac:dyDescent="0.25">
      <c r="A24" s="684"/>
      <c r="B24" s="675"/>
      <c r="C24" s="289" t="s">
        <v>74</v>
      </c>
      <c r="D24" s="75">
        <v>942.1</v>
      </c>
      <c r="E24" s="75">
        <v>598.20000000000005</v>
      </c>
      <c r="F24" s="75">
        <f>589.3+240.7</f>
        <v>830</v>
      </c>
      <c r="G24" s="75">
        <f>593.3+382.2+86.5+220</f>
        <v>1282</v>
      </c>
      <c r="H24" s="75">
        <f>SUM([14]ПР2ПП2!N20+[14]ПР2ПП2!N35+[14]ПР2ПП2!N44)</f>
        <v>1755.6000000000001</v>
      </c>
      <c r="I24" s="75">
        <f>[14]ПР2ПП2!O19+[14]ПР2ПП2!O20+[14]ПР2ПП2!O35+[14]ПР2ПП2!O36+[14]ПР2ПП2!O39+[14]ПР2ПП2!O40+[14]ПР2ПП2!O42+[14]ПР2ПП2!O44+[14]ПР2ПП2!O45+[14]ПР2ПП2!O46</f>
        <v>944.30000000000007</v>
      </c>
      <c r="J24" s="75">
        <f>ПР2ПП2!P37+ПР2ПП2!P53+ПР2ПП2!P34+ПР2ПП2!P26+ПР2ПП2!P28+ПР2ПП2!P29</f>
        <v>13523.699999999999</v>
      </c>
      <c r="K24" s="75">
        <f>ПР2ПП2!Q37+ПР2ПП2!Q41+ПР2ПП2!Q34</f>
        <v>4793.1000000000004</v>
      </c>
      <c r="L24" s="75">
        <f>[14]ПР2ПП2!R20+[14]ПР2ПП2!R47</f>
        <v>810.5</v>
      </c>
      <c r="M24" s="75">
        <f>ПР2ПП2!R36+ПР2ПП2!R37+ПР2ПП2!R19+ПР2ПП2!R20+ПР2ПП2!R21+ПР2ПП2!R23+ПР2ПП2!R53+ПР2ПП2!R34+ПР2ПП2!R55+ПР2ПП2!R24+ПР2ПП2!R25+ПР2ПП2!R26+ПР2ПП2!R27+ПР2ПП2!R28</f>
        <v>810.5</v>
      </c>
      <c r="N24" s="75">
        <f>ПР2ПП2!T36+ПР2ПП2!T37+ПР2ПП2!T19+ПР2ПП2!T20+ПР2ПП2!T21+ПР2ПП2!T23+ПР2ПП2!T53+ПР2ПП2!T34+ПР2ПП2!T55+ПР2ПП2!T24+ПР2ПП2!T25+ПР2ПП2!T26+ПР2ПП2!T27+ПР2ПП2!T28</f>
        <v>810.5</v>
      </c>
      <c r="O24" s="74">
        <f t="shared" si="2"/>
        <v>27100.5</v>
      </c>
      <c r="P24" s="287"/>
      <c r="U24" s="288"/>
    </row>
    <row r="25" spans="1:22" ht="15.6" x14ac:dyDescent="0.25">
      <c r="A25" s="684"/>
      <c r="B25" s="675"/>
      <c r="C25" s="289" t="s">
        <v>75</v>
      </c>
      <c r="D25" s="75">
        <v>957.1</v>
      </c>
      <c r="E25" s="75">
        <v>311.60000000000002</v>
      </c>
      <c r="F25" s="75">
        <v>162.19999999999999</v>
      </c>
      <c r="G25" s="75">
        <f>149.8+34+82.6+9.1</f>
        <v>275.5</v>
      </c>
      <c r="H25" s="75">
        <v>593.5</v>
      </c>
      <c r="I25" s="75">
        <f>[14]ПР2ПП2!O48</f>
        <v>1400.2</v>
      </c>
      <c r="J25" s="75">
        <f>ПР2ПП2!P57</f>
        <v>5142.1000000000004</v>
      </c>
      <c r="K25" s="75">
        <f>ПР2ПП2!Q57</f>
        <v>38297.1</v>
      </c>
      <c r="L25" s="75">
        <f>ПР2ПП2!R57</f>
        <v>9534.2999999999993</v>
      </c>
      <c r="M25" s="75">
        <f>ПР2ПП2!R57</f>
        <v>9534.2999999999993</v>
      </c>
      <c r="N25" s="75">
        <f>ПР2ПП2!T57</f>
        <v>9534.2999999999993</v>
      </c>
      <c r="O25" s="74">
        <f t="shared" si="2"/>
        <v>75742.200000000012</v>
      </c>
      <c r="P25" s="287"/>
      <c r="T25" s="288"/>
      <c r="U25" s="288"/>
    </row>
    <row r="26" spans="1:22" ht="18" customHeight="1" x14ac:dyDescent="0.25">
      <c r="A26" s="684"/>
      <c r="B26" s="675"/>
      <c r="C26" s="289" t="s">
        <v>137</v>
      </c>
      <c r="D26" s="75">
        <v>6423.7</v>
      </c>
      <c r="E26" s="75">
        <v>7339.2</v>
      </c>
      <c r="F26" s="75">
        <v>8038.5</v>
      </c>
      <c r="G26" s="75">
        <v>8336</v>
      </c>
      <c r="H26" s="75">
        <f>SUM([14]ПР2ПП2!N11+[14]ПР2ПП2!N13+[14]ПР2ПП2!N15+[14]ПР2ПП2!N17+[14]ПР2ПП2!N43)</f>
        <v>9501.9</v>
      </c>
      <c r="I26" s="75">
        <f>[14]ПР2ПП2!O11+[14]ПР2ПП2!O12+[14]ПР2ПП2!O13+[14]ПР2ПП2!O14+[14]ПР2ПП2!O15+[14]ПР2ПП2!O16+[14]ПР2ПП2!O17+[14]ПР2ПП2!O18+[14]ПР2ПП2!O21+[14]ПР2ПП2!O34+[14]ПР2ПП2!O38+[14]ПР2ПП2!O41+[14]ПР2ПП2!O43</f>
        <v>8261.6</v>
      </c>
      <c r="J26" s="75">
        <f>ПР2ПП2!P11+ПР2ПП2!P15+ПР2ПП2!P32+ПР2ПП2!P54+ПР2ПП2!P35+ПР2ПП2!P38</f>
        <v>16167.1</v>
      </c>
      <c r="K26" s="75">
        <f>ПР2ПП2!Q11+ПР2ПП2!Q13+ПР2ПП2!Q14+ПР2ПП2!Q32+ПР2ПП2!Q42+ПР2ПП2!Q35+ПР2ПП2!Q38+ПР2ПП2!Q30+ПР2ПП2!Q31</f>
        <v>14788.6</v>
      </c>
      <c r="L26" s="75">
        <f>ПР2ПП2!R31+ПР2ПП2!R30+ПР2ПП2!R38+ПР2ПП2!R32+ПР2ПП2!R11+ПР2ПП2!R13+ПР2ПП2!R14+ПР2ПП2!R56</f>
        <v>11887</v>
      </c>
      <c r="M26" s="75">
        <f>ПР2ПП2!R11+ПР2ПП2!R32+ПР2ПП2!R38+ПР2ПП2!R30+ПР2ПП2!R31+ПР2ПП2!R13+ПР2ПП2!R14</f>
        <v>11876</v>
      </c>
      <c r="N26" s="75">
        <f>ПР2ПП2!T11+ПР2ПП2!T32+ПР2ПП2!T38+ПР2ПП2!T30+ПР2ПП2!T31+ПР2ПП2!T13+ПР2ПП2!T14</f>
        <v>11876</v>
      </c>
      <c r="O26" s="74">
        <f t="shared" si="2"/>
        <v>114495.6</v>
      </c>
      <c r="P26" s="287"/>
      <c r="T26" s="288"/>
      <c r="U26" s="288"/>
    </row>
    <row r="27" spans="1:22" ht="23.25" customHeight="1" x14ac:dyDescent="0.25">
      <c r="A27" s="685"/>
      <c r="B27" s="676"/>
      <c r="C27" s="289" t="s">
        <v>76</v>
      </c>
      <c r="D27" s="75">
        <v>0</v>
      </c>
      <c r="E27" s="75">
        <v>0</v>
      </c>
      <c r="F27" s="75">
        <v>0</v>
      </c>
      <c r="G27" s="75"/>
      <c r="H27" s="75"/>
      <c r="I27" s="75"/>
      <c r="J27" s="75"/>
      <c r="K27" s="75"/>
      <c r="L27" s="75"/>
      <c r="M27" s="75"/>
      <c r="N27" s="75"/>
      <c r="O27" s="74">
        <f t="shared" si="2"/>
        <v>0</v>
      </c>
      <c r="P27" s="287"/>
      <c r="U27" s="288"/>
    </row>
    <row r="28" spans="1:22" ht="18.75" customHeight="1" x14ac:dyDescent="0.25">
      <c r="A28" s="683" t="s">
        <v>62</v>
      </c>
      <c r="B28" s="683" t="s">
        <v>142</v>
      </c>
      <c r="C28" s="462" t="s">
        <v>71</v>
      </c>
      <c r="D28" s="74">
        <f>D31+D33</f>
        <v>11923.2</v>
      </c>
      <c r="E28" s="74">
        <f>E32+E33+E31</f>
        <v>14373</v>
      </c>
      <c r="F28" s="74">
        <f>F32+F33+F31</f>
        <v>15432.8</v>
      </c>
      <c r="G28" s="74">
        <f>G33+G31</f>
        <v>14178.1</v>
      </c>
      <c r="H28" s="74">
        <f t="shared" ref="H28:N28" si="7">H32+H33+H31</f>
        <v>0</v>
      </c>
      <c r="I28" s="74">
        <f t="shared" si="7"/>
        <v>0</v>
      </c>
      <c r="J28" s="74">
        <f t="shared" si="7"/>
        <v>0</v>
      </c>
      <c r="K28" s="74">
        <f t="shared" si="7"/>
        <v>0</v>
      </c>
      <c r="L28" s="74">
        <f t="shared" si="7"/>
        <v>0</v>
      </c>
      <c r="M28" s="74">
        <f t="shared" ref="M28" si="8">M32+M33+M31</f>
        <v>0</v>
      </c>
      <c r="N28" s="74">
        <f t="shared" si="7"/>
        <v>0</v>
      </c>
      <c r="O28" s="74">
        <f t="shared" si="2"/>
        <v>55907.1</v>
      </c>
      <c r="P28" s="287"/>
      <c r="U28" s="288"/>
    </row>
    <row r="29" spans="1:22" ht="18.75" customHeight="1" x14ac:dyDescent="0.25">
      <c r="A29" s="684"/>
      <c r="B29" s="684"/>
      <c r="C29" s="462" t="s">
        <v>72</v>
      </c>
      <c r="D29" s="75"/>
      <c r="E29" s="75"/>
      <c r="F29" s="75"/>
      <c r="G29" s="75"/>
      <c r="H29" s="75"/>
      <c r="I29" s="75"/>
      <c r="J29" s="75"/>
      <c r="K29" s="75"/>
      <c r="L29" s="75"/>
      <c r="M29" s="75"/>
      <c r="N29" s="75"/>
      <c r="O29" s="74">
        <f t="shared" si="2"/>
        <v>0</v>
      </c>
      <c r="P29" s="287"/>
      <c r="U29" s="288"/>
    </row>
    <row r="30" spans="1:22" ht="15.75" customHeight="1" x14ac:dyDescent="0.25">
      <c r="A30" s="684"/>
      <c r="B30" s="684"/>
      <c r="C30" s="289" t="s">
        <v>73</v>
      </c>
      <c r="D30" s="75">
        <v>0</v>
      </c>
      <c r="E30" s="75">
        <v>0</v>
      </c>
      <c r="F30" s="75">
        <v>0</v>
      </c>
      <c r="G30" s="75"/>
      <c r="H30" s="75"/>
      <c r="I30" s="75"/>
      <c r="J30" s="75"/>
      <c r="K30" s="75"/>
      <c r="L30" s="75"/>
      <c r="M30" s="75"/>
      <c r="N30" s="75"/>
      <c r="O30" s="74">
        <f t="shared" si="2"/>
        <v>0</v>
      </c>
      <c r="P30" s="287"/>
      <c r="T30" s="288"/>
      <c r="U30" s="288"/>
    </row>
    <row r="31" spans="1:22" ht="18.75" customHeight="1" x14ac:dyDescent="0.25">
      <c r="A31" s="684"/>
      <c r="B31" s="684"/>
      <c r="C31" s="289" t="s">
        <v>74</v>
      </c>
      <c r="D31" s="75">
        <v>350</v>
      </c>
      <c r="E31" s="75">
        <v>177.3</v>
      </c>
      <c r="F31" s="75">
        <v>1310.5</v>
      </c>
      <c r="G31" s="75">
        <f>392.7+105</f>
        <v>497.7</v>
      </c>
      <c r="H31" s="75">
        <v>0</v>
      </c>
      <c r="I31" s="75">
        <v>0</v>
      </c>
      <c r="J31" s="75"/>
      <c r="K31" s="75"/>
      <c r="L31" s="75"/>
      <c r="M31" s="75"/>
      <c r="N31" s="75"/>
      <c r="O31" s="74">
        <f t="shared" si="2"/>
        <v>2335.5</v>
      </c>
      <c r="P31" s="287"/>
      <c r="T31" s="288"/>
      <c r="U31" s="288"/>
    </row>
    <row r="32" spans="1:22" ht="20.25" customHeight="1" x14ac:dyDescent="0.25">
      <c r="A32" s="684"/>
      <c r="B32" s="684"/>
      <c r="C32" s="289" t="s">
        <v>75</v>
      </c>
      <c r="D32" s="75">
        <v>0</v>
      </c>
      <c r="E32" s="75">
        <v>0</v>
      </c>
      <c r="F32" s="75">
        <v>0</v>
      </c>
      <c r="G32" s="75" t="s">
        <v>77</v>
      </c>
      <c r="H32" s="75">
        <v>0</v>
      </c>
      <c r="I32" s="75">
        <v>0</v>
      </c>
      <c r="J32" s="75"/>
      <c r="K32" s="75"/>
      <c r="L32" s="75"/>
      <c r="M32" s="75"/>
      <c r="N32" s="75"/>
      <c r="O32" s="74">
        <f t="shared" si="2"/>
        <v>0</v>
      </c>
      <c r="P32" s="287"/>
      <c r="U32" s="288"/>
    </row>
    <row r="33" spans="1:22" ht="19.5" customHeight="1" x14ac:dyDescent="0.25">
      <c r="A33" s="684"/>
      <c r="B33" s="684"/>
      <c r="C33" s="289" t="s">
        <v>137</v>
      </c>
      <c r="D33" s="75">
        <v>11573.2</v>
      </c>
      <c r="E33" s="75">
        <v>14195.7</v>
      </c>
      <c r="F33" s="75">
        <v>14122.3</v>
      </c>
      <c r="G33" s="75">
        <v>13680.4</v>
      </c>
      <c r="H33" s="75">
        <v>0</v>
      </c>
      <c r="I33" s="75">
        <v>0</v>
      </c>
      <c r="J33" s="75">
        <v>0</v>
      </c>
      <c r="K33" s="75">
        <v>0</v>
      </c>
      <c r="L33" s="75">
        <v>0</v>
      </c>
      <c r="M33" s="75">
        <v>0</v>
      </c>
      <c r="N33" s="75">
        <v>0</v>
      </c>
      <c r="O33" s="74">
        <f t="shared" si="2"/>
        <v>53571.6</v>
      </c>
      <c r="P33" s="287"/>
      <c r="T33" s="288"/>
      <c r="U33" s="288"/>
    </row>
    <row r="34" spans="1:22" ht="23.25" customHeight="1" x14ac:dyDescent="0.25">
      <c r="A34" s="685"/>
      <c r="B34" s="685"/>
      <c r="C34" s="289" t="s">
        <v>76</v>
      </c>
      <c r="D34" s="75">
        <v>0</v>
      </c>
      <c r="E34" s="75">
        <v>0</v>
      </c>
      <c r="F34" s="75">
        <v>0</v>
      </c>
      <c r="G34" s="75">
        <v>0</v>
      </c>
      <c r="H34" s="75"/>
      <c r="I34" s="75"/>
      <c r="J34" s="75"/>
      <c r="K34" s="75"/>
      <c r="L34" s="75"/>
      <c r="M34" s="75"/>
      <c r="N34" s="75"/>
      <c r="O34" s="74">
        <f t="shared" si="2"/>
        <v>0</v>
      </c>
      <c r="P34" s="287"/>
      <c r="T34" s="288"/>
      <c r="U34" s="288"/>
    </row>
    <row r="35" spans="1:22" ht="15.75" customHeight="1" x14ac:dyDescent="0.25">
      <c r="A35" s="683" t="s">
        <v>136</v>
      </c>
      <c r="B35" s="683" t="s">
        <v>78</v>
      </c>
      <c r="C35" s="462" t="s">
        <v>71</v>
      </c>
      <c r="D35" s="74">
        <f>D40</f>
        <v>1187.5</v>
      </c>
      <c r="E35" s="74">
        <f>E40</f>
        <v>1703</v>
      </c>
      <c r="F35" s="74">
        <f t="shared" ref="F35:K35" si="9">F39+F40</f>
        <v>1789</v>
      </c>
      <c r="G35" s="74">
        <f t="shared" si="9"/>
        <v>1708</v>
      </c>
      <c r="H35" s="74">
        <f>H40+H38</f>
        <v>2002.9</v>
      </c>
      <c r="I35" s="74">
        <f>I38+I40</f>
        <v>2241.6999999999998</v>
      </c>
      <c r="J35" s="74">
        <f>J40+J38</f>
        <v>2396.3000000000002</v>
      </c>
      <c r="K35" s="74">
        <f t="shared" si="9"/>
        <v>2788.6000000000004</v>
      </c>
      <c r="L35" s="74">
        <f>L39+L40</f>
        <v>2895.1000000000004</v>
      </c>
      <c r="M35" s="74">
        <f>M39+M40</f>
        <v>2895.1000000000004</v>
      </c>
      <c r="N35" s="74">
        <f>N39+N40</f>
        <v>2895.1000000000004</v>
      </c>
      <c r="O35" s="74">
        <f t="shared" si="2"/>
        <v>24502.299999999996</v>
      </c>
      <c r="P35" s="287"/>
      <c r="U35" s="288"/>
    </row>
    <row r="36" spans="1:22" ht="15.6" x14ac:dyDescent="0.25">
      <c r="A36" s="684"/>
      <c r="B36" s="684"/>
      <c r="C36" s="462" t="s">
        <v>72</v>
      </c>
      <c r="D36" s="75"/>
      <c r="E36" s="75"/>
      <c r="F36" s="75"/>
      <c r="G36" s="75"/>
      <c r="H36" s="75"/>
      <c r="I36" s="75"/>
      <c r="J36" s="75"/>
      <c r="K36" s="75"/>
      <c r="L36" s="75"/>
      <c r="M36" s="75"/>
      <c r="N36" s="75"/>
      <c r="O36" s="74">
        <f t="shared" si="2"/>
        <v>0</v>
      </c>
      <c r="P36" s="287"/>
    </row>
    <row r="37" spans="1:22" ht="15.6" x14ac:dyDescent="0.25">
      <c r="A37" s="684"/>
      <c r="B37" s="684"/>
      <c r="C37" s="289" t="s">
        <v>73</v>
      </c>
      <c r="D37" s="75">
        <v>0</v>
      </c>
      <c r="E37" s="75">
        <v>0</v>
      </c>
      <c r="F37" s="75">
        <v>0</v>
      </c>
      <c r="G37" s="75"/>
      <c r="H37" s="75"/>
      <c r="I37" s="75"/>
      <c r="J37" s="75"/>
      <c r="K37" s="75"/>
      <c r="L37" s="75"/>
      <c r="M37" s="75"/>
      <c r="N37" s="75"/>
      <c r="O37" s="74">
        <f t="shared" si="2"/>
        <v>0</v>
      </c>
      <c r="P37" s="287"/>
    </row>
    <row r="38" spans="1:22" ht="15.6" x14ac:dyDescent="0.25">
      <c r="A38" s="684"/>
      <c r="B38" s="684"/>
      <c r="C38" s="289" t="s">
        <v>74</v>
      </c>
      <c r="D38" s="75">
        <v>0</v>
      </c>
      <c r="E38" s="75">
        <v>0</v>
      </c>
      <c r="F38" s="75">
        <v>0</v>
      </c>
      <c r="G38" s="75"/>
      <c r="H38" s="75">
        <f>[14]ПР.2ПП4!N18+[14]ПР.2ПП4!N16</f>
        <v>196.10000000000002</v>
      </c>
      <c r="I38" s="75">
        <f>[14]ПР.2ПП4!O19+[14]ПР.2ПП4!O17</f>
        <v>63.7</v>
      </c>
      <c r="J38" s="75">
        <f>ПР.2ПП4!P18</f>
        <v>269.3</v>
      </c>
      <c r="K38" s="75">
        <f>[14]ПР.2ПП4!Q18+[14]ПР.2ПП4!Q16</f>
        <v>0</v>
      </c>
      <c r="L38" s="75">
        <f>[14]ПР.2ПП4!R18+[14]ПР.2ПП4!R16</f>
        <v>0</v>
      </c>
      <c r="M38" s="75">
        <f>ПР.2ПП4!R16+ПР.2ПП4!R17+ПР.2ПП4!R18+ПР.2ПП4!R19+ПР.2ПП4!R20</f>
        <v>0</v>
      </c>
      <c r="N38" s="75">
        <f>ПР.2ПП4!T16+ПР.2ПП4!T17+ПР.2ПП4!T18+ПР.2ПП4!T19+ПР.2ПП4!T20</f>
        <v>0</v>
      </c>
      <c r="O38" s="74">
        <f t="shared" si="2"/>
        <v>529.1</v>
      </c>
      <c r="P38" s="287"/>
    </row>
    <row r="39" spans="1:22" ht="15.6" x14ac:dyDescent="0.25">
      <c r="A39" s="684"/>
      <c r="B39" s="684"/>
      <c r="C39" s="289" t="s">
        <v>75</v>
      </c>
      <c r="D39" s="75">
        <v>0</v>
      </c>
      <c r="E39" s="75">
        <v>0</v>
      </c>
      <c r="F39" s="75">
        <v>0</v>
      </c>
      <c r="G39" s="75"/>
      <c r="H39" s="75"/>
      <c r="I39" s="75"/>
      <c r="J39" s="75"/>
      <c r="K39" s="75"/>
      <c r="L39" s="75"/>
      <c r="M39" s="75"/>
      <c r="N39" s="75"/>
      <c r="O39" s="74">
        <f t="shared" si="2"/>
        <v>0</v>
      </c>
      <c r="P39" s="287"/>
    </row>
    <row r="40" spans="1:22" ht="15.75" customHeight="1" x14ac:dyDescent="0.25">
      <c r="A40" s="684"/>
      <c r="B40" s="684"/>
      <c r="C40" s="289" t="s">
        <v>137</v>
      </c>
      <c r="D40" s="75">
        <v>1187.5</v>
      </c>
      <c r="E40" s="75">
        <f>[14]ПР.2ПП4!K21</f>
        <v>1703</v>
      </c>
      <c r="F40" s="75">
        <v>1789</v>
      </c>
      <c r="G40" s="75">
        <v>1708</v>
      </c>
      <c r="H40" s="75">
        <f>[14]ПР.2ПП4!N15+[14]ПР.2ПП4!N14+[14]ПР.2ПП4!N9</f>
        <v>1806.8</v>
      </c>
      <c r="I40" s="75">
        <f>[14]ПР.2ПП4!O15+[14]ПР.2ПП4!O14+[14]ПР.2ПП4!O9</f>
        <v>2178</v>
      </c>
      <c r="J40" s="75">
        <f>ПР.2ПП4!P14+ПР.2ПП4!P9</f>
        <v>2127</v>
      </c>
      <c r="K40" s="75">
        <f>ПР.2ПП4!Q9+ПР.2ПП4!Q14</f>
        <v>2788.6000000000004</v>
      </c>
      <c r="L40" s="75">
        <f>ПР.2ПП4!R9+ПР.2ПП4!R14</f>
        <v>2895.1000000000004</v>
      </c>
      <c r="M40" s="75">
        <f>ПР.2ПП4!R9+ПР.2ПП4!R14</f>
        <v>2895.1000000000004</v>
      </c>
      <c r="N40" s="75">
        <f>ПР.2ПП4!T9+ПР.2ПП4!T14</f>
        <v>2895.1000000000004</v>
      </c>
      <c r="O40" s="74">
        <f t="shared" si="2"/>
        <v>23973.199999999997</v>
      </c>
      <c r="P40" s="287"/>
      <c r="T40" s="291"/>
      <c r="U40" s="288"/>
    </row>
    <row r="41" spans="1:22" ht="15.6" x14ac:dyDescent="0.25">
      <c r="A41" s="685"/>
      <c r="B41" s="685"/>
      <c r="C41" s="289" t="s">
        <v>76</v>
      </c>
      <c r="D41" s="75">
        <v>0</v>
      </c>
      <c r="E41" s="75">
        <v>0</v>
      </c>
      <c r="F41" s="75">
        <v>0</v>
      </c>
      <c r="G41" s="75"/>
      <c r="H41" s="75"/>
      <c r="I41" s="75"/>
      <c r="J41" s="75"/>
      <c r="K41" s="75"/>
      <c r="L41" s="75"/>
      <c r="M41" s="75"/>
      <c r="N41" s="75"/>
      <c r="O41" s="74">
        <f t="shared" si="2"/>
        <v>0</v>
      </c>
      <c r="P41" s="287"/>
    </row>
    <row r="42" spans="1:22" ht="15.6" x14ac:dyDescent="0.25">
      <c r="A42" s="292"/>
      <c r="B42" s="292"/>
      <c r="C42" s="293"/>
      <c r="D42" s="294"/>
      <c r="E42" s="294"/>
      <c r="F42" s="294"/>
      <c r="G42" s="294"/>
      <c r="H42" s="294"/>
      <c r="I42" s="294"/>
      <c r="J42" s="294"/>
      <c r="K42" s="294"/>
      <c r="L42" s="294"/>
      <c r="M42" s="294"/>
      <c r="N42" s="294"/>
      <c r="O42" s="294"/>
    </row>
    <row r="43" spans="1:22" x14ac:dyDescent="0.25">
      <c r="O43" s="288"/>
    </row>
    <row r="44" spans="1:22" ht="56.25" customHeight="1" x14ac:dyDescent="0.25">
      <c r="A44" s="679" t="s">
        <v>64</v>
      </c>
      <c r="B44" s="679"/>
      <c r="C44" s="679"/>
      <c r="D44" s="679"/>
      <c r="E44" s="268"/>
      <c r="F44" s="268"/>
      <c r="G44" s="268"/>
      <c r="H44" s="268"/>
      <c r="I44" s="680" t="s">
        <v>193</v>
      </c>
      <c r="J44" s="680"/>
      <c r="K44" s="680"/>
      <c r="L44" s="680"/>
      <c r="M44" s="680"/>
      <c r="N44" s="680"/>
      <c r="O44" s="680"/>
      <c r="P44" s="268"/>
      <c r="Q44" s="680"/>
      <c r="R44" s="680"/>
      <c r="S44" s="680"/>
      <c r="T44" s="680"/>
      <c r="U44" s="680"/>
      <c r="V44" s="680"/>
    </row>
  </sheetData>
  <mergeCells count="20">
    <mergeCell ref="A44:D44"/>
    <mergeCell ref="Q44:V44"/>
    <mergeCell ref="I44:O44"/>
    <mergeCell ref="D5:O5"/>
    <mergeCell ref="A14:A20"/>
    <mergeCell ref="B14:B20"/>
    <mergeCell ref="A21:A27"/>
    <mergeCell ref="B21:B27"/>
    <mergeCell ref="A35:A41"/>
    <mergeCell ref="B35:B41"/>
    <mergeCell ref="A28:A34"/>
    <mergeCell ref="B28:B34"/>
    <mergeCell ref="B7:B13"/>
    <mergeCell ref="D1:F1"/>
    <mergeCell ref="A7:A13"/>
    <mergeCell ref="A5:A6"/>
    <mergeCell ref="B5:B6"/>
    <mergeCell ref="C5:C6"/>
    <mergeCell ref="D2:P2"/>
    <mergeCell ref="A3:O3"/>
  </mergeCells>
  <phoneticPr fontId="22" type="noConversion"/>
  <pageMargins left="0.19685039370078741" right="0.19685039370078741" top="0.39370078740157483" bottom="0.39370078740157483" header="0.31496062992125984" footer="0.31496062992125984"/>
  <pageSetup paperSize="9" scale="53" fitToHeight="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3"/>
  <sheetViews>
    <sheetView showWhiteSpace="0" view="pageBreakPreview" zoomScale="80" zoomScaleSheetLayoutView="80" workbookViewId="0">
      <selection activeCell="L1" sqref="L1:P1"/>
    </sheetView>
  </sheetViews>
  <sheetFormatPr defaultColWidth="9.109375" defaultRowHeight="13.2" outlineLevelRow="2" x14ac:dyDescent="0.25"/>
  <cols>
    <col min="1" max="1" width="30.6640625" style="52" customWidth="1"/>
    <col min="2" max="3" width="9.33203125" style="52" hidden="1" customWidth="1"/>
    <col min="4" max="4" width="11.88671875" style="52" customWidth="1"/>
    <col min="5" max="5" width="11.109375" style="52" customWidth="1"/>
    <col min="6" max="6" width="12.44140625" style="52" customWidth="1"/>
    <col min="7" max="7" width="11.44140625" style="52" customWidth="1"/>
    <col min="8" max="8" width="10.33203125" style="52" hidden="1" customWidth="1"/>
    <col min="9" max="9" width="9.6640625" style="52" hidden="1" customWidth="1"/>
    <col min="10" max="11" width="9.6640625" style="52" customWidth="1"/>
    <col min="12" max="12" width="13.33203125" style="52" customWidth="1"/>
    <col min="13" max="13" width="14.44140625" style="52" customWidth="1"/>
    <col min="14" max="14" width="13.33203125" style="52" customWidth="1"/>
    <col min="15" max="15" width="12.6640625" style="52" customWidth="1"/>
    <col min="16" max="17" width="13" style="52" customWidth="1"/>
    <col min="18" max="18" width="12.33203125" style="52" bestFit="1" customWidth="1"/>
    <col min="19" max="16384" width="9.109375" style="52"/>
  </cols>
  <sheetData>
    <row r="1" spans="1:18" ht="48.75" customHeight="1" x14ac:dyDescent="0.25">
      <c r="L1" s="705" t="s">
        <v>386</v>
      </c>
      <c r="M1" s="706"/>
      <c r="N1" s="706"/>
      <c r="O1" s="706"/>
      <c r="P1" s="706"/>
      <c r="Q1" s="81"/>
    </row>
    <row r="2" spans="1:18" s="53" customFormat="1" ht="60.6" customHeight="1" x14ac:dyDescent="0.25">
      <c r="L2" s="705" t="s">
        <v>260</v>
      </c>
      <c r="M2" s="706"/>
      <c r="N2" s="706"/>
      <c r="O2" s="706"/>
      <c r="P2" s="706"/>
      <c r="Q2" s="81"/>
    </row>
    <row r="3" spans="1:18" s="53" customFormat="1" ht="12.75" hidden="1" customHeight="1" x14ac:dyDescent="0.25">
      <c r="Q3" s="123"/>
    </row>
    <row r="4" spans="1:18" s="53" customFormat="1" ht="18.75" customHeight="1" x14ac:dyDescent="0.25">
      <c r="A4" s="707" t="s">
        <v>182</v>
      </c>
      <c r="B4" s="707"/>
      <c r="C4" s="707"/>
      <c r="D4" s="707"/>
      <c r="E4" s="707"/>
      <c r="F4" s="707"/>
      <c r="G4" s="707"/>
      <c r="H4" s="707"/>
      <c r="I4" s="707"/>
      <c r="J4" s="707"/>
      <c r="K4" s="707"/>
      <c r="L4" s="707"/>
      <c r="M4" s="707"/>
      <c r="N4" s="707"/>
      <c r="O4" s="707"/>
      <c r="P4" s="707"/>
      <c r="Q4" s="82"/>
    </row>
    <row r="5" spans="1:18" s="54" customFormat="1" ht="30.75" customHeight="1" x14ac:dyDescent="0.3">
      <c r="A5" s="708" t="s">
        <v>173</v>
      </c>
      <c r="B5" s="708"/>
      <c r="C5" s="708"/>
      <c r="D5" s="708"/>
      <c r="E5" s="708"/>
      <c r="F5" s="708"/>
      <c r="G5" s="708"/>
      <c r="H5" s="708"/>
      <c r="I5" s="708"/>
      <c r="J5" s="708"/>
      <c r="K5" s="708"/>
      <c r="L5" s="708"/>
      <c r="M5" s="708"/>
      <c r="N5" s="708"/>
      <c r="O5" s="708"/>
      <c r="P5" s="708"/>
      <c r="Q5" s="83"/>
    </row>
    <row r="6" spans="1:18" s="53" customFormat="1" ht="13.8" x14ac:dyDescent="0.25">
      <c r="Q6" s="123"/>
    </row>
    <row r="7" spans="1:18" s="55" customFormat="1" ht="31.5" customHeight="1" x14ac:dyDescent="0.3">
      <c r="A7" s="709" t="s">
        <v>94</v>
      </c>
      <c r="B7" s="712" t="s">
        <v>95</v>
      </c>
      <c r="C7" s="712"/>
      <c r="D7" s="712"/>
      <c r="E7" s="712"/>
      <c r="F7" s="712"/>
      <c r="G7" s="712"/>
      <c r="H7" s="712"/>
      <c r="I7" s="712"/>
      <c r="J7" s="712"/>
      <c r="K7" s="712"/>
      <c r="L7" s="710" t="s">
        <v>96</v>
      </c>
      <c r="M7" s="710"/>
      <c r="N7" s="710"/>
      <c r="O7" s="710"/>
      <c r="P7" s="710"/>
      <c r="Q7" s="711"/>
    </row>
    <row r="8" spans="1:18" s="55" customFormat="1" ht="25.5" customHeight="1" x14ac:dyDescent="0.3">
      <c r="A8" s="709"/>
      <c r="B8" s="121">
        <v>2013</v>
      </c>
      <c r="C8" s="121">
        <v>2014</v>
      </c>
      <c r="D8" s="121">
        <v>2015</v>
      </c>
      <c r="E8" s="121">
        <v>2016</v>
      </c>
      <c r="F8" s="121">
        <v>2017</v>
      </c>
      <c r="G8" s="121">
        <v>2018</v>
      </c>
      <c r="H8" s="121">
        <v>2013</v>
      </c>
      <c r="I8" s="121">
        <v>2014</v>
      </c>
      <c r="J8" s="121">
        <v>2019</v>
      </c>
      <c r="K8" s="121">
        <v>2020</v>
      </c>
      <c r="L8" s="213">
        <v>2015</v>
      </c>
      <c r="M8" s="187">
        <v>2016</v>
      </c>
      <c r="N8" s="188">
        <v>2017</v>
      </c>
      <c r="O8" s="188">
        <v>2018</v>
      </c>
      <c r="P8" s="189">
        <v>2019</v>
      </c>
      <c r="Q8" s="181">
        <v>2020</v>
      </c>
    </row>
    <row r="9" spans="1:18" s="53" customFormat="1" ht="13.8" x14ac:dyDescent="0.25">
      <c r="A9" s="214">
        <v>1</v>
      </c>
      <c r="B9" s="215">
        <v>2</v>
      </c>
      <c r="C9" s="215">
        <v>3</v>
      </c>
      <c r="D9" s="215">
        <v>4</v>
      </c>
      <c r="E9" s="215">
        <v>5</v>
      </c>
      <c r="F9" s="215">
        <v>6</v>
      </c>
      <c r="G9" s="215">
        <v>8</v>
      </c>
      <c r="H9" s="215">
        <v>7</v>
      </c>
      <c r="I9" s="215">
        <v>8</v>
      </c>
      <c r="J9" s="215">
        <v>9</v>
      </c>
      <c r="K9" s="215">
        <v>10</v>
      </c>
      <c r="L9" s="208">
        <v>11</v>
      </c>
      <c r="M9" s="208">
        <v>12</v>
      </c>
      <c r="N9" s="208">
        <v>13</v>
      </c>
      <c r="O9" s="209">
        <v>14</v>
      </c>
      <c r="P9" s="210">
        <v>15</v>
      </c>
      <c r="Q9" s="210">
        <v>16</v>
      </c>
    </row>
    <row r="10" spans="1:18" s="53" customFormat="1" ht="31.5" customHeight="1" x14ac:dyDescent="0.25">
      <c r="A10" s="196" t="s">
        <v>97</v>
      </c>
      <c r="B10" s="698" t="s">
        <v>326</v>
      </c>
      <c r="C10" s="698"/>
      <c r="D10" s="698"/>
      <c r="E10" s="698"/>
      <c r="F10" s="698"/>
      <c r="G10" s="698"/>
      <c r="H10" s="698"/>
      <c r="I10" s="698"/>
      <c r="J10" s="698"/>
      <c r="K10" s="698"/>
      <c r="L10" s="698"/>
      <c r="M10" s="698"/>
      <c r="N10" s="698"/>
      <c r="O10" s="698"/>
      <c r="P10" s="698"/>
      <c r="Q10" s="698"/>
      <c r="R10" s="63"/>
    </row>
    <row r="11" spans="1:18" s="53" customFormat="1" ht="30" customHeight="1" x14ac:dyDescent="0.25">
      <c r="A11" s="211" t="s">
        <v>98</v>
      </c>
      <c r="B11" s="699" t="s">
        <v>100</v>
      </c>
      <c r="C11" s="699"/>
      <c r="D11" s="699"/>
      <c r="E11" s="699"/>
      <c r="F11" s="699"/>
      <c r="G11" s="699"/>
      <c r="H11" s="699"/>
      <c r="I11" s="699"/>
      <c r="J11" s="699"/>
      <c r="K11" s="699"/>
      <c r="L11" s="699"/>
      <c r="M11" s="699"/>
      <c r="N11" s="699"/>
      <c r="O11" s="699"/>
      <c r="P11" s="699"/>
      <c r="Q11" s="699"/>
      <c r="R11" s="63"/>
    </row>
    <row r="12" spans="1:18" s="53" customFormat="1" ht="15" customHeight="1" x14ac:dyDescent="0.25">
      <c r="A12" s="58" t="s">
        <v>58</v>
      </c>
      <c r="B12" s="700" t="s">
        <v>181</v>
      </c>
      <c r="C12" s="700"/>
      <c r="D12" s="700"/>
      <c r="E12" s="700"/>
      <c r="F12" s="700"/>
      <c r="G12" s="700"/>
      <c r="H12" s="700"/>
      <c r="I12" s="700"/>
      <c r="J12" s="700"/>
      <c r="K12" s="700"/>
      <c r="L12" s="700"/>
      <c r="M12" s="700"/>
      <c r="N12" s="700"/>
      <c r="O12" s="700"/>
      <c r="P12" s="700"/>
      <c r="Q12" s="700"/>
    </row>
    <row r="13" spans="1:18" s="53" customFormat="1" ht="42.75" customHeight="1" x14ac:dyDescent="0.25">
      <c r="A13" s="71" t="s">
        <v>88</v>
      </c>
      <c r="B13" s="87">
        <v>4700</v>
      </c>
      <c r="C13" s="87">
        <v>4700</v>
      </c>
      <c r="D13" s="78">
        <v>0</v>
      </c>
      <c r="E13" s="78">
        <v>17</v>
      </c>
      <c r="F13" s="78">
        <v>17</v>
      </c>
      <c r="G13" s="78">
        <v>17</v>
      </c>
      <c r="H13" s="78">
        <v>17</v>
      </c>
      <c r="I13" s="78">
        <v>17</v>
      </c>
      <c r="J13" s="78">
        <v>17</v>
      </c>
      <c r="K13" s="78">
        <v>17</v>
      </c>
      <c r="L13" s="77">
        <v>0</v>
      </c>
      <c r="M13" s="77">
        <v>0</v>
      </c>
      <c r="N13" s="77">
        <v>842.5</v>
      </c>
      <c r="O13" s="77">
        <v>621.6</v>
      </c>
      <c r="P13" s="77">
        <v>621.6</v>
      </c>
      <c r="Q13" s="77">
        <v>621.6</v>
      </c>
    </row>
    <row r="14" spans="1:18" s="53" customFormat="1" ht="15" customHeight="1" x14ac:dyDescent="0.25">
      <c r="A14" s="212" t="s">
        <v>97</v>
      </c>
      <c r="B14" s="698" t="s">
        <v>197</v>
      </c>
      <c r="C14" s="698"/>
      <c r="D14" s="698"/>
      <c r="E14" s="698"/>
      <c r="F14" s="698"/>
      <c r="G14" s="698"/>
      <c r="H14" s="698"/>
      <c r="I14" s="698"/>
      <c r="J14" s="698"/>
      <c r="K14" s="698"/>
      <c r="L14" s="698"/>
      <c r="M14" s="698"/>
      <c r="N14" s="698"/>
      <c r="O14" s="698"/>
      <c r="P14" s="698"/>
      <c r="Q14" s="698"/>
    </row>
    <row r="15" spans="1:18" s="53" customFormat="1" ht="24" customHeight="1" x14ac:dyDescent="0.25">
      <c r="A15" s="741" t="s">
        <v>98</v>
      </c>
      <c r="B15" s="735" t="s">
        <v>198</v>
      </c>
      <c r="C15" s="736"/>
      <c r="D15" s="736"/>
      <c r="E15" s="736"/>
      <c r="F15" s="736"/>
      <c r="G15" s="736"/>
      <c r="H15" s="736"/>
      <c r="I15" s="736"/>
      <c r="J15" s="736"/>
      <c r="K15" s="736"/>
      <c r="L15" s="736"/>
      <c r="M15" s="736"/>
      <c r="N15" s="736"/>
      <c r="O15" s="736"/>
      <c r="P15" s="736"/>
      <c r="Q15" s="737"/>
      <c r="R15" s="72"/>
    </row>
    <row r="16" spans="1:18" s="53" customFormat="1" ht="18.75" customHeight="1" x14ac:dyDescent="0.25">
      <c r="A16" s="741"/>
      <c r="B16" s="108"/>
      <c r="C16" s="108"/>
      <c r="D16" s="695" t="s">
        <v>199</v>
      </c>
      <c r="E16" s="696"/>
      <c r="F16" s="696"/>
      <c r="G16" s="696"/>
      <c r="H16" s="696"/>
      <c r="I16" s="696"/>
      <c r="J16" s="696"/>
      <c r="K16" s="696"/>
      <c r="L16" s="696"/>
      <c r="M16" s="696"/>
      <c r="N16" s="696"/>
      <c r="O16" s="696"/>
      <c r="P16" s="696"/>
      <c r="Q16" s="697"/>
      <c r="R16" s="72"/>
    </row>
    <row r="17" spans="1:22" s="53" customFormat="1" ht="18.75" customHeight="1" x14ac:dyDescent="0.25">
      <c r="A17" s="741"/>
      <c r="B17" s="108"/>
      <c r="C17" s="108"/>
      <c r="D17" s="695" t="s">
        <v>200</v>
      </c>
      <c r="E17" s="696"/>
      <c r="F17" s="696"/>
      <c r="G17" s="696"/>
      <c r="H17" s="696"/>
      <c r="I17" s="696"/>
      <c r="J17" s="696"/>
      <c r="K17" s="696"/>
      <c r="L17" s="696"/>
      <c r="M17" s="696"/>
      <c r="N17" s="696"/>
      <c r="O17" s="696"/>
      <c r="P17" s="696"/>
      <c r="Q17" s="697"/>
      <c r="R17" s="72"/>
    </row>
    <row r="18" spans="1:22" s="53" customFormat="1" ht="17.25" customHeight="1" x14ac:dyDescent="0.25">
      <c r="A18" s="741"/>
      <c r="B18" s="108"/>
      <c r="C18" s="108"/>
      <c r="D18" s="738" t="s">
        <v>100</v>
      </c>
      <c r="E18" s="739"/>
      <c r="F18" s="739"/>
      <c r="G18" s="739"/>
      <c r="H18" s="739"/>
      <c r="I18" s="739"/>
      <c r="J18" s="739"/>
      <c r="K18" s="739"/>
      <c r="L18" s="739"/>
      <c r="M18" s="739"/>
      <c r="N18" s="739"/>
      <c r="O18" s="739"/>
      <c r="P18" s="739"/>
      <c r="Q18" s="740"/>
      <c r="R18" s="72"/>
    </row>
    <row r="19" spans="1:22" s="53" customFormat="1" ht="30.75" customHeight="1" x14ac:dyDescent="0.25">
      <c r="A19" s="58" t="s">
        <v>58</v>
      </c>
      <c r="B19" s="700" t="s">
        <v>181</v>
      </c>
      <c r="C19" s="700"/>
      <c r="D19" s="700"/>
      <c r="E19" s="700"/>
      <c r="F19" s="700"/>
      <c r="G19" s="700"/>
      <c r="H19" s="700"/>
      <c r="I19" s="700"/>
      <c r="J19" s="700"/>
      <c r="K19" s="700"/>
      <c r="L19" s="700"/>
      <c r="M19" s="700"/>
      <c r="N19" s="700"/>
      <c r="O19" s="700"/>
      <c r="P19" s="700"/>
      <c r="Q19" s="700"/>
    </row>
    <row r="20" spans="1:22" s="53" customFormat="1" ht="31.5" customHeight="1" x14ac:dyDescent="0.25">
      <c r="A20" s="688" t="s">
        <v>88</v>
      </c>
      <c r="B20" s="56"/>
      <c r="C20" s="56"/>
      <c r="D20" s="79">
        <v>1750</v>
      </c>
      <c r="E20" s="79">
        <v>1750</v>
      </c>
      <c r="F20" s="79">
        <v>1750</v>
      </c>
      <c r="G20" s="79">
        <v>1750</v>
      </c>
      <c r="H20" s="79">
        <v>1750</v>
      </c>
      <c r="I20" s="79">
        <v>1750</v>
      </c>
      <c r="J20" s="79">
        <v>1750</v>
      </c>
      <c r="K20" s="79">
        <v>1750</v>
      </c>
      <c r="L20" s="690">
        <v>255.5</v>
      </c>
      <c r="M20" s="690">
        <f>171.9+50+59.5</f>
        <v>281.39999999999998</v>
      </c>
      <c r="N20" s="690">
        <v>1003.2</v>
      </c>
      <c r="O20" s="690">
        <v>521</v>
      </c>
      <c r="P20" s="715">
        <v>521</v>
      </c>
      <c r="Q20" s="718">
        <v>521</v>
      </c>
    </row>
    <row r="21" spans="1:22" s="53" customFormat="1" ht="33.75" customHeight="1" x14ac:dyDescent="0.25">
      <c r="A21" s="713"/>
      <c r="B21" s="56"/>
      <c r="C21" s="56"/>
      <c r="D21" s="79">
        <v>26</v>
      </c>
      <c r="E21" s="79">
        <v>26</v>
      </c>
      <c r="F21" s="79">
        <v>26</v>
      </c>
      <c r="G21" s="79">
        <v>26</v>
      </c>
      <c r="H21" s="79">
        <v>26</v>
      </c>
      <c r="I21" s="79">
        <v>26</v>
      </c>
      <c r="J21" s="79">
        <v>26</v>
      </c>
      <c r="K21" s="79">
        <v>26</v>
      </c>
      <c r="L21" s="714"/>
      <c r="M21" s="714"/>
      <c r="N21" s="714"/>
      <c r="O21" s="714"/>
      <c r="P21" s="716"/>
      <c r="Q21" s="718"/>
    </row>
    <row r="22" spans="1:22" s="53" customFormat="1" ht="33.75" customHeight="1" x14ac:dyDescent="0.25">
      <c r="A22" s="713"/>
      <c r="B22" s="56"/>
      <c r="C22" s="56"/>
      <c r="D22" s="78">
        <v>0</v>
      </c>
      <c r="E22" s="78">
        <v>0</v>
      </c>
      <c r="F22" s="78">
        <v>0</v>
      </c>
      <c r="G22" s="78">
        <v>0</v>
      </c>
      <c r="H22" s="78">
        <v>0</v>
      </c>
      <c r="I22" s="78">
        <v>0</v>
      </c>
      <c r="J22" s="78">
        <v>0</v>
      </c>
      <c r="K22" s="78">
        <v>0</v>
      </c>
      <c r="L22" s="714"/>
      <c r="M22" s="714"/>
      <c r="N22" s="714"/>
      <c r="O22" s="714"/>
      <c r="P22" s="716"/>
      <c r="Q22" s="718"/>
    </row>
    <row r="23" spans="1:22" s="53" customFormat="1" ht="25.5" customHeight="1" x14ac:dyDescent="0.25">
      <c r="A23" s="689"/>
      <c r="B23" s="78">
        <v>6050</v>
      </c>
      <c r="C23" s="78">
        <v>6720</v>
      </c>
      <c r="D23" s="80">
        <v>29</v>
      </c>
      <c r="E23" s="80">
        <v>29</v>
      </c>
      <c r="F23" s="80">
        <v>29</v>
      </c>
      <c r="G23" s="80">
        <v>26</v>
      </c>
      <c r="H23" s="80">
        <v>26</v>
      </c>
      <c r="I23" s="80">
        <v>26</v>
      </c>
      <c r="J23" s="80">
        <v>26</v>
      </c>
      <c r="K23" s="80">
        <v>26</v>
      </c>
      <c r="L23" s="691"/>
      <c r="M23" s="691"/>
      <c r="N23" s="691"/>
      <c r="O23" s="691"/>
      <c r="P23" s="717"/>
      <c r="Q23" s="718"/>
      <c r="R23" s="63"/>
      <c r="S23" s="63"/>
      <c r="T23" s="63"/>
      <c r="U23" s="63"/>
      <c r="V23" s="63"/>
    </row>
    <row r="24" spans="1:22" s="53" customFormat="1" ht="33.75" customHeight="1" x14ac:dyDescent="0.25">
      <c r="A24" s="56" t="s">
        <v>97</v>
      </c>
      <c r="B24" s="742" t="s">
        <v>329</v>
      </c>
      <c r="C24" s="743"/>
      <c r="D24" s="743"/>
      <c r="E24" s="743"/>
      <c r="F24" s="743"/>
      <c r="G24" s="743"/>
      <c r="H24" s="743"/>
      <c r="I24" s="743"/>
      <c r="J24" s="743"/>
      <c r="K24" s="743"/>
      <c r="L24" s="743"/>
      <c r="M24" s="743"/>
      <c r="N24" s="743"/>
      <c r="O24" s="743"/>
      <c r="P24" s="743"/>
      <c r="Q24" s="744"/>
      <c r="R24" s="63"/>
    </row>
    <row r="25" spans="1:22" s="53" customFormat="1" ht="33" customHeight="1" x14ac:dyDescent="0.25">
      <c r="A25" s="129" t="s">
        <v>98</v>
      </c>
      <c r="B25" s="725" t="s">
        <v>201</v>
      </c>
      <c r="C25" s="726"/>
      <c r="D25" s="726"/>
      <c r="E25" s="726"/>
      <c r="F25" s="726"/>
      <c r="G25" s="726"/>
      <c r="H25" s="726"/>
      <c r="I25" s="726"/>
      <c r="J25" s="726"/>
      <c r="K25" s="726"/>
      <c r="L25" s="726"/>
      <c r="M25" s="726"/>
      <c r="N25" s="726"/>
      <c r="O25" s="726"/>
      <c r="P25" s="726"/>
      <c r="Q25" s="727"/>
      <c r="R25" s="63"/>
    </row>
    <row r="26" spans="1:22" s="53" customFormat="1" ht="20.25" customHeight="1" x14ac:dyDescent="0.25">
      <c r="A26" s="58" t="s">
        <v>58</v>
      </c>
      <c r="B26" s="719" t="s">
        <v>181</v>
      </c>
      <c r="C26" s="720"/>
      <c r="D26" s="720"/>
      <c r="E26" s="720"/>
      <c r="F26" s="720"/>
      <c r="G26" s="720"/>
      <c r="H26" s="720"/>
      <c r="I26" s="720"/>
      <c r="J26" s="720"/>
      <c r="K26" s="720"/>
      <c r="L26" s="720"/>
      <c r="M26" s="720"/>
      <c r="N26" s="720"/>
      <c r="O26" s="720"/>
      <c r="P26" s="720"/>
      <c r="Q26" s="721"/>
    </row>
    <row r="27" spans="1:22" s="53" customFormat="1" ht="42" customHeight="1" x14ac:dyDescent="0.25">
      <c r="A27" s="71" t="s">
        <v>88</v>
      </c>
      <c r="B27" s="109">
        <v>30</v>
      </c>
      <c r="C27" s="110">
        <v>30</v>
      </c>
      <c r="D27" s="80">
        <v>27620</v>
      </c>
      <c r="E27" s="80">
        <v>27620</v>
      </c>
      <c r="F27" s="80">
        <v>27700</v>
      </c>
      <c r="G27" s="80">
        <v>5760</v>
      </c>
      <c r="H27" s="80">
        <v>5760</v>
      </c>
      <c r="I27" s="80">
        <v>5760</v>
      </c>
      <c r="J27" s="80">
        <v>5760</v>
      </c>
      <c r="K27" s="80">
        <v>5760</v>
      </c>
      <c r="L27" s="140">
        <v>678.9</v>
      </c>
      <c r="M27" s="140">
        <v>1574.6</v>
      </c>
      <c r="N27" s="141">
        <f>1319.9+4.5</f>
        <v>1324.4</v>
      </c>
      <c r="O27" s="141">
        <v>704.9</v>
      </c>
      <c r="P27" s="141">
        <v>704.9</v>
      </c>
      <c r="Q27" s="141">
        <v>704.9</v>
      </c>
      <c r="R27" s="63"/>
      <c r="S27" s="63"/>
    </row>
    <row r="28" spans="1:22" s="53" customFormat="1" ht="33.75" customHeight="1" x14ac:dyDescent="0.25">
      <c r="A28" s="56" t="s">
        <v>97</v>
      </c>
      <c r="B28" s="742" t="s">
        <v>327</v>
      </c>
      <c r="C28" s="743"/>
      <c r="D28" s="743"/>
      <c r="E28" s="743"/>
      <c r="F28" s="743"/>
      <c r="G28" s="743"/>
      <c r="H28" s="743"/>
      <c r="I28" s="743"/>
      <c r="J28" s="743"/>
      <c r="K28" s="743"/>
      <c r="L28" s="743"/>
      <c r="M28" s="743"/>
      <c r="N28" s="743"/>
      <c r="O28" s="743"/>
      <c r="P28" s="743"/>
      <c r="Q28" s="744"/>
      <c r="R28" s="63"/>
    </row>
    <row r="29" spans="1:22" s="53" customFormat="1" ht="33" customHeight="1" x14ac:dyDescent="0.25">
      <c r="A29" s="129" t="s">
        <v>98</v>
      </c>
      <c r="B29" s="725" t="s">
        <v>201</v>
      </c>
      <c r="C29" s="726"/>
      <c r="D29" s="726"/>
      <c r="E29" s="726"/>
      <c r="F29" s="726"/>
      <c r="G29" s="726"/>
      <c r="H29" s="726"/>
      <c r="I29" s="726"/>
      <c r="J29" s="726"/>
      <c r="K29" s="726"/>
      <c r="L29" s="726"/>
      <c r="M29" s="726"/>
      <c r="N29" s="726"/>
      <c r="O29" s="726"/>
      <c r="P29" s="726"/>
      <c r="Q29" s="727"/>
      <c r="R29" s="63"/>
    </row>
    <row r="30" spans="1:22" s="53" customFormat="1" ht="23.25" customHeight="1" x14ac:dyDescent="0.25">
      <c r="A30" s="58" t="s">
        <v>58</v>
      </c>
      <c r="B30" s="719" t="s">
        <v>181</v>
      </c>
      <c r="C30" s="720"/>
      <c r="D30" s="720"/>
      <c r="E30" s="720"/>
      <c r="F30" s="720"/>
      <c r="G30" s="720"/>
      <c r="H30" s="720"/>
      <c r="I30" s="720"/>
      <c r="J30" s="720"/>
      <c r="K30" s="720"/>
      <c r="L30" s="720"/>
      <c r="M30" s="720"/>
      <c r="N30" s="720"/>
      <c r="O30" s="720"/>
      <c r="P30" s="720"/>
      <c r="Q30" s="721"/>
    </row>
    <row r="31" spans="1:22" s="53" customFormat="1" ht="42" customHeight="1" x14ac:dyDescent="0.25">
      <c r="A31" s="71" t="s">
        <v>88</v>
      </c>
      <c r="B31" s="109">
        <v>30</v>
      </c>
      <c r="C31" s="110">
        <v>30</v>
      </c>
      <c r="D31" s="80">
        <v>0</v>
      </c>
      <c r="E31" s="80">
        <v>0</v>
      </c>
      <c r="F31" s="80">
        <v>6240</v>
      </c>
      <c r="G31" s="80">
        <v>6240</v>
      </c>
      <c r="H31" s="80">
        <v>6240</v>
      </c>
      <c r="I31" s="80">
        <v>6240</v>
      </c>
      <c r="J31" s="80">
        <v>6240</v>
      </c>
      <c r="K31" s="80">
        <v>6240</v>
      </c>
      <c r="L31" s="140">
        <v>0</v>
      </c>
      <c r="M31" s="140">
        <v>0</v>
      </c>
      <c r="N31" s="141">
        <v>677.4</v>
      </c>
      <c r="O31" s="141">
        <v>1081.4000000000001</v>
      </c>
      <c r="P31" s="141">
        <v>1081.4000000000001</v>
      </c>
      <c r="Q31" s="141">
        <v>1081.4000000000001</v>
      </c>
      <c r="R31" s="63"/>
      <c r="S31" s="63"/>
    </row>
    <row r="32" spans="1:22" s="53" customFormat="1" ht="30.75" customHeight="1" outlineLevel="1" x14ac:dyDescent="0.25">
      <c r="A32" s="56" t="s">
        <v>97</v>
      </c>
      <c r="B32" s="722" t="s">
        <v>328</v>
      </c>
      <c r="C32" s="723"/>
      <c r="D32" s="723"/>
      <c r="E32" s="723"/>
      <c r="F32" s="723"/>
      <c r="G32" s="723"/>
      <c r="H32" s="723"/>
      <c r="I32" s="723"/>
      <c r="J32" s="723"/>
      <c r="K32" s="723"/>
      <c r="L32" s="723"/>
      <c r="M32" s="723"/>
      <c r="N32" s="723"/>
      <c r="O32" s="723"/>
      <c r="P32" s="723"/>
      <c r="Q32" s="724"/>
    </row>
    <row r="33" spans="1:18" s="53" customFormat="1" ht="31.5" customHeight="1" outlineLevel="1" x14ac:dyDescent="0.25">
      <c r="A33" s="71" t="s">
        <v>98</v>
      </c>
      <c r="B33" s="725" t="s">
        <v>100</v>
      </c>
      <c r="C33" s="726"/>
      <c r="D33" s="726"/>
      <c r="E33" s="726"/>
      <c r="F33" s="726"/>
      <c r="G33" s="726"/>
      <c r="H33" s="726"/>
      <c r="I33" s="726"/>
      <c r="J33" s="726"/>
      <c r="K33" s="726"/>
      <c r="L33" s="726"/>
      <c r="M33" s="726"/>
      <c r="N33" s="726"/>
      <c r="O33" s="726"/>
      <c r="P33" s="726"/>
      <c r="Q33" s="727"/>
      <c r="R33" s="63"/>
    </row>
    <row r="34" spans="1:18" s="124" customFormat="1" ht="24" customHeight="1" outlineLevel="1" x14ac:dyDescent="0.3">
      <c r="A34" s="686" t="s">
        <v>58</v>
      </c>
      <c r="B34" s="728" t="s">
        <v>181</v>
      </c>
      <c r="C34" s="729"/>
      <c r="D34" s="729"/>
      <c r="E34" s="729"/>
      <c r="F34" s="729"/>
      <c r="G34" s="729"/>
      <c r="H34" s="729"/>
      <c r="I34" s="729"/>
      <c r="J34" s="729"/>
      <c r="K34" s="729"/>
      <c r="L34" s="729"/>
      <c r="M34" s="729"/>
      <c r="N34" s="729"/>
      <c r="O34" s="729"/>
      <c r="P34" s="729"/>
      <c r="Q34" s="730"/>
    </row>
    <row r="35" spans="1:18" s="53" customFormat="1" ht="0.75" hidden="1" customHeight="1" outlineLevel="1" x14ac:dyDescent="0.25">
      <c r="A35" s="687" t="s">
        <v>60</v>
      </c>
      <c r="B35" s="731"/>
      <c r="C35" s="732"/>
      <c r="D35" s="732"/>
      <c r="E35" s="732"/>
      <c r="F35" s="732"/>
      <c r="G35" s="732"/>
      <c r="H35" s="732"/>
      <c r="I35" s="732"/>
      <c r="J35" s="732"/>
      <c r="K35" s="732"/>
      <c r="L35" s="732"/>
      <c r="M35" s="732"/>
      <c r="N35" s="732"/>
      <c r="O35" s="732"/>
      <c r="P35" s="732"/>
      <c r="Q35" s="733"/>
    </row>
    <row r="36" spans="1:18" s="53" customFormat="1" ht="41.25" customHeight="1" outlineLevel="1" x14ac:dyDescent="0.25">
      <c r="A36" s="71" t="s">
        <v>88</v>
      </c>
      <c r="B36" s="79">
        <v>3000</v>
      </c>
      <c r="C36" s="89">
        <v>3000</v>
      </c>
      <c r="D36" s="80">
        <v>0</v>
      </c>
      <c r="E36" s="80">
        <v>6</v>
      </c>
      <c r="F36" s="80">
        <v>10</v>
      </c>
      <c r="G36" s="80">
        <v>12</v>
      </c>
      <c r="H36" s="80">
        <v>12</v>
      </c>
      <c r="I36" s="80">
        <v>12</v>
      </c>
      <c r="J36" s="80">
        <v>12</v>
      </c>
      <c r="K36" s="80">
        <v>12</v>
      </c>
      <c r="L36" s="77">
        <v>0</v>
      </c>
      <c r="M36" s="77">
        <v>0</v>
      </c>
      <c r="N36" s="88">
        <v>1466</v>
      </c>
      <c r="O36" s="88">
        <v>465</v>
      </c>
      <c r="P36" s="122">
        <v>465</v>
      </c>
      <c r="Q36" s="122">
        <v>465</v>
      </c>
      <c r="R36" s="63"/>
    </row>
    <row r="37" spans="1:18" s="53" customFormat="1" ht="33" customHeight="1" outlineLevel="1" x14ac:dyDescent="0.25">
      <c r="A37" s="56" t="s">
        <v>97</v>
      </c>
      <c r="B37" s="722" t="s">
        <v>204</v>
      </c>
      <c r="C37" s="723"/>
      <c r="D37" s="723"/>
      <c r="E37" s="723"/>
      <c r="F37" s="723"/>
      <c r="G37" s="723"/>
      <c r="H37" s="723"/>
      <c r="I37" s="723"/>
      <c r="J37" s="723"/>
      <c r="K37" s="723"/>
      <c r="L37" s="723"/>
      <c r="M37" s="723"/>
      <c r="N37" s="723"/>
      <c r="O37" s="723"/>
      <c r="P37" s="723"/>
      <c r="Q37" s="724"/>
      <c r="R37" s="63"/>
    </row>
    <row r="38" spans="1:18" s="53" customFormat="1" ht="31.5" customHeight="1" outlineLevel="1" x14ac:dyDescent="0.25">
      <c r="A38" s="71" t="s">
        <v>98</v>
      </c>
      <c r="B38" s="725" t="s">
        <v>100</v>
      </c>
      <c r="C38" s="726"/>
      <c r="D38" s="726"/>
      <c r="E38" s="726"/>
      <c r="F38" s="726"/>
      <c r="G38" s="726"/>
      <c r="H38" s="726"/>
      <c r="I38" s="726"/>
      <c r="J38" s="726"/>
      <c r="K38" s="726"/>
      <c r="L38" s="726"/>
      <c r="M38" s="726"/>
      <c r="N38" s="726"/>
      <c r="O38" s="726"/>
      <c r="P38" s="726"/>
      <c r="Q38" s="727"/>
      <c r="R38" s="63"/>
    </row>
    <row r="39" spans="1:18" s="53" customFormat="1" ht="18.75" customHeight="1" outlineLevel="1" x14ac:dyDescent="0.25">
      <c r="A39" s="686" t="s">
        <v>58</v>
      </c>
      <c r="B39" s="728" t="s">
        <v>181</v>
      </c>
      <c r="C39" s="729"/>
      <c r="D39" s="729"/>
      <c r="E39" s="729"/>
      <c r="F39" s="729"/>
      <c r="G39" s="729"/>
      <c r="H39" s="729"/>
      <c r="I39" s="729"/>
      <c r="J39" s="729"/>
      <c r="K39" s="729"/>
      <c r="L39" s="729"/>
      <c r="M39" s="729"/>
      <c r="N39" s="729"/>
      <c r="O39" s="729"/>
      <c r="P39" s="729"/>
      <c r="Q39" s="730"/>
      <c r="R39" s="63"/>
    </row>
    <row r="40" spans="1:18" s="53" customFormat="1" ht="7.5" customHeight="1" outlineLevel="1" x14ac:dyDescent="0.25">
      <c r="A40" s="687" t="s">
        <v>60</v>
      </c>
      <c r="B40" s="731"/>
      <c r="C40" s="732"/>
      <c r="D40" s="732"/>
      <c r="E40" s="732"/>
      <c r="F40" s="732"/>
      <c r="G40" s="732"/>
      <c r="H40" s="732"/>
      <c r="I40" s="732"/>
      <c r="J40" s="732"/>
      <c r="K40" s="732"/>
      <c r="L40" s="732"/>
      <c r="M40" s="732"/>
      <c r="N40" s="732"/>
      <c r="O40" s="732"/>
      <c r="P40" s="732"/>
      <c r="Q40" s="733"/>
      <c r="R40" s="63"/>
    </row>
    <row r="41" spans="1:18" s="53" customFormat="1" ht="38.25" customHeight="1" outlineLevel="1" x14ac:dyDescent="0.25">
      <c r="A41" s="71" t="s">
        <v>88</v>
      </c>
      <c r="B41" s="79">
        <v>3000</v>
      </c>
      <c r="C41" s="89">
        <v>3000</v>
      </c>
      <c r="D41" s="80">
        <v>0</v>
      </c>
      <c r="E41" s="80">
        <v>16</v>
      </c>
      <c r="F41" s="80">
        <v>16</v>
      </c>
      <c r="G41" s="80">
        <v>14</v>
      </c>
      <c r="H41" s="80">
        <v>14</v>
      </c>
      <c r="I41" s="80">
        <v>14</v>
      </c>
      <c r="J41" s="80">
        <v>14</v>
      </c>
      <c r="K41" s="80">
        <v>14</v>
      </c>
      <c r="L41" s="77">
        <f>858.9+387</f>
        <v>1245.9000000000001</v>
      </c>
      <c r="M41" s="77">
        <v>958.9</v>
      </c>
      <c r="N41" s="77">
        <v>706.1</v>
      </c>
      <c r="O41" s="77">
        <v>858.9</v>
      </c>
      <c r="P41" s="122">
        <v>858.9</v>
      </c>
      <c r="Q41" s="77">
        <v>858.9</v>
      </c>
      <c r="R41" s="63"/>
    </row>
    <row r="42" spans="1:18" s="53" customFormat="1" ht="34.5" customHeight="1" outlineLevel="1" x14ac:dyDescent="0.25">
      <c r="A42" s="56" t="s">
        <v>97</v>
      </c>
      <c r="B42" s="722" t="s">
        <v>330</v>
      </c>
      <c r="C42" s="723"/>
      <c r="D42" s="723"/>
      <c r="E42" s="723"/>
      <c r="F42" s="723"/>
      <c r="G42" s="723"/>
      <c r="H42" s="723"/>
      <c r="I42" s="723"/>
      <c r="J42" s="723"/>
      <c r="K42" s="723"/>
      <c r="L42" s="723"/>
      <c r="M42" s="723"/>
      <c r="N42" s="723"/>
      <c r="O42" s="723"/>
      <c r="P42" s="723"/>
      <c r="Q42" s="724"/>
      <c r="R42" s="63"/>
    </row>
    <row r="43" spans="1:18" s="53" customFormat="1" ht="36.75" customHeight="1" outlineLevel="1" x14ac:dyDescent="0.25">
      <c r="A43" s="71" t="s">
        <v>98</v>
      </c>
      <c r="B43" s="725" t="s">
        <v>205</v>
      </c>
      <c r="C43" s="726"/>
      <c r="D43" s="726"/>
      <c r="E43" s="726"/>
      <c r="F43" s="726"/>
      <c r="G43" s="726"/>
      <c r="H43" s="726"/>
      <c r="I43" s="726"/>
      <c r="J43" s="726"/>
      <c r="K43" s="726"/>
      <c r="L43" s="726"/>
      <c r="M43" s="726"/>
      <c r="N43" s="726"/>
      <c r="O43" s="726"/>
      <c r="P43" s="726"/>
      <c r="Q43" s="727"/>
      <c r="R43" s="63"/>
    </row>
    <row r="44" spans="1:18" s="53" customFormat="1" ht="22.5" customHeight="1" outlineLevel="1" x14ac:dyDescent="0.25">
      <c r="A44" s="686" t="s">
        <v>58</v>
      </c>
      <c r="B44" s="728" t="s">
        <v>181</v>
      </c>
      <c r="C44" s="729"/>
      <c r="D44" s="729"/>
      <c r="E44" s="729"/>
      <c r="F44" s="729"/>
      <c r="G44" s="729"/>
      <c r="H44" s="729"/>
      <c r="I44" s="729"/>
      <c r="J44" s="729"/>
      <c r="K44" s="729"/>
      <c r="L44" s="729"/>
      <c r="M44" s="729"/>
      <c r="N44" s="729"/>
      <c r="O44" s="729"/>
      <c r="P44" s="729"/>
      <c r="Q44" s="730"/>
      <c r="R44" s="63"/>
    </row>
    <row r="45" spans="1:18" s="53" customFormat="1" ht="3.75" customHeight="1" outlineLevel="1" x14ac:dyDescent="0.25">
      <c r="A45" s="687" t="s">
        <v>60</v>
      </c>
      <c r="B45" s="731"/>
      <c r="C45" s="732"/>
      <c r="D45" s="732"/>
      <c r="E45" s="732"/>
      <c r="F45" s="732"/>
      <c r="G45" s="732"/>
      <c r="H45" s="732"/>
      <c r="I45" s="732"/>
      <c r="J45" s="732"/>
      <c r="K45" s="732"/>
      <c r="L45" s="732"/>
      <c r="M45" s="732"/>
      <c r="N45" s="732"/>
      <c r="O45" s="732"/>
      <c r="P45" s="732"/>
      <c r="Q45" s="733"/>
      <c r="R45" s="63"/>
    </row>
    <row r="46" spans="1:18" s="53" customFormat="1" ht="43.5" customHeight="1" outlineLevel="1" x14ac:dyDescent="0.25">
      <c r="A46" s="71" t="s">
        <v>88</v>
      </c>
      <c r="B46" s="79">
        <v>3000</v>
      </c>
      <c r="C46" s="79">
        <v>3000</v>
      </c>
      <c r="D46" s="79">
        <v>2718</v>
      </c>
      <c r="E46" s="79">
        <v>2718</v>
      </c>
      <c r="F46" s="79">
        <v>2718</v>
      </c>
      <c r="G46" s="79">
        <v>2718</v>
      </c>
      <c r="H46" s="79">
        <v>2718</v>
      </c>
      <c r="I46" s="79">
        <v>2718</v>
      </c>
      <c r="J46" s="79">
        <v>2718</v>
      </c>
      <c r="K46" s="79">
        <v>2718</v>
      </c>
      <c r="L46" s="90">
        <f>1536.9+400</f>
        <v>1936.9</v>
      </c>
      <c r="M46" s="90">
        <f>1636.9-42.9-178</f>
        <v>1416</v>
      </c>
      <c r="N46" s="90">
        <v>1767.7</v>
      </c>
      <c r="O46" s="90">
        <v>1304.3</v>
      </c>
      <c r="P46" s="90">
        <v>1304.3</v>
      </c>
      <c r="Q46" s="90">
        <v>1304.3</v>
      </c>
      <c r="R46" s="63"/>
    </row>
    <row r="47" spans="1:18" s="53" customFormat="1" ht="32.25" customHeight="1" outlineLevel="1" x14ac:dyDescent="0.25">
      <c r="A47" s="127" t="s">
        <v>97</v>
      </c>
      <c r="B47" s="114"/>
      <c r="C47" s="114"/>
      <c r="D47" s="692" t="s">
        <v>208</v>
      </c>
      <c r="E47" s="693"/>
      <c r="F47" s="693"/>
      <c r="G47" s="693"/>
      <c r="H47" s="693"/>
      <c r="I47" s="693"/>
      <c r="J47" s="693"/>
      <c r="K47" s="693"/>
      <c r="L47" s="693"/>
      <c r="M47" s="693"/>
      <c r="N47" s="693"/>
      <c r="O47" s="693"/>
      <c r="P47" s="693"/>
      <c r="Q47" s="694"/>
      <c r="R47" s="63"/>
    </row>
    <row r="48" spans="1:18" s="53" customFormat="1" ht="33" customHeight="1" outlineLevel="1" x14ac:dyDescent="0.25">
      <c r="A48" s="128" t="s">
        <v>98</v>
      </c>
      <c r="B48" s="114"/>
      <c r="C48" s="114"/>
      <c r="D48" s="695" t="s">
        <v>321</v>
      </c>
      <c r="E48" s="696"/>
      <c r="F48" s="696"/>
      <c r="G48" s="696"/>
      <c r="H48" s="696"/>
      <c r="I48" s="696"/>
      <c r="J48" s="696"/>
      <c r="K48" s="696"/>
      <c r="L48" s="696"/>
      <c r="M48" s="696"/>
      <c r="N48" s="696"/>
      <c r="O48" s="696"/>
      <c r="P48" s="696"/>
      <c r="Q48" s="697"/>
      <c r="R48" s="63"/>
    </row>
    <row r="49" spans="1:20" s="53" customFormat="1" ht="27.75" customHeight="1" outlineLevel="1" x14ac:dyDescent="0.25">
      <c r="A49" s="130" t="s">
        <v>322</v>
      </c>
      <c r="B49" s="79"/>
      <c r="C49" s="79"/>
      <c r="D49" s="692" t="s">
        <v>181</v>
      </c>
      <c r="E49" s="693"/>
      <c r="F49" s="693"/>
      <c r="G49" s="693"/>
      <c r="H49" s="693"/>
      <c r="I49" s="693"/>
      <c r="J49" s="693"/>
      <c r="K49" s="693"/>
      <c r="L49" s="693"/>
      <c r="M49" s="693"/>
      <c r="N49" s="693"/>
      <c r="O49" s="693"/>
      <c r="P49" s="693"/>
      <c r="Q49" s="694"/>
      <c r="R49" s="63"/>
    </row>
    <row r="50" spans="1:20" s="53" customFormat="1" ht="47.25" customHeight="1" outlineLevel="1" x14ac:dyDescent="0.25">
      <c r="A50" s="131" t="s">
        <v>88</v>
      </c>
      <c r="B50" s="79"/>
      <c r="C50" s="79"/>
      <c r="D50" s="79">
        <v>70</v>
      </c>
      <c r="E50" s="182">
        <v>70</v>
      </c>
      <c r="F50" s="182">
        <v>70</v>
      </c>
      <c r="G50" s="134">
        <v>116</v>
      </c>
      <c r="H50" s="134">
        <v>116</v>
      </c>
      <c r="I50" s="134">
        <v>116</v>
      </c>
      <c r="J50" s="134">
        <v>116</v>
      </c>
      <c r="K50" s="134">
        <v>116</v>
      </c>
      <c r="L50" s="138">
        <v>2143.3000000000002</v>
      </c>
      <c r="M50" s="138">
        <v>2332.81</v>
      </c>
      <c r="N50" s="139">
        <f>1918.4+298.4</f>
        <v>2216.8000000000002</v>
      </c>
      <c r="O50" s="137">
        <v>2711</v>
      </c>
      <c r="P50" s="137">
        <v>2617</v>
      </c>
      <c r="Q50" s="137">
        <v>2617</v>
      </c>
      <c r="R50" s="63"/>
    </row>
    <row r="51" spans="1:20" s="53" customFormat="1" ht="41.25" customHeight="1" x14ac:dyDescent="0.25">
      <c r="A51" s="127" t="s">
        <v>97</v>
      </c>
      <c r="B51" s="114"/>
      <c r="C51" s="114"/>
      <c r="D51" s="692" t="s">
        <v>323</v>
      </c>
      <c r="E51" s="693"/>
      <c r="F51" s="693"/>
      <c r="G51" s="693"/>
      <c r="H51" s="693"/>
      <c r="I51" s="693"/>
      <c r="J51" s="693"/>
      <c r="K51" s="693"/>
      <c r="L51" s="693"/>
      <c r="M51" s="693"/>
      <c r="N51" s="693"/>
      <c r="O51" s="693"/>
      <c r="P51" s="693"/>
      <c r="Q51" s="694"/>
      <c r="R51" s="63"/>
    </row>
    <row r="52" spans="1:20" s="53" customFormat="1" ht="33" customHeight="1" x14ac:dyDescent="0.25">
      <c r="A52" s="128" t="s">
        <v>98</v>
      </c>
      <c r="B52" s="114"/>
      <c r="C52" s="114"/>
      <c r="D52" s="695" t="s">
        <v>100</v>
      </c>
      <c r="E52" s="696"/>
      <c r="F52" s="696"/>
      <c r="G52" s="696"/>
      <c r="H52" s="696"/>
      <c r="I52" s="696"/>
      <c r="J52" s="696"/>
      <c r="K52" s="696"/>
      <c r="L52" s="696"/>
      <c r="M52" s="696"/>
      <c r="N52" s="696"/>
      <c r="O52" s="696"/>
      <c r="P52" s="696"/>
      <c r="Q52" s="697"/>
      <c r="R52" s="63"/>
    </row>
    <row r="53" spans="1:20" s="53" customFormat="1" ht="21" customHeight="1" x14ac:dyDescent="0.25">
      <c r="A53" s="130" t="s">
        <v>322</v>
      </c>
      <c r="B53" s="79"/>
      <c r="C53" s="79"/>
      <c r="D53" s="692" t="s">
        <v>181</v>
      </c>
      <c r="E53" s="693"/>
      <c r="F53" s="693"/>
      <c r="G53" s="693"/>
      <c r="H53" s="693"/>
      <c r="I53" s="693"/>
      <c r="J53" s="693"/>
      <c r="K53" s="693"/>
      <c r="L53" s="693"/>
      <c r="M53" s="693"/>
      <c r="N53" s="693"/>
      <c r="O53" s="693"/>
      <c r="P53" s="693"/>
      <c r="Q53" s="694"/>
      <c r="R53" s="92"/>
      <c r="S53" s="92"/>
      <c r="T53" s="92"/>
    </row>
    <row r="54" spans="1:20" s="53" customFormat="1" ht="45.75" customHeight="1" x14ac:dyDescent="0.25">
      <c r="A54" s="131" t="s">
        <v>88</v>
      </c>
      <c r="B54" s="79"/>
      <c r="C54" s="79"/>
      <c r="D54" s="79">
        <v>0</v>
      </c>
      <c r="E54" s="133">
        <v>0</v>
      </c>
      <c r="F54" s="133">
        <v>0</v>
      </c>
      <c r="G54" s="133">
        <v>6</v>
      </c>
      <c r="H54" s="133">
        <v>6</v>
      </c>
      <c r="I54" s="133">
        <v>6</v>
      </c>
      <c r="J54" s="133">
        <v>6</v>
      </c>
      <c r="K54" s="133">
        <v>6</v>
      </c>
      <c r="L54" s="133">
        <v>0</v>
      </c>
      <c r="M54" s="133">
        <v>0</v>
      </c>
      <c r="N54" s="133">
        <v>0</v>
      </c>
      <c r="O54" s="134">
        <v>83.1</v>
      </c>
      <c r="P54" s="134">
        <v>83.1</v>
      </c>
      <c r="Q54" s="134">
        <v>83.1</v>
      </c>
      <c r="R54" s="63"/>
    </row>
    <row r="55" spans="1:20" s="53" customFormat="1" ht="41.25" customHeight="1" x14ac:dyDescent="0.25">
      <c r="A55" s="127" t="s">
        <v>97</v>
      </c>
      <c r="B55" s="114"/>
      <c r="C55" s="114"/>
      <c r="D55" s="692" t="s">
        <v>324</v>
      </c>
      <c r="E55" s="693"/>
      <c r="F55" s="693"/>
      <c r="G55" s="693"/>
      <c r="H55" s="693"/>
      <c r="I55" s="693"/>
      <c r="J55" s="693"/>
      <c r="K55" s="693"/>
      <c r="L55" s="693"/>
      <c r="M55" s="693"/>
      <c r="N55" s="693"/>
      <c r="O55" s="693"/>
      <c r="P55" s="693"/>
      <c r="Q55" s="694"/>
      <c r="R55" s="63"/>
    </row>
    <row r="56" spans="1:20" s="53" customFormat="1" ht="29.25" customHeight="1" x14ac:dyDescent="0.25">
      <c r="A56" s="128" t="s">
        <v>98</v>
      </c>
      <c r="B56" s="114"/>
      <c r="C56" s="114"/>
      <c r="D56" s="695" t="s">
        <v>325</v>
      </c>
      <c r="E56" s="696"/>
      <c r="F56" s="696"/>
      <c r="G56" s="696"/>
      <c r="H56" s="696"/>
      <c r="I56" s="696"/>
      <c r="J56" s="696"/>
      <c r="K56" s="696"/>
      <c r="L56" s="696"/>
      <c r="M56" s="696"/>
      <c r="N56" s="696"/>
      <c r="O56" s="696"/>
      <c r="P56" s="696"/>
      <c r="Q56" s="697"/>
    </row>
    <row r="57" spans="1:20" s="53" customFormat="1" ht="24.75" customHeight="1" outlineLevel="1" x14ac:dyDescent="0.25">
      <c r="A57" s="130" t="s">
        <v>322</v>
      </c>
      <c r="B57" s="79"/>
      <c r="C57" s="79"/>
      <c r="D57" s="692" t="s">
        <v>181</v>
      </c>
      <c r="E57" s="693"/>
      <c r="F57" s="693"/>
      <c r="G57" s="693"/>
      <c r="H57" s="693"/>
      <c r="I57" s="693"/>
      <c r="J57" s="693"/>
      <c r="K57" s="693"/>
      <c r="L57" s="693"/>
      <c r="M57" s="693"/>
      <c r="N57" s="693"/>
      <c r="O57" s="693"/>
      <c r="P57" s="693"/>
      <c r="Q57" s="694"/>
    </row>
    <row r="58" spans="1:20" s="53" customFormat="1" ht="49.5" customHeight="1" outlineLevel="1" x14ac:dyDescent="0.25">
      <c r="A58" s="131" t="s">
        <v>88</v>
      </c>
      <c r="B58" s="79"/>
      <c r="C58" s="79"/>
      <c r="D58" s="135">
        <v>0</v>
      </c>
      <c r="E58" s="136">
        <v>0</v>
      </c>
      <c r="F58" s="136">
        <v>0</v>
      </c>
      <c r="G58" s="136">
        <v>433</v>
      </c>
      <c r="H58" s="136">
        <v>433</v>
      </c>
      <c r="I58" s="136">
        <v>433</v>
      </c>
      <c r="J58" s="136">
        <v>433</v>
      </c>
      <c r="K58" s="136">
        <v>433</v>
      </c>
      <c r="L58" s="136">
        <v>0</v>
      </c>
      <c r="M58" s="136">
        <v>0</v>
      </c>
      <c r="N58" s="136">
        <v>0</v>
      </c>
      <c r="O58" s="136">
        <v>10389.799999999999</v>
      </c>
      <c r="P58" s="136">
        <v>9044.1</v>
      </c>
      <c r="Q58" s="136">
        <v>9044.1</v>
      </c>
      <c r="R58" s="63"/>
    </row>
    <row r="59" spans="1:20" s="53" customFormat="1" ht="45.75" customHeight="1" x14ac:dyDescent="0.25">
      <c r="A59" s="207" t="s">
        <v>97</v>
      </c>
      <c r="B59" s="698" t="s">
        <v>202</v>
      </c>
      <c r="C59" s="698"/>
      <c r="D59" s="698"/>
      <c r="E59" s="698"/>
      <c r="F59" s="698"/>
      <c r="G59" s="698"/>
      <c r="H59" s="698"/>
      <c r="I59" s="698"/>
      <c r="J59" s="698"/>
      <c r="K59" s="698"/>
      <c r="L59" s="698"/>
      <c r="M59" s="698"/>
      <c r="N59" s="698"/>
      <c r="O59" s="698"/>
      <c r="P59" s="698"/>
      <c r="Q59" s="698"/>
      <c r="R59" s="63"/>
    </row>
    <row r="60" spans="1:20" s="53" customFormat="1" ht="45" customHeight="1" x14ac:dyDescent="0.25">
      <c r="A60" s="190" t="s">
        <v>98</v>
      </c>
      <c r="B60" s="699" t="s">
        <v>100</v>
      </c>
      <c r="C60" s="699"/>
      <c r="D60" s="699"/>
      <c r="E60" s="699"/>
      <c r="F60" s="699"/>
      <c r="G60" s="699"/>
      <c r="H60" s="699"/>
      <c r="I60" s="699"/>
      <c r="J60" s="699"/>
      <c r="K60" s="699"/>
      <c r="L60" s="699"/>
      <c r="M60" s="699"/>
      <c r="N60" s="699"/>
      <c r="O60" s="699"/>
      <c r="P60" s="699"/>
      <c r="Q60" s="699"/>
      <c r="R60" s="63"/>
    </row>
    <row r="61" spans="1:20" s="53" customFormat="1" ht="21" customHeight="1" x14ac:dyDescent="0.25">
      <c r="A61" s="191" t="s">
        <v>60</v>
      </c>
      <c r="B61" s="704" t="s">
        <v>175</v>
      </c>
      <c r="C61" s="704"/>
      <c r="D61" s="704"/>
      <c r="E61" s="704"/>
      <c r="F61" s="704"/>
      <c r="G61" s="704"/>
      <c r="H61" s="704"/>
      <c r="I61" s="704"/>
      <c r="J61" s="704"/>
      <c r="K61" s="704"/>
      <c r="L61" s="704"/>
      <c r="M61" s="704"/>
      <c r="N61" s="704"/>
      <c r="O61" s="704"/>
      <c r="P61" s="704"/>
      <c r="Q61" s="704"/>
      <c r="R61" s="92"/>
      <c r="S61" s="92"/>
      <c r="T61" s="92"/>
    </row>
    <row r="62" spans="1:20" s="53" customFormat="1" ht="42.75" customHeight="1" x14ac:dyDescent="0.25">
      <c r="A62" s="84" t="s">
        <v>88</v>
      </c>
      <c r="B62" s="62">
        <v>450</v>
      </c>
      <c r="C62" s="62">
        <v>510</v>
      </c>
      <c r="D62" s="183">
        <v>0</v>
      </c>
      <c r="E62" s="183">
        <v>23</v>
      </c>
      <c r="F62" s="183">
        <v>24</v>
      </c>
      <c r="G62" s="183">
        <v>21</v>
      </c>
      <c r="H62" s="183">
        <v>21</v>
      </c>
      <c r="I62" s="183">
        <v>21</v>
      </c>
      <c r="J62" s="183">
        <v>21</v>
      </c>
      <c r="K62" s="183">
        <v>21</v>
      </c>
      <c r="L62" s="77">
        <v>0</v>
      </c>
      <c r="M62" s="77">
        <v>0</v>
      </c>
      <c r="N62" s="88">
        <v>802.9</v>
      </c>
      <c r="O62" s="88">
        <v>1137.7</v>
      </c>
      <c r="P62" s="122">
        <v>981.7</v>
      </c>
      <c r="Q62" s="77">
        <v>981.7</v>
      </c>
      <c r="R62" s="63"/>
    </row>
    <row r="63" spans="1:20" s="53" customFormat="1" ht="37.5" customHeight="1" x14ac:dyDescent="0.25">
      <c r="A63" s="132" t="s">
        <v>97</v>
      </c>
      <c r="B63" s="692" t="s">
        <v>203</v>
      </c>
      <c r="C63" s="693"/>
      <c r="D63" s="693"/>
      <c r="E63" s="693"/>
      <c r="F63" s="693"/>
      <c r="G63" s="693"/>
      <c r="H63" s="693"/>
      <c r="I63" s="693"/>
      <c r="J63" s="693"/>
      <c r="K63" s="693"/>
      <c r="L63" s="693"/>
      <c r="M63" s="693"/>
      <c r="N63" s="693"/>
      <c r="O63" s="693"/>
      <c r="P63" s="693"/>
      <c r="Q63" s="694"/>
      <c r="R63" s="63"/>
    </row>
    <row r="64" spans="1:20" s="53" customFormat="1" ht="29.25" customHeight="1" x14ac:dyDescent="0.25">
      <c r="A64" s="111" t="s">
        <v>98</v>
      </c>
      <c r="B64" s="695" t="s">
        <v>100</v>
      </c>
      <c r="C64" s="696"/>
      <c r="D64" s="696"/>
      <c r="E64" s="696"/>
      <c r="F64" s="696"/>
      <c r="G64" s="696"/>
      <c r="H64" s="696"/>
      <c r="I64" s="696"/>
      <c r="J64" s="696"/>
      <c r="K64" s="696"/>
      <c r="L64" s="696"/>
      <c r="M64" s="696"/>
      <c r="N64" s="696"/>
      <c r="O64" s="696"/>
      <c r="P64" s="696"/>
      <c r="Q64" s="697"/>
    </row>
    <row r="65" spans="1:22" s="53" customFormat="1" ht="18" customHeight="1" outlineLevel="1" x14ac:dyDescent="0.25">
      <c r="A65" s="58" t="s">
        <v>60</v>
      </c>
      <c r="B65" s="701" t="s">
        <v>175</v>
      </c>
      <c r="C65" s="702"/>
      <c r="D65" s="702"/>
      <c r="E65" s="702"/>
      <c r="F65" s="702"/>
      <c r="G65" s="702"/>
      <c r="H65" s="702"/>
      <c r="I65" s="702"/>
      <c r="J65" s="702"/>
      <c r="K65" s="702"/>
      <c r="L65" s="702"/>
      <c r="M65" s="702"/>
      <c r="N65" s="702"/>
      <c r="O65" s="702"/>
      <c r="P65" s="702"/>
      <c r="Q65" s="703"/>
    </row>
    <row r="66" spans="1:22" s="53" customFormat="1" ht="41.25" customHeight="1" outlineLevel="1" x14ac:dyDescent="0.25">
      <c r="A66" s="71" t="s">
        <v>91</v>
      </c>
      <c r="B66" s="78">
        <v>112</v>
      </c>
      <c r="C66" s="79">
        <v>40</v>
      </c>
      <c r="D66" s="78">
        <v>0</v>
      </c>
      <c r="E66" s="78">
        <v>18</v>
      </c>
      <c r="F66" s="78">
        <v>18</v>
      </c>
      <c r="G66" s="78">
        <v>17</v>
      </c>
      <c r="H66" s="78">
        <v>17</v>
      </c>
      <c r="I66" s="78">
        <v>17</v>
      </c>
      <c r="J66" s="78">
        <v>17</v>
      </c>
      <c r="K66" s="78">
        <v>17</v>
      </c>
      <c r="L66" s="77">
        <v>0</v>
      </c>
      <c r="M66" s="77">
        <v>0</v>
      </c>
      <c r="N66" s="77">
        <v>1117.4000000000001</v>
      </c>
      <c r="O66" s="77">
        <v>1150.9000000000001</v>
      </c>
      <c r="P66" s="122">
        <v>993.2</v>
      </c>
      <c r="Q66" s="77">
        <v>993.2</v>
      </c>
      <c r="R66" s="63"/>
    </row>
    <row r="67" spans="1:22" s="53" customFormat="1" ht="44.25" customHeight="1" outlineLevel="1" x14ac:dyDescent="0.25">
      <c r="A67" s="132" t="s">
        <v>97</v>
      </c>
      <c r="B67" s="692" t="s">
        <v>313</v>
      </c>
      <c r="C67" s="693"/>
      <c r="D67" s="693"/>
      <c r="E67" s="693"/>
      <c r="F67" s="693"/>
      <c r="G67" s="693"/>
      <c r="H67" s="693"/>
      <c r="I67" s="693"/>
      <c r="J67" s="693"/>
      <c r="K67" s="693"/>
      <c r="L67" s="693"/>
      <c r="M67" s="693"/>
      <c r="N67" s="693"/>
      <c r="O67" s="693"/>
      <c r="P67" s="693"/>
      <c r="Q67" s="694"/>
      <c r="R67" s="63"/>
    </row>
    <row r="68" spans="1:22" s="53" customFormat="1" ht="28.5" customHeight="1" outlineLevel="1" x14ac:dyDescent="0.25">
      <c r="A68" s="112" t="s">
        <v>98</v>
      </c>
      <c r="B68" s="695" t="s">
        <v>100</v>
      </c>
      <c r="C68" s="696"/>
      <c r="D68" s="696"/>
      <c r="E68" s="696"/>
      <c r="F68" s="696"/>
      <c r="G68" s="696"/>
      <c r="H68" s="696"/>
      <c r="I68" s="696"/>
      <c r="J68" s="696"/>
      <c r="K68" s="696"/>
      <c r="L68" s="696"/>
      <c r="M68" s="696"/>
      <c r="N68" s="696"/>
      <c r="O68" s="696"/>
      <c r="P68" s="696"/>
      <c r="Q68" s="697"/>
      <c r="R68" s="63"/>
    </row>
    <row r="69" spans="1:22" s="53" customFormat="1" ht="16.5" customHeight="1" outlineLevel="1" x14ac:dyDescent="0.25">
      <c r="A69" s="58" t="s">
        <v>60</v>
      </c>
      <c r="B69" s="701" t="s">
        <v>174</v>
      </c>
      <c r="C69" s="702"/>
      <c r="D69" s="702"/>
      <c r="E69" s="702"/>
      <c r="F69" s="702"/>
      <c r="G69" s="702"/>
      <c r="H69" s="702"/>
      <c r="I69" s="702"/>
      <c r="J69" s="702"/>
      <c r="K69" s="702"/>
      <c r="L69" s="702"/>
      <c r="M69" s="702"/>
      <c r="N69" s="702"/>
      <c r="O69" s="702"/>
      <c r="P69" s="702"/>
      <c r="Q69" s="703"/>
    </row>
    <row r="70" spans="1:22" s="53" customFormat="1" ht="46.5" customHeight="1" outlineLevel="1" x14ac:dyDescent="0.25">
      <c r="A70" s="71" t="s">
        <v>88</v>
      </c>
      <c r="B70" s="79">
        <v>250</v>
      </c>
      <c r="C70" s="80">
        <v>260</v>
      </c>
      <c r="D70" s="79">
        <v>0</v>
      </c>
      <c r="E70" s="80">
        <v>14</v>
      </c>
      <c r="F70" s="79">
        <v>21</v>
      </c>
      <c r="G70" s="79">
        <v>20</v>
      </c>
      <c r="H70" s="79">
        <v>20</v>
      </c>
      <c r="I70" s="79">
        <v>20</v>
      </c>
      <c r="J70" s="79">
        <v>20</v>
      </c>
      <c r="K70" s="79">
        <v>20</v>
      </c>
      <c r="L70" s="77">
        <v>0</v>
      </c>
      <c r="M70" s="77">
        <v>0</v>
      </c>
      <c r="N70" s="77">
        <v>1126.8</v>
      </c>
      <c r="O70" s="77">
        <v>1057.0999999999999</v>
      </c>
      <c r="P70" s="77">
        <v>912.1</v>
      </c>
      <c r="Q70" s="77">
        <v>912.1</v>
      </c>
      <c r="R70" s="63"/>
    </row>
    <row r="71" spans="1:22" s="53" customFormat="1" ht="1.5" customHeight="1" outlineLevel="1" x14ac:dyDescent="0.25">
      <c r="A71" s="113"/>
      <c r="B71" s="114"/>
      <c r="C71" s="85"/>
      <c r="D71" s="85"/>
      <c r="E71" s="85"/>
      <c r="F71" s="85"/>
      <c r="G71" s="85"/>
      <c r="H71" s="86"/>
      <c r="I71" s="86"/>
      <c r="J71" s="86"/>
      <c r="K71" s="86"/>
      <c r="L71" s="86"/>
      <c r="M71" s="86"/>
      <c r="N71" s="86"/>
      <c r="O71" s="86"/>
      <c r="P71" s="86"/>
      <c r="Q71" s="88"/>
      <c r="R71" s="63"/>
    </row>
    <row r="72" spans="1:22" s="53" customFormat="1" ht="39" customHeight="1" outlineLevel="1" x14ac:dyDescent="0.25">
      <c r="A72" s="196" t="s">
        <v>97</v>
      </c>
      <c r="B72" s="698" t="s">
        <v>206</v>
      </c>
      <c r="C72" s="698"/>
      <c r="D72" s="698"/>
      <c r="E72" s="698"/>
      <c r="F72" s="698"/>
      <c r="G72" s="698"/>
      <c r="H72" s="698"/>
      <c r="I72" s="698"/>
      <c r="J72" s="698"/>
      <c r="K72" s="698"/>
      <c r="L72" s="698"/>
      <c r="M72" s="698"/>
      <c r="N72" s="698"/>
      <c r="O72" s="698"/>
      <c r="P72" s="698"/>
      <c r="Q72" s="698"/>
      <c r="R72" s="63"/>
    </row>
    <row r="73" spans="1:22" s="53" customFormat="1" ht="36.75" customHeight="1" outlineLevel="1" x14ac:dyDescent="0.25">
      <c r="A73" s="108" t="s">
        <v>98</v>
      </c>
      <c r="B73" s="699" t="s">
        <v>207</v>
      </c>
      <c r="C73" s="699"/>
      <c r="D73" s="699"/>
      <c r="E73" s="699"/>
      <c r="F73" s="699"/>
      <c r="G73" s="699"/>
      <c r="H73" s="699"/>
      <c r="I73" s="699"/>
      <c r="J73" s="699"/>
      <c r="K73" s="699"/>
      <c r="L73" s="699"/>
      <c r="M73" s="699"/>
      <c r="N73" s="699"/>
      <c r="O73" s="699"/>
      <c r="P73" s="699"/>
      <c r="Q73" s="699"/>
      <c r="R73" s="63"/>
    </row>
    <row r="74" spans="1:22" s="53" customFormat="1" ht="30.75" customHeight="1" outlineLevel="1" x14ac:dyDescent="0.25">
      <c r="A74" s="58" t="s">
        <v>62</v>
      </c>
      <c r="B74" s="700" t="s">
        <v>148</v>
      </c>
      <c r="C74" s="700"/>
      <c r="D74" s="700"/>
      <c r="E74" s="700"/>
      <c r="F74" s="700"/>
      <c r="G74" s="700"/>
      <c r="H74" s="700"/>
      <c r="I74" s="700"/>
      <c r="J74" s="700"/>
      <c r="K74" s="700"/>
      <c r="L74" s="700"/>
      <c r="M74" s="700"/>
      <c r="N74" s="700"/>
      <c r="O74" s="700"/>
      <c r="P74" s="700"/>
      <c r="Q74" s="700"/>
      <c r="R74" s="63"/>
    </row>
    <row r="75" spans="1:22" s="53" customFormat="1" ht="46.5" customHeight="1" outlineLevel="1" x14ac:dyDescent="0.25">
      <c r="A75" s="113" t="s">
        <v>88</v>
      </c>
      <c r="B75" s="197">
        <v>701</v>
      </c>
      <c r="C75" s="198">
        <v>703</v>
      </c>
      <c r="D75" s="199">
        <v>595</v>
      </c>
      <c r="E75" s="199">
        <v>551</v>
      </c>
      <c r="F75" s="199">
        <v>595</v>
      </c>
      <c r="G75" s="199">
        <v>0</v>
      </c>
      <c r="H75" s="199">
        <v>0</v>
      </c>
      <c r="I75" s="199">
        <v>0</v>
      </c>
      <c r="J75" s="199">
        <v>0</v>
      </c>
      <c r="K75" s="199">
        <v>0</v>
      </c>
      <c r="L75" s="200">
        <f>9500+754.3</f>
        <v>10254.299999999999</v>
      </c>
      <c r="M75" s="200">
        <f>10632.45-69.3</f>
        <v>10563.150000000001</v>
      </c>
      <c r="N75" s="200">
        <v>8944.4</v>
      </c>
      <c r="O75" s="200">
        <v>0</v>
      </c>
      <c r="P75" s="201">
        <v>0</v>
      </c>
      <c r="Q75" s="200">
        <v>0</v>
      </c>
      <c r="R75" s="63"/>
      <c r="S75" s="63"/>
      <c r="T75" s="63"/>
      <c r="U75" s="63"/>
      <c r="V75" s="63"/>
    </row>
    <row r="76" spans="1:22" s="53" customFormat="1" ht="27.75" customHeight="1" outlineLevel="1" x14ac:dyDescent="0.25">
      <c r="A76" s="196" t="s">
        <v>97</v>
      </c>
      <c r="B76" s="698" t="s">
        <v>208</v>
      </c>
      <c r="C76" s="698"/>
      <c r="D76" s="698"/>
      <c r="E76" s="698"/>
      <c r="F76" s="698"/>
      <c r="G76" s="698"/>
      <c r="H76" s="698"/>
      <c r="I76" s="698"/>
      <c r="J76" s="698"/>
      <c r="K76" s="698"/>
      <c r="L76" s="698"/>
      <c r="M76" s="698"/>
      <c r="N76" s="698"/>
      <c r="O76" s="698"/>
      <c r="P76" s="698"/>
      <c r="Q76" s="698"/>
      <c r="R76" s="63"/>
    </row>
    <row r="77" spans="1:22" s="53" customFormat="1" ht="33.75" customHeight="1" outlineLevel="1" x14ac:dyDescent="0.25">
      <c r="A77" s="202" t="s">
        <v>98</v>
      </c>
      <c r="B77" s="699" t="s">
        <v>209</v>
      </c>
      <c r="C77" s="699"/>
      <c r="D77" s="699"/>
      <c r="E77" s="699"/>
      <c r="F77" s="699"/>
      <c r="G77" s="699"/>
      <c r="H77" s="699"/>
      <c r="I77" s="699"/>
      <c r="J77" s="699"/>
      <c r="K77" s="699"/>
      <c r="L77" s="699"/>
      <c r="M77" s="699"/>
      <c r="N77" s="699"/>
      <c r="O77" s="699"/>
      <c r="P77" s="699"/>
      <c r="Q77" s="699"/>
      <c r="R77" s="63"/>
    </row>
    <row r="78" spans="1:22" s="53" customFormat="1" ht="27.75" customHeight="1" outlineLevel="1" x14ac:dyDescent="0.25">
      <c r="A78" s="58" t="s">
        <v>62</v>
      </c>
      <c r="B78" s="700" t="s">
        <v>148</v>
      </c>
      <c r="C78" s="700"/>
      <c r="D78" s="700"/>
      <c r="E78" s="700"/>
      <c r="F78" s="700"/>
      <c r="G78" s="700"/>
      <c r="H78" s="700"/>
      <c r="I78" s="700"/>
      <c r="J78" s="700"/>
      <c r="K78" s="700"/>
      <c r="L78" s="700"/>
      <c r="M78" s="700"/>
      <c r="N78" s="700"/>
      <c r="O78" s="700"/>
      <c r="P78" s="700"/>
      <c r="Q78" s="700"/>
      <c r="R78" s="63"/>
    </row>
    <row r="79" spans="1:22" s="53" customFormat="1" ht="45" customHeight="1" outlineLevel="1" x14ac:dyDescent="0.25">
      <c r="A79" s="203" t="s">
        <v>88</v>
      </c>
      <c r="B79" s="192">
        <v>150</v>
      </c>
      <c r="C79" s="192">
        <v>150</v>
      </c>
      <c r="D79" s="193">
        <v>70</v>
      </c>
      <c r="E79" s="193">
        <v>70</v>
      </c>
      <c r="F79" s="193">
        <v>70</v>
      </c>
      <c r="G79" s="193">
        <v>0</v>
      </c>
      <c r="H79" s="193">
        <v>0</v>
      </c>
      <c r="I79" s="193">
        <v>0</v>
      </c>
      <c r="J79" s="193">
        <v>0</v>
      </c>
      <c r="K79" s="193">
        <v>0</v>
      </c>
      <c r="L79" s="194">
        <v>2143.3000000000002</v>
      </c>
      <c r="M79" s="194">
        <v>2332.81</v>
      </c>
      <c r="N79" s="195">
        <f>1918.4+298.4</f>
        <v>2216.8000000000002</v>
      </c>
      <c r="O79" s="195">
        <v>0</v>
      </c>
      <c r="P79" s="195">
        <v>0</v>
      </c>
      <c r="Q79" s="142">
        <v>0</v>
      </c>
      <c r="R79" s="63"/>
    </row>
    <row r="80" spans="1:22" s="53" customFormat="1" ht="36.75" customHeight="1" outlineLevel="1" x14ac:dyDescent="0.25">
      <c r="A80" s="196" t="s">
        <v>97</v>
      </c>
      <c r="B80" s="698" t="s">
        <v>210</v>
      </c>
      <c r="C80" s="698"/>
      <c r="D80" s="698"/>
      <c r="E80" s="698"/>
      <c r="F80" s="698"/>
      <c r="G80" s="698"/>
      <c r="H80" s="698"/>
      <c r="I80" s="698"/>
      <c r="J80" s="698"/>
      <c r="K80" s="698"/>
      <c r="L80" s="698"/>
      <c r="M80" s="698"/>
      <c r="N80" s="698"/>
      <c r="O80" s="698"/>
      <c r="P80" s="698"/>
      <c r="Q80" s="698"/>
      <c r="R80" s="63"/>
    </row>
    <row r="81" spans="1:18" s="53" customFormat="1" ht="28.95" customHeight="1" outlineLevel="1" x14ac:dyDescent="0.25">
      <c r="A81" s="108" t="s">
        <v>98</v>
      </c>
      <c r="B81" s="699" t="s">
        <v>207</v>
      </c>
      <c r="C81" s="699"/>
      <c r="D81" s="699"/>
      <c r="E81" s="699"/>
      <c r="F81" s="699"/>
      <c r="G81" s="699"/>
      <c r="H81" s="699"/>
      <c r="I81" s="699"/>
      <c r="J81" s="699"/>
      <c r="K81" s="699"/>
      <c r="L81" s="699"/>
      <c r="M81" s="699"/>
      <c r="N81" s="699"/>
      <c r="O81" s="699"/>
      <c r="P81" s="699"/>
      <c r="Q81" s="699"/>
      <c r="R81" s="63"/>
    </row>
    <row r="82" spans="1:18" s="53" customFormat="1" ht="15" customHeight="1" outlineLevel="1" x14ac:dyDescent="0.25">
      <c r="A82" s="58" t="s">
        <v>62</v>
      </c>
      <c r="B82" s="700" t="s">
        <v>148</v>
      </c>
      <c r="C82" s="700"/>
      <c r="D82" s="700"/>
      <c r="E82" s="700"/>
      <c r="F82" s="700"/>
      <c r="G82" s="700"/>
      <c r="H82" s="700"/>
      <c r="I82" s="700"/>
      <c r="J82" s="700"/>
      <c r="K82" s="700"/>
      <c r="L82" s="700"/>
      <c r="M82" s="700"/>
      <c r="N82" s="700"/>
      <c r="O82" s="700"/>
      <c r="P82" s="700"/>
      <c r="Q82" s="700"/>
      <c r="R82" s="63"/>
    </row>
    <row r="83" spans="1:18" s="53" customFormat="1" ht="42" customHeight="1" outlineLevel="1" x14ac:dyDescent="0.25">
      <c r="A83" s="203" t="s">
        <v>88</v>
      </c>
      <c r="B83" s="204">
        <v>2</v>
      </c>
      <c r="C83" s="204">
        <v>8</v>
      </c>
      <c r="D83" s="205">
        <v>38</v>
      </c>
      <c r="E83" s="205">
        <v>38</v>
      </c>
      <c r="F83" s="205">
        <v>38</v>
      </c>
      <c r="G83" s="206">
        <v>0</v>
      </c>
      <c r="H83" s="206">
        <v>0</v>
      </c>
      <c r="I83" s="206">
        <v>0</v>
      </c>
      <c r="J83" s="206">
        <v>0</v>
      </c>
      <c r="K83" s="206">
        <v>0</v>
      </c>
      <c r="L83" s="142">
        <v>482.2</v>
      </c>
      <c r="M83" s="142">
        <v>588.66999999999996</v>
      </c>
      <c r="N83" s="142">
        <v>482.2</v>
      </c>
      <c r="O83" s="142">
        <v>0</v>
      </c>
      <c r="P83" s="143">
        <v>0</v>
      </c>
      <c r="Q83" s="142">
        <v>0</v>
      </c>
      <c r="R83" s="63"/>
    </row>
    <row r="84" spans="1:18" s="53" customFormat="1" ht="30" customHeight="1" x14ac:dyDescent="0.25">
      <c r="A84" s="196" t="s">
        <v>97</v>
      </c>
      <c r="B84" s="698" t="s">
        <v>212</v>
      </c>
      <c r="C84" s="698"/>
      <c r="D84" s="698"/>
      <c r="E84" s="698"/>
      <c r="F84" s="698"/>
      <c r="G84" s="698"/>
      <c r="H84" s="698"/>
      <c r="I84" s="698"/>
      <c r="J84" s="698"/>
      <c r="K84" s="698"/>
      <c r="L84" s="698"/>
      <c r="M84" s="698"/>
      <c r="N84" s="698"/>
      <c r="O84" s="698"/>
      <c r="P84" s="698"/>
      <c r="Q84" s="698"/>
      <c r="R84" s="116"/>
    </row>
    <row r="85" spans="1:18" s="57" customFormat="1" ht="27" customHeight="1" outlineLevel="2" x14ac:dyDescent="0.25">
      <c r="A85" s="699" t="s">
        <v>98</v>
      </c>
      <c r="B85" s="699" t="s">
        <v>99</v>
      </c>
      <c r="C85" s="699"/>
      <c r="D85" s="699"/>
      <c r="E85" s="699"/>
      <c r="F85" s="699"/>
      <c r="G85" s="699"/>
      <c r="H85" s="699"/>
      <c r="I85" s="699"/>
      <c r="J85" s="699"/>
      <c r="K85" s="699"/>
      <c r="L85" s="699"/>
      <c r="M85" s="699"/>
      <c r="N85" s="699"/>
      <c r="O85" s="699"/>
      <c r="P85" s="699"/>
      <c r="Q85" s="699"/>
      <c r="R85" s="64"/>
    </row>
    <row r="86" spans="1:18" s="57" customFormat="1" ht="27" customHeight="1" outlineLevel="2" x14ac:dyDescent="0.25">
      <c r="A86" s="699"/>
      <c r="B86" s="108"/>
      <c r="C86" s="108"/>
      <c r="D86" s="699" t="s">
        <v>211</v>
      </c>
      <c r="E86" s="699"/>
      <c r="F86" s="699"/>
      <c r="G86" s="699"/>
      <c r="H86" s="699"/>
      <c r="I86" s="699"/>
      <c r="J86" s="699"/>
      <c r="K86" s="699"/>
      <c r="L86" s="699"/>
      <c r="M86" s="699"/>
      <c r="N86" s="699"/>
      <c r="O86" s="699"/>
      <c r="P86" s="699"/>
      <c r="Q86" s="699"/>
      <c r="R86" s="64"/>
    </row>
    <row r="87" spans="1:18" s="53" customFormat="1" ht="15" customHeight="1" outlineLevel="2" x14ac:dyDescent="0.25">
      <c r="A87" s="58" t="s">
        <v>62</v>
      </c>
      <c r="B87" s="700" t="s">
        <v>148</v>
      </c>
      <c r="C87" s="700"/>
      <c r="D87" s="700"/>
      <c r="E87" s="700"/>
      <c r="F87" s="700"/>
      <c r="G87" s="700"/>
      <c r="H87" s="700"/>
      <c r="I87" s="700"/>
      <c r="J87" s="700"/>
      <c r="K87" s="700"/>
      <c r="L87" s="700"/>
      <c r="M87" s="700"/>
      <c r="N87" s="700"/>
      <c r="O87" s="700"/>
      <c r="P87" s="700"/>
      <c r="Q87" s="700"/>
      <c r="R87" s="63"/>
    </row>
    <row r="88" spans="1:18" s="53" customFormat="1" ht="29.25" customHeight="1" outlineLevel="2" x14ac:dyDescent="0.25">
      <c r="A88" s="688" t="s">
        <v>88</v>
      </c>
      <c r="B88" s="115">
        <v>2</v>
      </c>
      <c r="C88" s="115">
        <v>8</v>
      </c>
      <c r="D88" s="78">
        <v>30</v>
      </c>
      <c r="E88" s="78">
        <v>38</v>
      </c>
      <c r="F88" s="78">
        <v>40</v>
      </c>
      <c r="G88" s="78">
        <v>0</v>
      </c>
      <c r="H88" s="78">
        <v>0</v>
      </c>
      <c r="I88" s="78">
        <v>0</v>
      </c>
      <c r="J88" s="78">
        <v>0</v>
      </c>
      <c r="K88" s="78">
        <v>0</v>
      </c>
      <c r="L88" s="690">
        <v>101.6</v>
      </c>
      <c r="M88" s="690">
        <v>123.13</v>
      </c>
      <c r="N88" s="690">
        <v>101.6</v>
      </c>
      <c r="O88" s="690">
        <v>0</v>
      </c>
      <c r="P88" s="715">
        <v>0</v>
      </c>
      <c r="Q88" s="718">
        <v>0</v>
      </c>
    </row>
    <row r="89" spans="1:18" s="53" customFormat="1" ht="13.8" outlineLevel="2" x14ac:dyDescent="0.25">
      <c r="A89" s="689"/>
      <c r="B89" s="91"/>
      <c r="C89" s="91"/>
      <c r="D89" s="184">
        <v>30</v>
      </c>
      <c r="E89" s="184">
        <v>70</v>
      </c>
      <c r="F89" s="184">
        <v>70</v>
      </c>
      <c r="G89" s="184">
        <v>0</v>
      </c>
      <c r="H89" s="184">
        <v>0</v>
      </c>
      <c r="I89" s="184">
        <v>0</v>
      </c>
      <c r="J89" s="184">
        <v>0</v>
      </c>
      <c r="K89" s="184">
        <v>0</v>
      </c>
      <c r="L89" s="691"/>
      <c r="M89" s="691"/>
      <c r="N89" s="691"/>
      <c r="O89" s="691"/>
      <c r="P89" s="717"/>
      <c r="Q89" s="718"/>
    </row>
    <row r="90" spans="1:18" s="53" customFormat="1" ht="32.25" customHeight="1" outlineLevel="2" x14ac:dyDescent="0.25">
      <c r="A90" s="52"/>
      <c r="B90" s="52"/>
      <c r="C90" s="52"/>
      <c r="D90" s="52"/>
      <c r="E90" s="52"/>
      <c r="F90" s="52"/>
      <c r="G90" s="52"/>
      <c r="H90" s="52"/>
      <c r="I90" s="52"/>
      <c r="J90" s="52"/>
      <c r="K90" s="52"/>
      <c r="L90" s="69"/>
      <c r="M90" s="52"/>
      <c r="N90" s="52"/>
      <c r="O90" s="52"/>
      <c r="P90" s="52"/>
      <c r="Q90" s="186"/>
    </row>
    <row r="91" spans="1:18" ht="32.25" customHeight="1" x14ac:dyDescent="0.25">
      <c r="A91" s="734" t="s">
        <v>64</v>
      </c>
      <c r="B91" s="734"/>
      <c r="C91" s="734"/>
      <c r="D91" s="734"/>
      <c r="E91" s="734"/>
      <c r="F91" s="734"/>
      <c r="O91" s="185" t="s">
        <v>255</v>
      </c>
    </row>
    <row r="93" spans="1:18" s="59" customFormat="1" ht="15.6" x14ac:dyDescent="0.3">
      <c r="A93" s="52"/>
      <c r="B93" s="52"/>
      <c r="C93" s="52"/>
      <c r="D93" s="52"/>
      <c r="E93" s="52"/>
      <c r="F93" s="52"/>
      <c r="G93" s="52"/>
      <c r="H93" s="52"/>
      <c r="I93" s="52"/>
      <c r="J93" s="52"/>
      <c r="K93" s="52"/>
      <c r="L93" s="52"/>
      <c r="M93" s="52"/>
      <c r="N93" s="52"/>
      <c r="O93" s="52"/>
      <c r="P93" s="52"/>
      <c r="Q93" s="52"/>
    </row>
  </sheetData>
  <mergeCells count="82">
    <mergeCell ref="B82:Q82"/>
    <mergeCell ref="B76:Q76"/>
    <mergeCell ref="B77:Q77"/>
    <mergeCell ref="B78:Q78"/>
    <mergeCell ref="B80:Q80"/>
    <mergeCell ref="B81:Q81"/>
    <mergeCell ref="A91:F91"/>
    <mergeCell ref="B10:Q10"/>
    <mergeCell ref="B11:Q11"/>
    <mergeCell ref="B14:Q14"/>
    <mergeCell ref="B15:Q15"/>
    <mergeCell ref="D16:Q16"/>
    <mergeCell ref="B12:Q12"/>
    <mergeCell ref="D17:Q17"/>
    <mergeCell ref="D18:Q18"/>
    <mergeCell ref="A15:A18"/>
    <mergeCell ref="B19:Q19"/>
    <mergeCell ref="B24:Q24"/>
    <mergeCell ref="B25:Q25"/>
    <mergeCell ref="B26:Q26"/>
    <mergeCell ref="B28:Q28"/>
    <mergeCell ref="B29:Q29"/>
    <mergeCell ref="Q20:Q23"/>
    <mergeCell ref="Q88:Q89"/>
    <mergeCell ref="O20:O23"/>
    <mergeCell ref="O88:O89"/>
    <mergeCell ref="N88:N89"/>
    <mergeCell ref="P88:P89"/>
    <mergeCell ref="B30:Q30"/>
    <mergeCell ref="B32:Q32"/>
    <mergeCell ref="B33:Q33"/>
    <mergeCell ref="B34:Q35"/>
    <mergeCell ref="B37:Q37"/>
    <mergeCell ref="B38:Q38"/>
    <mergeCell ref="B39:Q40"/>
    <mergeCell ref="B42:Q42"/>
    <mergeCell ref="B43:Q43"/>
    <mergeCell ref="B44:Q45"/>
    <mergeCell ref="A20:A23"/>
    <mergeCell ref="L20:L23"/>
    <mergeCell ref="M20:M23"/>
    <mergeCell ref="N20:N23"/>
    <mergeCell ref="P20:P23"/>
    <mergeCell ref="L2:P2"/>
    <mergeCell ref="L1:P1"/>
    <mergeCell ref="A4:P4"/>
    <mergeCell ref="A5:P5"/>
    <mergeCell ref="A7:A8"/>
    <mergeCell ref="L7:Q7"/>
    <mergeCell ref="B7:K7"/>
    <mergeCell ref="M88:M89"/>
    <mergeCell ref="A85:A86"/>
    <mergeCell ref="B64:Q64"/>
    <mergeCell ref="B65:Q65"/>
    <mergeCell ref="D52:Q52"/>
    <mergeCell ref="D53:Q53"/>
    <mergeCell ref="D55:Q55"/>
    <mergeCell ref="D57:Q57"/>
    <mergeCell ref="B59:Q59"/>
    <mergeCell ref="B60:Q60"/>
    <mergeCell ref="B61:Q61"/>
    <mergeCell ref="B63:Q63"/>
    <mergeCell ref="D56:Q56"/>
    <mergeCell ref="B67:Q67"/>
    <mergeCell ref="B68:Q68"/>
    <mergeCell ref="B69:Q69"/>
    <mergeCell ref="A39:A40"/>
    <mergeCell ref="A34:A35"/>
    <mergeCell ref="A44:A45"/>
    <mergeCell ref="A88:A89"/>
    <mergeCell ref="L88:L89"/>
    <mergeCell ref="D47:Q47"/>
    <mergeCell ref="D49:Q49"/>
    <mergeCell ref="D51:Q51"/>
    <mergeCell ref="D48:Q48"/>
    <mergeCell ref="B72:Q72"/>
    <mergeCell ref="B73:Q73"/>
    <mergeCell ref="B74:Q74"/>
    <mergeCell ref="B84:Q84"/>
    <mergeCell ref="B85:Q85"/>
    <mergeCell ref="D86:Q86"/>
    <mergeCell ref="B87:Q87"/>
  </mergeCells>
  <phoneticPr fontId="22" type="noConversion"/>
  <pageMargins left="0.25" right="0.25" top="0.65708333333333335" bottom="0.39608333333333334" header="0.3" footer="0.3"/>
  <pageSetup paperSize="9" scale="69" orientation="landscape" horizontalDpi="180" verticalDpi="180" r:id="rId1"/>
  <rowBreaks count="3" manualBreakCount="3">
    <brk id="27" max="16" man="1"/>
    <brk id="50" max="16" man="1"/>
    <brk id="70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M19"/>
  <sheetViews>
    <sheetView view="pageBreakPreview" topLeftCell="A4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3.33203125" style="1" customWidth="1"/>
    <col min="3" max="3" width="12.44140625" style="1" customWidth="1"/>
    <col min="4" max="4" width="27" style="1" customWidth="1"/>
    <col min="5" max="5" width="10.88671875" style="1" customWidth="1"/>
    <col min="6" max="6" width="10.109375" style="1" customWidth="1"/>
    <col min="7" max="7" width="10.33203125" style="1" customWidth="1"/>
    <col min="8" max="8" width="11" style="1" customWidth="1"/>
    <col min="9" max="9" width="10.44140625" style="1" customWidth="1"/>
    <col min="10" max="10" width="10.6640625" style="1" customWidth="1"/>
    <col min="11" max="11" width="11" style="1" customWidth="1"/>
    <col min="12" max="16384" width="9.109375" style="1"/>
  </cols>
  <sheetData>
    <row r="1" spans="1:13" ht="39" customHeight="1" x14ac:dyDescent="0.25">
      <c r="F1" s="745" t="s">
        <v>387</v>
      </c>
      <c r="G1" s="746"/>
      <c r="H1" s="746"/>
      <c r="I1" s="746"/>
      <c r="J1" s="746"/>
      <c r="K1" s="746"/>
    </row>
    <row r="2" spans="1:13" s="12" customFormat="1" ht="45.75" customHeight="1" x14ac:dyDescent="0.25">
      <c r="F2" s="754" t="s">
        <v>286</v>
      </c>
      <c r="G2" s="754"/>
      <c r="H2" s="754"/>
      <c r="I2" s="754"/>
      <c r="J2" s="165"/>
    </row>
    <row r="3" spans="1:13" ht="12.75" customHeight="1" x14ac:dyDescent="0.3">
      <c r="A3" s="755"/>
      <c r="B3" s="755"/>
      <c r="C3" s="755"/>
      <c r="D3" s="755"/>
      <c r="E3" s="755"/>
      <c r="F3" s="755"/>
      <c r="G3" s="755"/>
      <c r="H3" s="755"/>
    </row>
    <row r="4" spans="1:13" ht="29.25" customHeight="1" x14ac:dyDescent="0.25">
      <c r="A4" s="756" t="s">
        <v>177</v>
      </c>
      <c r="B4" s="756"/>
      <c r="C4" s="756"/>
      <c r="D4" s="756"/>
      <c r="E4" s="756"/>
      <c r="F4" s="756"/>
      <c r="G4" s="756"/>
      <c r="H4" s="756"/>
      <c r="I4" s="166"/>
      <c r="J4" s="166"/>
    </row>
    <row r="5" spans="1:13" x14ac:dyDescent="0.25">
      <c r="L5" s="17"/>
    </row>
    <row r="6" spans="1:13" s="16" customFormat="1" ht="15" customHeight="1" x14ac:dyDescent="0.3">
      <c r="A6" s="750" t="s">
        <v>17</v>
      </c>
      <c r="B6" s="750" t="s">
        <v>16</v>
      </c>
      <c r="C6" s="751" t="s">
        <v>15</v>
      </c>
      <c r="D6" s="751" t="s">
        <v>14</v>
      </c>
      <c r="E6" s="751" t="s">
        <v>13</v>
      </c>
      <c r="F6" s="751" t="s">
        <v>12</v>
      </c>
      <c r="G6" s="751" t="s">
        <v>11</v>
      </c>
      <c r="H6" s="751" t="s">
        <v>169</v>
      </c>
      <c r="I6" s="751" t="s">
        <v>247</v>
      </c>
      <c r="J6" s="751" t="s">
        <v>248</v>
      </c>
      <c r="K6" s="751" t="s">
        <v>291</v>
      </c>
    </row>
    <row r="7" spans="1:13" s="16" customFormat="1" ht="31.5" customHeight="1" x14ac:dyDescent="0.3">
      <c r="A7" s="750"/>
      <c r="B7" s="750"/>
      <c r="C7" s="751"/>
      <c r="D7" s="751"/>
      <c r="E7" s="751" t="s">
        <v>10</v>
      </c>
      <c r="F7" s="751" t="s">
        <v>10</v>
      </c>
      <c r="G7" s="751" t="s">
        <v>10</v>
      </c>
      <c r="H7" s="751" t="s">
        <v>10</v>
      </c>
      <c r="I7" s="751" t="s">
        <v>10</v>
      </c>
      <c r="J7" s="751" t="s">
        <v>10</v>
      </c>
      <c r="K7" s="751" t="s">
        <v>10</v>
      </c>
    </row>
    <row r="8" spans="1:13" s="16" customFormat="1" ht="55.5" customHeight="1" x14ac:dyDescent="0.3">
      <c r="A8" s="10"/>
      <c r="B8" s="10" t="s">
        <v>9</v>
      </c>
      <c r="C8" s="747" t="s">
        <v>361</v>
      </c>
      <c r="D8" s="748"/>
      <c r="E8" s="748"/>
      <c r="F8" s="748"/>
      <c r="G8" s="748"/>
      <c r="H8" s="748"/>
      <c r="I8" s="748"/>
      <c r="J8" s="748"/>
      <c r="K8" s="749"/>
    </row>
    <row r="9" spans="1:13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</row>
    <row r="10" spans="1:13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335</v>
      </c>
      <c r="K10" s="148">
        <v>43.2</v>
      </c>
    </row>
    <row r="11" spans="1:13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94">
        <v>9</v>
      </c>
    </row>
    <row r="12" spans="1:13" s="216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147" t="s">
        <v>367</v>
      </c>
    </row>
    <row r="13" spans="1:13" s="217" customFormat="1" ht="96.6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147" t="s">
        <v>342</v>
      </c>
    </row>
    <row r="14" spans="1:13" ht="110.4" x14ac:dyDescent="0.25">
      <c r="A14" s="6" t="s">
        <v>353</v>
      </c>
      <c r="B14" s="11" t="s">
        <v>343</v>
      </c>
      <c r="C14" s="10" t="s">
        <v>2</v>
      </c>
      <c r="D14" s="5" t="s">
        <v>0</v>
      </c>
      <c r="E14" s="222">
        <v>0</v>
      </c>
      <c r="F14" s="222">
        <v>0</v>
      </c>
      <c r="G14" s="222">
        <v>0</v>
      </c>
      <c r="H14" s="222">
        <v>0</v>
      </c>
      <c r="I14" s="155">
        <v>3.85</v>
      </c>
      <c r="J14" s="155">
        <v>3.85</v>
      </c>
      <c r="K14" s="153">
        <v>5</v>
      </c>
    </row>
    <row r="15" spans="1:13" ht="53.25" customHeight="1" x14ac:dyDescent="0.25">
      <c r="A15" s="6" t="s">
        <v>354</v>
      </c>
      <c r="B15" s="168" t="s">
        <v>344</v>
      </c>
      <c r="C15" s="10" t="s">
        <v>345</v>
      </c>
      <c r="D15" s="5" t="s">
        <v>0</v>
      </c>
      <c r="E15" s="222">
        <v>0</v>
      </c>
      <c r="F15" s="222">
        <v>0</v>
      </c>
      <c r="G15" s="222">
        <v>0</v>
      </c>
      <c r="H15" s="222">
        <v>0</v>
      </c>
      <c r="I15" s="155">
        <v>12</v>
      </c>
      <c r="J15" s="155">
        <v>12</v>
      </c>
      <c r="K15" s="153">
        <v>12</v>
      </c>
      <c r="L15" s="65"/>
      <c r="M15" s="65"/>
    </row>
    <row r="16" spans="1:13" ht="41.4" x14ac:dyDescent="0.25">
      <c r="A16" s="6" t="s">
        <v>355</v>
      </c>
      <c r="B16" s="167" t="s">
        <v>346</v>
      </c>
      <c r="C16" s="10" t="s">
        <v>2</v>
      </c>
      <c r="D16" s="5" t="s">
        <v>0</v>
      </c>
      <c r="E16" s="222">
        <v>0</v>
      </c>
      <c r="F16" s="222">
        <v>0</v>
      </c>
      <c r="G16" s="222">
        <v>0</v>
      </c>
      <c r="H16" s="222">
        <v>0</v>
      </c>
      <c r="I16" s="155">
        <v>90</v>
      </c>
      <c r="J16" s="155">
        <v>90</v>
      </c>
      <c r="K16" s="153">
        <v>90</v>
      </c>
    </row>
    <row r="17" spans="1:11" ht="55.2" x14ac:dyDescent="0.25">
      <c r="A17" s="6" t="s">
        <v>356</v>
      </c>
      <c r="B17" s="11" t="s">
        <v>347</v>
      </c>
      <c r="C17" s="10" t="s">
        <v>2</v>
      </c>
      <c r="D17" s="5" t="s">
        <v>0</v>
      </c>
      <c r="E17" s="222">
        <v>0</v>
      </c>
      <c r="F17" s="222">
        <v>0</v>
      </c>
      <c r="G17" s="222">
        <v>0</v>
      </c>
      <c r="H17" s="222">
        <v>0</v>
      </c>
      <c r="I17" s="153">
        <v>90</v>
      </c>
      <c r="J17" s="153">
        <v>90</v>
      </c>
      <c r="K17" s="153">
        <v>90</v>
      </c>
    </row>
    <row r="18" spans="1:11" ht="50.25" customHeight="1" x14ac:dyDescent="0.25">
      <c r="A18" s="6" t="s">
        <v>357</v>
      </c>
      <c r="B18" s="7" t="s">
        <v>253</v>
      </c>
      <c r="C18" s="6" t="s">
        <v>1</v>
      </c>
      <c r="D18" s="5" t="s">
        <v>0</v>
      </c>
      <c r="E18" s="222">
        <v>0</v>
      </c>
      <c r="F18" s="222">
        <v>0</v>
      </c>
      <c r="G18" s="222">
        <v>0</v>
      </c>
      <c r="H18" s="222">
        <v>0</v>
      </c>
      <c r="I18" s="160">
        <v>10</v>
      </c>
      <c r="J18" s="160">
        <v>10</v>
      </c>
      <c r="K18" s="169">
        <v>10</v>
      </c>
    </row>
    <row r="19" spans="1:11" ht="54" customHeight="1" x14ac:dyDescent="0.25">
      <c r="B19" s="752" t="s">
        <v>64</v>
      </c>
      <c r="C19" s="752"/>
      <c r="D19" s="170"/>
      <c r="E19" s="170"/>
      <c r="F19" s="753" t="s">
        <v>193</v>
      </c>
      <c r="G19" s="753"/>
      <c r="H19" s="65"/>
      <c r="I19" s="65"/>
      <c r="J19" s="65"/>
      <c r="K19" s="65"/>
    </row>
  </sheetData>
  <mergeCells count="18">
    <mergeCell ref="B19:C19"/>
    <mergeCell ref="F19:G19"/>
    <mergeCell ref="J6:J7"/>
    <mergeCell ref="F2:I2"/>
    <mergeCell ref="I6:I7"/>
    <mergeCell ref="H6:H7"/>
    <mergeCell ref="A3:H3"/>
    <mergeCell ref="A4:H4"/>
    <mergeCell ref="D6:D7"/>
    <mergeCell ref="E6:E7"/>
    <mergeCell ref="F6:F7"/>
    <mergeCell ref="F1:K1"/>
    <mergeCell ref="C8:K8"/>
    <mergeCell ref="A6:A7"/>
    <mergeCell ref="B6:B7"/>
    <mergeCell ref="C6:C7"/>
    <mergeCell ref="G6:G7"/>
    <mergeCell ref="K6:K7"/>
  </mergeCells>
  <phoneticPr fontId="22" type="noConversion"/>
  <pageMargins left="0.47244094488188981" right="0.15748031496062992" top="0.15748031496062992" bottom="0.23622047244094491" header="0.19685039370078741" footer="0.19685039370078741"/>
  <pageSetup paperSize="9" scale="77" orientation="landscape" r:id="rId1"/>
  <headerFooter alignWithMargins="0">
    <oddHeader>&amp;R&amp;"Times New Roman,обычный"&amp;7Подготовлено с использованием системы &amp;"Times New Roman,полужирный"КонсультантПлюс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L18"/>
  <sheetViews>
    <sheetView view="pageBreakPreview" zoomScale="70" zoomScaleSheetLayoutView="70" workbookViewId="0">
      <selection activeCell="F1" sqref="F1:L1"/>
    </sheetView>
  </sheetViews>
  <sheetFormatPr defaultColWidth="11.5546875" defaultRowHeight="13.2" x14ac:dyDescent="0.25"/>
  <cols>
    <col min="1" max="1" width="11.5546875" style="19" customWidth="1"/>
    <col min="2" max="2" width="65.6640625" style="18" customWidth="1"/>
    <col min="3" max="3" width="17.109375" style="18" customWidth="1"/>
    <col min="4" max="4" width="16.5546875" style="18" customWidth="1"/>
    <col min="5" max="5" width="22.109375" style="18" customWidth="1"/>
    <col min="6" max="6" width="8.44140625" style="18" customWidth="1"/>
    <col min="7" max="7" width="8.88671875" style="18" customWidth="1"/>
    <col min="8" max="8" width="9.109375" style="18" customWidth="1"/>
    <col min="9" max="9" width="9.6640625" style="18" customWidth="1"/>
    <col min="10" max="11" width="10.44140625" style="18" customWidth="1"/>
    <col min="12" max="13" width="11.5546875" style="18"/>
    <col min="14" max="14" width="29" style="18" customWidth="1"/>
    <col min="15" max="16384" width="11.5546875" style="18"/>
  </cols>
  <sheetData>
    <row r="1" spans="1:12" ht="56.25" customHeight="1" x14ac:dyDescent="0.4">
      <c r="A1" s="21"/>
      <c r="B1" s="36"/>
      <c r="C1" s="36"/>
      <c r="D1" s="36"/>
      <c r="E1" s="36"/>
      <c r="F1" s="759" t="s">
        <v>388</v>
      </c>
      <c r="G1" s="759"/>
      <c r="H1" s="759"/>
      <c r="I1" s="759"/>
      <c r="J1" s="759"/>
      <c r="K1" s="759"/>
      <c r="L1" s="759"/>
    </row>
    <row r="2" spans="1:12" ht="50.25" customHeight="1" x14ac:dyDescent="0.4">
      <c r="A2" s="21"/>
      <c r="B2" s="36"/>
      <c r="C2" s="36"/>
      <c r="D2" s="36"/>
      <c r="E2" s="36"/>
      <c r="F2" s="757" t="s">
        <v>287</v>
      </c>
      <c r="G2" s="758"/>
      <c r="H2" s="758"/>
      <c r="I2" s="758"/>
      <c r="J2" s="758"/>
      <c r="K2" s="758"/>
      <c r="L2" s="758"/>
    </row>
    <row r="3" spans="1:12" ht="21" x14ac:dyDescent="0.4">
      <c r="A3" s="21"/>
      <c r="B3" s="36"/>
      <c r="C3" s="36"/>
      <c r="D3" s="36"/>
      <c r="E3" s="36"/>
      <c r="F3" s="37"/>
      <c r="G3" s="37"/>
    </row>
    <row r="4" spans="1:12" ht="23.25" customHeight="1" x14ac:dyDescent="0.4">
      <c r="A4" s="764" t="s">
        <v>170</v>
      </c>
      <c r="B4" s="764"/>
      <c r="C4" s="764"/>
      <c r="D4" s="764"/>
      <c r="E4" s="764"/>
      <c r="F4" s="764"/>
      <c r="G4" s="764"/>
      <c r="H4" s="764"/>
      <c r="I4" s="764"/>
    </row>
    <row r="5" spans="1:12" ht="21" x14ac:dyDescent="0.4">
      <c r="A5" s="21"/>
      <c r="B5" s="36"/>
      <c r="C5" s="36"/>
      <c r="D5" s="36"/>
      <c r="E5" s="36"/>
      <c r="F5" s="20"/>
    </row>
    <row r="6" spans="1:12" s="32" customFormat="1" ht="20.25" customHeight="1" x14ac:dyDescent="0.3">
      <c r="A6" s="765" t="s">
        <v>27</v>
      </c>
      <c r="B6" s="762" t="s">
        <v>26</v>
      </c>
      <c r="C6" s="762" t="s">
        <v>15</v>
      </c>
      <c r="D6" s="760" t="s">
        <v>25</v>
      </c>
      <c r="E6" s="762" t="s">
        <v>14</v>
      </c>
      <c r="F6" s="762">
        <v>2014</v>
      </c>
      <c r="G6" s="762">
        <v>2015</v>
      </c>
      <c r="H6" s="763">
        <v>2016</v>
      </c>
      <c r="I6" s="762">
        <v>2017</v>
      </c>
      <c r="J6" s="768">
        <v>2018</v>
      </c>
      <c r="K6" s="773">
        <v>2019</v>
      </c>
      <c r="L6" s="762">
        <v>2020</v>
      </c>
    </row>
    <row r="7" spans="1:12" s="32" customFormat="1" ht="72.75" customHeight="1" x14ac:dyDescent="0.3">
      <c r="A7" s="765"/>
      <c r="B7" s="762"/>
      <c r="C7" s="762"/>
      <c r="D7" s="761"/>
      <c r="E7" s="762"/>
      <c r="F7" s="762"/>
      <c r="G7" s="762"/>
      <c r="H7" s="763"/>
      <c r="I7" s="762"/>
      <c r="J7" s="769"/>
      <c r="K7" s="774"/>
      <c r="L7" s="762"/>
    </row>
    <row r="8" spans="1:12" s="32" customFormat="1" ht="60" customHeight="1" x14ac:dyDescent="0.3">
      <c r="A8" s="35"/>
      <c r="B8" s="70" t="s">
        <v>24</v>
      </c>
      <c r="C8" s="770" t="s">
        <v>153</v>
      </c>
      <c r="D8" s="771"/>
      <c r="E8" s="771"/>
      <c r="F8" s="771"/>
      <c r="G8" s="771"/>
      <c r="H8" s="771"/>
      <c r="I8" s="771"/>
      <c r="J8" s="771"/>
      <c r="K8" s="771"/>
      <c r="L8" s="772"/>
    </row>
    <row r="9" spans="1:12" s="32" customFormat="1" ht="36" customHeight="1" x14ac:dyDescent="0.3">
      <c r="A9" s="33"/>
      <c r="B9" s="34" t="s">
        <v>23</v>
      </c>
      <c r="C9" s="76"/>
      <c r="D9" s="76"/>
      <c r="E9" s="76"/>
      <c r="F9" s="76"/>
      <c r="G9" s="76"/>
      <c r="H9" s="76"/>
      <c r="I9" s="76"/>
      <c r="J9" s="95"/>
      <c r="K9" s="95"/>
      <c r="L9" s="35"/>
    </row>
    <row r="10" spans="1:12" ht="72" customHeight="1" x14ac:dyDescent="0.25">
      <c r="A10" s="27" t="s">
        <v>8</v>
      </c>
      <c r="B10" s="31" t="s">
        <v>22</v>
      </c>
      <c r="C10" s="23" t="s">
        <v>19</v>
      </c>
      <c r="D10" s="30"/>
      <c r="E10" s="23" t="s">
        <v>18</v>
      </c>
      <c r="F10" s="29">
        <v>35</v>
      </c>
      <c r="G10" s="29">
        <v>90</v>
      </c>
      <c r="H10" s="29">
        <v>100</v>
      </c>
      <c r="I10" s="29">
        <v>100</v>
      </c>
      <c r="J10" s="96">
        <v>60</v>
      </c>
      <c r="K10" s="96">
        <v>60</v>
      </c>
      <c r="L10" s="98">
        <v>60</v>
      </c>
    </row>
    <row r="11" spans="1:12" ht="145.5" customHeight="1" x14ac:dyDescent="0.25">
      <c r="A11" s="27" t="s">
        <v>7</v>
      </c>
      <c r="B11" s="28" t="s">
        <v>320</v>
      </c>
      <c r="C11" s="24" t="s">
        <v>19</v>
      </c>
      <c r="D11" s="24"/>
      <c r="E11" s="23" t="s">
        <v>21</v>
      </c>
      <c r="F11" s="22">
        <v>0</v>
      </c>
      <c r="G11" s="22">
        <v>0</v>
      </c>
      <c r="H11" s="22">
        <v>0</v>
      </c>
      <c r="I11" s="22">
        <v>0</v>
      </c>
      <c r="J11" s="97">
        <v>21</v>
      </c>
      <c r="K11" s="97">
        <v>21</v>
      </c>
      <c r="L11" s="97">
        <v>21</v>
      </c>
    </row>
    <row r="12" spans="1:12" ht="129" customHeight="1" x14ac:dyDescent="0.25">
      <c r="A12" s="27" t="s">
        <v>5</v>
      </c>
      <c r="B12" s="28" t="s">
        <v>315</v>
      </c>
      <c r="C12" s="24" t="s">
        <v>19</v>
      </c>
      <c r="D12" s="24"/>
      <c r="E12" s="23" t="s">
        <v>21</v>
      </c>
      <c r="F12" s="125">
        <v>0</v>
      </c>
      <c r="G12" s="125">
        <v>0</v>
      </c>
      <c r="H12" s="125">
        <v>0</v>
      </c>
      <c r="I12" s="125">
        <v>0</v>
      </c>
      <c r="J12" s="126">
        <v>20</v>
      </c>
      <c r="K12" s="126">
        <v>20</v>
      </c>
      <c r="L12" s="126">
        <v>20</v>
      </c>
    </row>
    <row r="13" spans="1:12" ht="132" customHeight="1" x14ac:dyDescent="0.25">
      <c r="A13" s="27" t="s">
        <v>4</v>
      </c>
      <c r="B13" s="26" t="s">
        <v>348</v>
      </c>
      <c r="C13" s="24" t="s">
        <v>19</v>
      </c>
      <c r="D13" s="24"/>
      <c r="E13" s="23" t="s">
        <v>21</v>
      </c>
      <c r="F13" s="22">
        <v>0</v>
      </c>
      <c r="G13" s="22">
        <v>0</v>
      </c>
      <c r="H13" s="22">
        <v>0</v>
      </c>
      <c r="I13" s="22">
        <v>0</v>
      </c>
      <c r="J13" s="97">
        <v>17</v>
      </c>
      <c r="K13" s="97">
        <v>17</v>
      </c>
      <c r="L13" s="97">
        <v>17</v>
      </c>
    </row>
    <row r="14" spans="1:12" ht="69" customHeight="1" x14ac:dyDescent="0.25">
      <c r="A14" s="27" t="s">
        <v>3</v>
      </c>
      <c r="B14" s="26" t="s">
        <v>316</v>
      </c>
      <c r="C14" s="24" t="s">
        <v>1</v>
      </c>
      <c r="D14" s="24"/>
      <c r="E14" s="23" t="s">
        <v>21</v>
      </c>
      <c r="F14" s="22">
        <v>0</v>
      </c>
      <c r="G14" s="22">
        <v>0</v>
      </c>
      <c r="H14" s="22">
        <v>0</v>
      </c>
      <c r="I14" s="22">
        <v>0</v>
      </c>
      <c r="J14" s="97">
        <v>66</v>
      </c>
      <c r="K14" s="97">
        <v>68</v>
      </c>
      <c r="L14" s="98">
        <v>72</v>
      </c>
    </row>
    <row r="15" spans="1:12" ht="76.5" customHeight="1" x14ac:dyDescent="0.25">
      <c r="A15" s="27" t="s">
        <v>144</v>
      </c>
      <c r="B15" s="25" t="s">
        <v>20</v>
      </c>
      <c r="C15" s="24" t="s">
        <v>19</v>
      </c>
      <c r="D15" s="24"/>
      <c r="E15" s="23" t="s">
        <v>18</v>
      </c>
      <c r="F15" s="22">
        <v>15</v>
      </c>
      <c r="G15" s="22">
        <v>16</v>
      </c>
      <c r="H15" s="22">
        <v>16</v>
      </c>
      <c r="I15" s="22">
        <v>18</v>
      </c>
      <c r="J15" s="97">
        <v>20</v>
      </c>
      <c r="K15" s="97">
        <v>22</v>
      </c>
      <c r="L15" s="98">
        <v>24</v>
      </c>
    </row>
    <row r="16" spans="1:12" s="66" customFormat="1" ht="12.75" customHeight="1" x14ac:dyDescent="0.25"/>
    <row r="17" spans="1:8" s="66" customFormat="1" ht="12.75" customHeight="1" x14ac:dyDescent="0.25"/>
    <row r="18" spans="1:8" s="66" customFormat="1" ht="36.75" customHeight="1" x14ac:dyDescent="0.25">
      <c r="A18" s="766" t="s">
        <v>64</v>
      </c>
      <c r="B18" s="766"/>
      <c r="C18" s="67"/>
      <c r="D18" s="67"/>
      <c r="E18" s="67"/>
      <c r="G18" s="767" t="s">
        <v>193</v>
      </c>
      <c r="H18" s="767"/>
    </row>
  </sheetData>
  <mergeCells count="18">
    <mergeCell ref="A18:B18"/>
    <mergeCell ref="G18:H18"/>
    <mergeCell ref="L6:L7"/>
    <mergeCell ref="J6:J7"/>
    <mergeCell ref="C8:L8"/>
    <mergeCell ref="B6:B7"/>
    <mergeCell ref="K6:K7"/>
    <mergeCell ref="C6:C7"/>
    <mergeCell ref="F2:L2"/>
    <mergeCell ref="F1:L1"/>
    <mergeCell ref="D6:D7"/>
    <mergeCell ref="I6:I7"/>
    <mergeCell ref="H6:H7"/>
    <mergeCell ref="G6:G7"/>
    <mergeCell ref="F6:F7"/>
    <mergeCell ref="A4:I4"/>
    <mergeCell ref="A6:A7"/>
    <mergeCell ref="E6:E7"/>
  </mergeCells>
  <phoneticPr fontId="22" type="noConversion"/>
  <pageMargins left="0.35433070866141736" right="0.15748031496062992" top="0.23622047244094491" bottom="0.27559055118110237" header="0.15748031496062992" footer="0.15748031496062992"/>
  <pageSetup paperSize="9" scale="45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K16"/>
  <sheetViews>
    <sheetView view="pageBreakPreview" zoomScaleSheetLayoutView="100" workbookViewId="0">
      <selection activeCell="F1" sqref="F1:K1"/>
    </sheetView>
  </sheetViews>
  <sheetFormatPr defaultColWidth="9.109375" defaultRowHeight="13.2" x14ac:dyDescent="0.25"/>
  <cols>
    <col min="1" max="1" width="4.88671875" style="1" customWidth="1"/>
    <col min="2" max="2" width="38.44140625" style="1" customWidth="1"/>
    <col min="3" max="3" width="13.44140625" style="1" customWidth="1"/>
    <col min="4" max="4" width="17.88671875" style="1" customWidth="1"/>
    <col min="5" max="5" width="10.6640625" style="1" customWidth="1"/>
    <col min="6" max="6" width="11.109375" style="1" customWidth="1"/>
    <col min="7" max="7" width="10.5546875" style="1" customWidth="1"/>
    <col min="8" max="8" width="10.88671875" style="1" customWidth="1"/>
    <col min="9" max="16384" width="9.109375" style="1"/>
  </cols>
  <sheetData>
    <row r="1" spans="1:11" s="171" customFormat="1" ht="42" customHeight="1" x14ac:dyDescent="0.25">
      <c r="F1" s="785" t="s">
        <v>389</v>
      </c>
      <c r="G1" s="786"/>
      <c r="H1" s="786"/>
      <c r="I1" s="786"/>
      <c r="J1" s="786"/>
      <c r="K1" s="786"/>
    </row>
    <row r="2" spans="1:11" s="172" customFormat="1" ht="74.25" customHeight="1" x14ac:dyDescent="0.25">
      <c r="F2" s="789" t="s">
        <v>288</v>
      </c>
      <c r="G2" s="789"/>
      <c r="H2" s="789"/>
    </row>
    <row r="3" spans="1:11" s="171" customFormat="1" ht="3.75" customHeight="1" x14ac:dyDescent="0.3">
      <c r="A3" s="790"/>
      <c r="B3" s="790"/>
      <c r="C3" s="790"/>
      <c r="D3" s="790"/>
      <c r="E3" s="790"/>
      <c r="F3" s="790"/>
      <c r="G3" s="790"/>
      <c r="H3" s="790"/>
    </row>
    <row r="4" spans="1:11" s="171" customFormat="1" ht="29.25" customHeight="1" x14ac:dyDescent="0.25">
      <c r="A4" s="784" t="s">
        <v>138</v>
      </c>
      <c r="B4" s="784"/>
      <c r="C4" s="784"/>
      <c r="D4" s="784"/>
      <c r="E4" s="784"/>
      <c r="F4" s="784"/>
      <c r="G4" s="784"/>
      <c r="H4" s="784"/>
      <c r="I4" s="784"/>
      <c r="J4" s="173"/>
    </row>
    <row r="5" spans="1:11" ht="10.5" customHeight="1" x14ac:dyDescent="0.25">
      <c r="I5" s="17"/>
      <c r="J5" s="17"/>
    </row>
    <row r="6" spans="1:11" s="16" customFormat="1" ht="15" customHeight="1" x14ac:dyDescent="0.3">
      <c r="A6" s="750" t="s">
        <v>17</v>
      </c>
      <c r="B6" s="750" t="s">
        <v>16</v>
      </c>
      <c r="C6" s="780" t="s">
        <v>15</v>
      </c>
      <c r="D6" s="780" t="s">
        <v>14</v>
      </c>
      <c r="E6" s="780" t="s">
        <v>13</v>
      </c>
      <c r="F6" s="780" t="s">
        <v>12</v>
      </c>
      <c r="G6" s="780" t="s">
        <v>11</v>
      </c>
      <c r="H6" s="780" t="s">
        <v>169</v>
      </c>
      <c r="I6" s="775" t="s">
        <v>247</v>
      </c>
      <c r="J6" s="782" t="s">
        <v>117</v>
      </c>
      <c r="K6" s="787" t="s">
        <v>116</v>
      </c>
    </row>
    <row r="7" spans="1:11" s="16" customFormat="1" ht="31.5" customHeight="1" x14ac:dyDescent="0.3">
      <c r="A7" s="750"/>
      <c r="B7" s="750"/>
      <c r="C7" s="780"/>
      <c r="D7" s="780"/>
      <c r="E7" s="780" t="s">
        <v>10</v>
      </c>
      <c r="F7" s="780" t="s">
        <v>10</v>
      </c>
      <c r="G7" s="780" t="s">
        <v>10</v>
      </c>
      <c r="H7" s="780" t="s">
        <v>10</v>
      </c>
      <c r="I7" s="775" t="s">
        <v>10</v>
      </c>
      <c r="J7" s="783"/>
      <c r="K7" s="788"/>
    </row>
    <row r="8" spans="1:11" s="16" customFormat="1" ht="25.5" customHeight="1" x14ac:dyDescent="0.3">
      <c r="A8" s="10"/>
      <c r="B8" s="10" t="s">
        <v>9</v>
      </c>
      <c r="C8" s="775" t="s">
        <v>139</v>
      </c>
      <c r="D8" s="776"/>
      <c r="E8" s="776"/>
      <c r="F8" s="776"/>
      <c r="G8" s="776"/>
      <c r="H8" s="776"/>
      <c r="I8" s="776"/>
      <c r="J8" s="776"/>
      <c r="K8" s="777"/>
    </row>
    <row r="9" spans="1:11" s="12" customFormat="1" ht="21" customHeight="1" x14ac:dyDescent="0.25">
      <c r="A9" s="8"/>
      <c r="B9" s="15" t="s">
        <v>23</v>
      </c>
      <c r="C9" s="174"/>
      <c r="D9" s="174"/>
      <c r="E9" s="174"/>
      <c r="F9" s="174"/>
      <c r="G9" s="174"/>
      <c r="H9" s="174"/>
      <c r="I9" s="175"/>
      <c r="J9" s="175"/>
      <c r="K9" s="176"/>
    </row>
    <row r="10" spans="1:11" s="9" customFormat="1" ht="75" customHeight="1" x14ac:dyDescent="0.25">
      <c r="A10" s="8" t="s">
        <v>8</v>
      </c>
      <c r="B10" s="11" t="s">
        <v>250</v>
      </c>
      <c r="C10" s="177" t="s">
        <v>1</v>
      </c>
      <c r="D10" s="177" t="s">
        <v>0</v>
      </c>
      <c r="E10" s="177">
        <v>707</v>
      </c>
      <c r="F10" s="177">
        <v>677</v>
      </c>
      <c r="G10" s="177">
        <v>670</v>
      </c>
      <c r="H10" s="178">
        <v>670</v>
      </c>
      <c r="I10" s="179">
        <v>0</v>
      </c>
      <c r="J10" s="179">
        <v>0</v>
      </c>
      <c r="K10" s="179">
        <v>0</v>
      </c>
    </row>
    <row r="11" spans="1:11" s="9" customFormat="1" ht="51.75" customHeight="1" x14ac:dyDescent="0.25">
      <c r="A11" s="8" t="s">
        <v>7</v>
      </c>
      <c r="B11" s="99" t="s">
        <v>251</v>
      </c>
      <c r="C11" s="177" t="s">
        <v>1</v>
      </c>
      <c r="D11" s="177" t="s">
        <v>0</v>
      </c>
      <c r="E11" s="177">
        <v>5</v>
      </c>
      <c r="F11" s="177">
        <v>6</v>
      </c>
      <c r="G11" s="177">
        <v>6</v>
      </c>
      <c r="H11" s="178">
        <v>7</v>
      </c>
      <c r="I11" s="179">
        <v>0</v>
      </c>
      <c r="J11" s="179">
        <v>0</v>
      </c>
      <c r="K11" s="179">
        <v>0</v>
      </c>
    </row>
    <row r="12" spans="1:11" s="9" customFormat="1" ht="53.25" customHeight="1" x14ac:dyDescent="0.25">
      <c r="A12" s="8" t="s">
        <v>5</v>
      </c>
      <c r="B12" s="11" t="s">
        <v>252</v>
      </c>
      <c r="C12" s="177" t="s">
        <v>2</v>
      </c>
      <c r="D12" s="177" t="s">
        <v>0</v>
      </c>
      <c r="E12" s="180">
        <v>3</v>
      </c>
      <c r="F12" s="180">
        <v>5</v>
      </c>
      <c r="G12" s="180">
        <v>10</v>
      </c>
      <c r="H12" s="180">
        <v>10</v>
      </c>
      <c r="I12" s="179">
        <v>0</v>
      </c>
      <c r="J12" s="179">
        <v>0</v>
      </c>
      <c r="K12" s="179">
        <v>0</v>
      </c>
    </row>
    <row r="13" spans="1:11" ht="48.75" customHeight="1" x14ac:dyDescent="0.25">
      <c r="A13" s="8" t="s">
        <v>4</v>
      </c>
      <c r="B13" s="7" t="s">
        <v>253</v>
      </c>
      <c r="C13" s="174" t="s">
        <v>1</v>
      </c>
      <c r="D13" s="177" t="s">
        <v>0</v>
      </c>
      <c r="E13" s="51">
        <v>6</v>
      </c>
      <c r="F13" s="51">
        <v>8</v>
      </c>
      <c r="G13" s="51">
        <v>10</v>
      </c>
      <c r="H13" s="51">
        <v>10</v>
      </c>
      <c r="I13" s="179">
        <v>0</v>
      </c>
      <c r="J13" s="179">
        <v>0</v>
      </c>
      <c r="K13" s="179">
        <v>0</v>
      </c>
    </row>
    <row r="15" spans="1:11" ht="11.25" customHeight="1" x14ac:dyDescent="0.25">
      <c r="B15" s="781"/>
      <c r="C15" s="781"/>
      <c r="D15" s="4"/>
      <c r="E15" s="4"/>
      <c r="F15" s="3"/>
      <c r="G15" s="3"/>
      <c r="H15" s="2"/>
    </row>
    <row r="16" spans="1:11" ht="29.25" customHeight="1" x14ac:dyDescent="0.25">
      <c r="A16" s="779" t="s">
        <v>64</v>
      </c>
      <c r="B16" s="779"/>
      <c r="C16" s="779"/>
      <c r="D16" s="65"/>
      <c r="E16" s="778" t="s">
        <v>193</v>
      </c>
      <c r="F16" s="778"/>
      <c r="G16" s="778"/>
      <c r="H16" s="778"/>
    </row>
  </sheetData>
  <mergeCells count="19">
    <mergeCell ref="A4:I4"/>
    <mergeCell ref="F1:K1"/>
    <mergeCell ref="K6:K7"/>
    <mergeCell ref="F2:H2"/>
    <mergeCell ref="A3:H3"/>
    <mergeCell ref="C8:K8"/>
    <mergeCell ref="I6:I7"/>
    <mergeCell ref="E16:H16"/>
    <mergeCell ref="A16:C16"/>
    <mergeCell ref="G6:G7"/>
    <mergeCell ref="H6:H7"/>
    <mergeCell ref="B15:C15"/>
    <mergeCell ref="J6:J7"/>
    <mergeCell ref="A6:A7"/>
    <mergeCell ref="B6:B7"/>
    <mergeCell ref="C6:C7"/>
    <mergeCell ref="D6:D7"/>
    <mergeCell ref="E6:E7"/>
    <mergeCell ref="F6:F7"/>
  </mergeCells>
  <phoneticPr fontId="22" type="noConversion"/>
  <pageMargins left="0.75" right="0.75" top="1" bottom="1" header="0.5" footer="0.5"/>
  <pageSetup paperSize="9" scale="85" orientation="landscape" horizontalDpi="180" verticalDpi="18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4"/>
  <sheetViews>
    <sheetView view="pageBreakPreview" zoomScale="60" zoomScaleNormal="70" workbookViewId="0">
      <selection activeCell="E1" sqref="E1:K1"/>
    </sheetView>
  </sheetViews>
  <sheetFormatPr defaultColWidth="9.109375" defaultRowHeight="18" x14ac:dyDescent="0.3"/>
  <cols>
    <col min="1" max="1" width="10.109375" style="38" customWidth="1"/>
    <col min="2" max="2" width="59.109375" style="38" customWidth="1"/>
    <col min="3" max="3" width="11.109375" style="38" customWidth="1"/>
    <col min="4" max="4" width="64.6640625" style="38" customWidth="1"/>
    <col min="5" max="8" width="12.5546875" style="38" customWidth="1"/>
    <col min="9" max="16384" width="9.109375" style="38"/>
  </cols>
  <sheetData>
    <row r="1" spans="1:11" ht="67.5" customHeight="1" x14ac:dyDescent="0.3">
      <c r="E1" s="791" t="s">
        <v>390</v>
      </c>
      <c r="F1" s="792"/>
      <c r="G1" s="792"/>
      <c r="H1" s="792"/>
      <c r="I1" s="792"/>
      <c r="J1" s="792"/>
      <c r="K1" s="792"/>
    </row>
    <row r="2" spans="1:11" s="39" customFormat="1" ht="118.5" customHeight="1" x14ac:dyDescent="0.3">
      <c r="E2" s="796" t="s">
        <v>171</v>
      </c>
      <c r="F2" s="796"/>
      <c r="G2" s="796"/>
      <c r="H2" s="796"/>
      <c r="I2" s="796"/>
      <c r="J2" s="120"/>
    </row>
    <row r="3" spans="1:11" s="39" customFormat="1" x14ac:dyDescent="0.3"/>
    <row r="4" spans="1:11" s="39" customFormat="1" ht="18.75" customHeight="1" x14ac:dyDescent="0.3">
      <c r="A4" s="793" t="s">
        <v>37</v>
      </c>
      <c r="B4" s="793"/>
      <c r="C4" s="793"/>
      <c r="D4" s="793"/>
      <c r="E4" s="793"/>
      <c r="F4" s="793"/>
      <c r="G4" s="793"/>
      <c r="H4" s="793"/>
    </row>
    <row r="5" spans="1:11" s="39" customFormat="1" x14ac:dyDescent="0.3"/>
    <row r="6" spans="1:11" s="39" customFormat="1" ht="59.25" customHeight="1" x14ac:dyDescent="0.3">
      <c r="A6" s="49" t="s">
        <v>36</v>
      </c>
      <c r="B6" s="49" t="s">
        <v>35</v>
      </c>
      <c r="C6" s="49" t="s">
        <v>34</v>
      </c>
      <c r="D6" s="49" t="s">
        <v>14</v>
      </c>
      <c r="E6" s="49" t="s">
        <v>33</v>
      </c>
      <c r="F6" s="49" t="s">
        <v>32</v>
      </c>
      <c r="G6" s="49" t="s">
        <v>31</v>
      </c>
      <c r="H6" s="49" t="s">
        <v>119</v>
      </c>
      <c r="I6" s="100" t="s">
        <v>118</v>
      </c>
      <c r="J6" s="100" t="s">
        <v>117</v>
      </c>
      <c r="K6" s="48" t="s">
        <v>116</v>
      </c>
    </row>
    <row r="7" spans="1:11" s="39" customFormat="1" ht="22.5" customHeight="1" x14ac:dyDescent="0.3">
      <c r="A7" s="48"/>
      <c r="B7" s="797" t="s">
        <v>38</v>
      </c>
      <c r="C7" s="798"/>
      <c r="D7" s="798"/>
      <c r="E7" s="798"/>
      <c r="F7" s="798"/>
      <c r="G7" s="798"/>
      <c r="H7" s="798"/>
      <c r="I7" s="798"/>
      <c r="J7" s="798"/>
      <c r="K7" s="799"/>
    </row>
    <row r="8" spans="1:11" ht="136.5" customHeight="1" x14ac:dyDescent="0.3">
      <c r="A8" s="47">
        <v>1</v>
      </c>
      <c r="B8" s="48" t="s">
        <v>363</v>
      </c>
      <c r="C8" s="49" t="s">
        <v>29</v>
      </c>
      <c r="D8" s="49" t="s">
        <v>30</v>
      </c>
      <c r="E8" s="45">
        <v>5</v>
      </c>
      <c r="F8" s="45">
        <v>5</v>
      </c>
      <c r="G8" s="45">
        <v>5</v>
      </c>
      <c r="H8" s="45">
        <v>5</v>
      </c>
      <c r="I8" s="101">
        <v>5</v>
      </c>
      <c r="J8" s="101">
        <v>5</v>
      </c>
      <c r="K8" s="102">
        <v>5</v>
      </c>
    </row>
    <row r="9" spans="1:11" s="235" customFormat="1" ht="81" customHeight="1" x14ac:dyDescent="0.3">
      <c r="A9" s="231">
        <v>2</v>
      </c>
      <c r="B9" s="227" t="s">
        <v>385</v>
      </c>
      <c r="C9" s="231" t="s">
        <v>29</v>
      </c>
      <c r="D9" s="232" t="s">
        <v>150</v>
      </c>
      <c r="E9" s="233">
        <v>5</v>
      </c>
      <c r="F9" s="233">
        <v>5</v>
      </c>
      <c r="G9" s="233">
        <v>5</v>
      </c>
      <c r="H9" s="233">
        <v>5</v>
      </c>
      <c r="I9" s="234">
        <v>5</v>
      </c>
      <c r="J9" s="234">
        <v>5</v>
      </c>
      <c r="K9" s="227">
        <v>5</v>
      </c>
    </row>
    <row r="10" spans="1:11" ht="144" x14ac:dyDescent="0.3">
      <c r="A10" s="47">
        <v>3</v>
      </c>
      <c r="B10" s="48" t="s">
        <v>149</v>
      </c>
      <c r="C10" s="47" t="s">
        <v>29</v>
      </c>
      <c r="D10" s="46" t="s">
        <v>28</v>
      </c>
      <c r="E10" s="45">
        <v>5</v>
      </c>
      <c r="F10" s="45">
        <v>5</v>
      </c>
      <c r="G10" s="45">
        <v>5</v>
      </c>
      <c r="H10" s="45">
        <v>5</v>
      </c>
      <c r="I10" s="101">
        <v>5</v>
      </c>
      <c r="J10" s="101">
        <v>5</v>
      </c>
      <c r="K10" s="102">
        <v>5</v>
      </c>
    </row>
    <row r="11" spans="1:11" x14ac:dyDescent="0.3">
      <c r="A11" s="43"/>
      <c r="B11" s="44"/>
      <c r="C11" s="43"/>
      <c r="D11" s="42"/>
      <c r="E11" s="41"/>
      <c r="F11" s="41"/>
      <c r="G11" s="41"/>
      <c r="H11" s="41"/>
    </row>
    <row r="12" spans="1:11" s="39" customFormat="1" ht="51" customHeight="1" x14ac:dyDescent="0.3">
      <c r="A12" s="795" t="s">
        <v>64</v>
      </c>
      <c r="B12" s="795"/>
      <c r="C12" s="795"/>
      <c r="D12" s="68"/>
      <c r="E12" s="40"/>
      <c r="F12" s="794" t="s">
        <v>193</v>
      </c>
      <c r="G12" s="794"/>
      <c r="H12" s="794"/>
    </row>
    <row r="15" spans="1:11" ht="138.75" customHeight="1" x14ac:dyDescent="0.3"/>
    <row r="17" ht="78.75" customHeight="1" x14ac:dyDescent="0.3"/>
    <row r="29" ht="151.5" customHeight="1" x14ac:dyDescent="0.3"/>
    <row r="35" spans="4:4" ht="61.5" customHeight="1" x14ac:dyDescent="0.3"/>
    <row r="39" spans="4:4" ht="99.75" customHeight="1" x14ac:dyDescent="0.3"/>
    <row r="40" spans="4:4" ht="114.75" customHeight="1" x14ac:dyDescent="0.3"/>
    <row r="43" spans="4:4" x14ac:dyDescent="0.3">
      <c r="D43" s="39"/>
    </row>
    <row r="44" spans="4:4" x14ac:dyDescent="0.3">
      <c r="D44" s="39"/>
    </row>
  </sheetData>
  <mergeCells count="6">
    <mergeCell ref="E1:K1"/>
    <mergeCell ref="A4:H4"/>
    <mergeCell ref="F12:H12"/>
    <mergeCell ref="A12:C12"/>
    <mergeCell ref="E2:I2"/>
    <mergeCell ref="B7:K7"/>
  </mergeCells>
  <phoneticPr fontId="22" type="noConversion"/>
  <pageMargins left="0.70866141732283472" right="0.48" top="0.74803149606299213" bottom="0.51" header="0.31496062992125984" footer="0.31496062992125984"/>
  <pageSetup paperSize="9" scale="60" fitToHeight="3" orientation="landscape" verticalDpi="18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BreakPreview" zoomScale="60" zoomScaleNormal="24" workbookViewId="0">
      <selection activeCell="S11" sqref="S11"/>
    </sheetView>
  </sheetViews>
  <sheetFormatPr defaultColWidth="9.109375" defaultRowHeight="14.4" x14ac:dyDescent="0.3"/>
  <cols>
    <col min="1" max="1" width="9.33203125" style="544" bestFit="1" customWidth="1"/>
    <col min="2" max="2" width="47.6640625" style="544" customWidth="1"/>
    <col min="3" max="3" width="11.33203125" style="544" customWidth="1"/>
    <col min="4" max="4" width="9.6640625" style="544" customWidth="1"/>
    <col min="5" max="5" width="9.88671875" style="544" customWidth="1"/>
    <col min="6" max="6" width="10" style="544" customWidth="1"/>
    <col min="7" max="7" width="9.5546875" style="544" customWidth="1"/>
    <col min="8" max="8" width="9.6640625" style="544" customWidth="1"/>
    <col min="9" max="9" width="9.5546875" style="544" customWidth="1"/>
    <col min="10" max="10" width="9.88671875" style="544" customWidth="1"/>
    <col min="11" max="11" width="9" style="544" customWidth="1"/>
    <col min="12" max="12" width="11.109375" style="544" customWidth="1"/>
    <col min="13" max="14" width="11.6640625" style="544" customWidth="1"/>
    <col min="15" max="15" width="11.33203125" style="544" customWidth="1"/>
    <col min="16" max="16384" width="9.109375" style="544"/>
  </cols>
  <sheetData>
    <row r="1" spans="1:16" s="545" customFormat="1" ht="60.75" customHeight="1" x14ac:dyDescent="0.35">
      <c r="J1" s="800"/>
      <c r="K1" s="801"/>
      <c r="L1" s="801"/>
      <c r="M1" s="801"/>
      <c r="N1" s="801"/>
      <c r="O1" s="801"/>
    </row>
    <row r="2" spans="1:16" s="545" customFormat="1" ht="100.5" customHeight="1" x14ac:dyDescent="0.35">
      <c r="A2" s="144"/>
      <c r="B2" s="144"/>
      <c r="C2" s="145"/>
      <c r="D2" s="802"/>
      <c r="E2" s="802"/>
      <c r="F2" s="802"/>
      <c r="G2" s="802"/>
      <c r="J2" s="803" t="s">
        <v>257</v>
      </c>
      <c r="K2" s="803"/>
      <c r="L2" s="803"/>
      <c r="M2" s="803"/>
      <c r="N2" s="803"/>
      <c r="O2" s="803"/>
    </row>
    <row r="3" spans="1:16" s="546" customFormat="1" ht="18" customHeight="1" x14ac:dyDescent="0.3">
      <c r="A3" s="804" t="s">
        <v>122</v>
      </c>
      <c r="B3" s="804"/>
      <c r="C3" s="804"/>
      <c r="D3" s="804"/>
      <c r="E3" s="804"/>
      <c r="F3" s="804"/>
      <c r="G3" s="804"/>
      <c r="H3" s="804"/>
      <c r="I3" s="804"/>
      <c r="J3" s="804"/>
      <c r="K3" s="804"/>
      <c r="L3" s="804"/>
      <c r="M3" s="804"/>
      <c r="N3" s="804"/>
      <c r="O3" s="804"/>
    </row>
    <row r="4" spans="1:16" s="545" customFormat="1" ht="17.25" customHeight="1" x14ac:dyDescent="0.3">
      <c r="A4" s="144"/>
      <c r="B4" s="144"/>
      <c r="C4" s="145"/>
      <c r="D4" s="144"/>
      <c r="E4" s="144"/>
      <c r="F4" s="144"/>
      <c r="G4" s="144"/>
      <c r="H4" s="144"/>
      <c r="I4" s="144"/>
      <c r="J4" s="144"/>
      <c r="K4" s="144"/>
      <c r="L4" s="144"/>
      <c r="M4" s="144"/>
    </row>
    <row r="5" spans="1:16" s="545" customFormat="1" ht="37.5" customHeight="1" x14ac:dyDescent="0.3">
      <c r="A5" s="805"/>
      <c r="B5" s="805" t="s">
        <v>35</v>
      </c>
      <c r="C5" s="805" t="s">
        <v>34</v>
      </c>
      <c r="D5" s="805" t="s">
        <v>33</v>
      </c>
      <c r="E5" s="805" t="s">
        <v>32</v>
      </c>
      <c r="F5" s="807" t="s">
        <v>31</v>
      </c>
      <c r="G5" s="807" t="s">
        <v>119</v>
      </c>
      <c r="H5" s="807" t="s">
        <v>118</v>
      </c>
      <c r="I5" s="807" t="s">
        <v>117</v>
      </c>
      <c r="J5" s="807" t="s">
        <v>116</v>
      </c>
      <c r="K5" s="807" t="s">
        <v>115</v>
      </c>
      <c r="L5" s="810" t="s">
        <v>121</v>
      </c>
      <c r="M5" s="811"/>
      <c r="N5" s="810" t="s">
        <v>120</v>
      </c>
      <c r="O5" s="811"/>
    </row>
    <row r="6" spans="1:16" s="545" customFormat="1" ht="15.6" x14ac:dyDescent="0.3">
      <c r="A6" s="806"/>
      <c r="B6" s="806"/>
      <c r="C6" s="806"/>
      <c r="D6" s="806"/>
      <c r="E6" s="806"/>
      <c r="F6" s="807"/>
      <c r="G6" s="807"/>
      <c r="H6" s="807"/>
      <c r="I6" s="807"/>
      <c r="J6" s="807"/>
      <c r="K6" s="807"/>
      <c r="L6" s="534" t="s">
        <v>114</v>
      </c>
      <c r="M6" s="534" t="s">
        <v>113</v>
      </c>
      <c r="N6" s="534" t="s">
        <v>112</v>
      </c>
      <c r="O6" s="534" t="s">
        <v>258</v>
      </c>
    </row>
    <row r="7" spans="1:16" s="545" customFormat="1" ht="180" customHeight="1" x14ac:dyDescent="0.3">
      <c r="A7" s="224">
        <v>1</v>
      </c>
      <c r="B7" s="812" t="s">
        <v>369</v>
      </c>
      <c r="C7" s="813"/>
      <c r="D7" s="813"/>
      <c r="E7" s="813"/>
      <c r="F7" s="813"/>
      <c r="G7" s="813"/>
      <c r="H7" s="813"/>
      <c r="I7" s="813"/>
      <c r="J7" s="813"/>
      <c r="K7" s="813"/>
      <c r="L7" s="813"/>
      <c r="M7" s="813"/>
      <c r="N7" s="813"/>
      <c r="O7" s="814"/>
    </row>
    <row r="8" spans="1:16" s="545" customFormat="1" ht="52.5" customHeight="1" x14ac:dyDescent="0.3">
      <c r="A8" s="224" t="s">
        <v>111</v>
      </c>
      <c r="B8" s="146" t="s">
        <v>51</v>
      </c>
      <c r="C8" s="103" t="s">
        <v>2</v>
      </c>
      <c r="D8" s="6">
        <v>29.5</v>
      </c>
      <c r="E8" s="8" t="s">
        <v>331</v>
      </c>
      <c r="F8" s="8" t="s">
        <v>332</v>
      </c>
      <c r="G8" s="8" t="s">
        <v>333</v>
      </c>
      <c r="H8" s="147" t="s">
        <v>334</v>
      </c>
      <c r="I8" s="8" t="s">
        <v>490</v>
      </c>
      <c r="J8" s="148" t="s">
        <v>491</v>
      </c>
      <c r="K8" s="148" t="s">
        <v>502</v>
      </c>
      <c r="L8" s="148" t="s">
        <v>503</v>
      </c>
      <c r="M8" s="148" t="s">
        <v>506</v>
      </c>
      <c r="N8" s="148" t="s">
        <v>507</v>
      </c>
      <c r="O8" s="148" t="s">
        <v>508</v>
      </c>
    </row>
    <row r="9" spans="1:16" s="545" customFormat="1" ht="62.25" customHeight="1" x14ac:dyDescent="0.3">
      <c r="A9" s="223" t="s">
        <v>110</v>
      </c>
      <c r="B9" s="150" t="s">
        <v>6</v>
      </c>
      <c r="C9" s="103" t="s">
        <v>2</v>
      </c>
      <c r="D9" s="14">
        <v>6.6</v>
      </c>
      <c r="E9" s="14">
        <v>6.89</v>
      </c>
      <c r="F9" s="50">
        <v>8.6999999999999993</v>
      </c>
      <c r="G9" s="50">
        <v>8.6999999999999993</v>
      </c>
      <c r="H9" s="151">
        <v>8.8000000000000007</v>
      </c>
      <c r="I9" s="50">
        <v>8.9</v>
      </c>
      <c r="J9" s="94">
        <v>9</v>
      </c>
      <c r="K9" s="94">
        <v>17.5</v>
      </c>
      <c r="L9" s="94">
        <v>17.600000000000001</v>
      </c>
      <c r="M9" s="94">
        <v>17.7</v>
      </c>
      <c r="N9" s="94">
        <v>17.8</v>
      </c>
      <c r="O9" s="94">
        <v>17.899999999999999</v>
      </c>
      <c r="P9" s="547"/>
    </row>
    <row r="10" spans="1:16" s="545" customFormat="1" ht="76.5" customHeight="1" x14ac:dyDescent="0.3">
      <c r="A10" s="223" t="s">
        <v>109</v>
      </c>
      <c r="B10" s="149" t="s">
        <v>336</v>
      </c>
      <c r="C10" s="103" t="s">
        <v>2</v>
      </c>
      <c r="D10" s="14">
        <v>0</v>
      </c>
      <c r="E10" s="147" t="s">
        <v>337</v>
      </c>
      <c r="F10" s="8" t="s">
        <v>337</v>
      </c>
      <c r="G10" s="8" t="s">
        <v>337</v>
      </c>
      <c r="H10" s="147" t="s">
        <v>338</v>
      </c>
      <c r="I10" s="8">
        <v>0.66</v>
      </c>
      <c r="J10" s="8">
        <v>0.68</v>
      </c>
      <c r="K10" s="8" t="s">
        <v>509</v>
      </c>
      <c r="L10" s="8" t="s">
        <v>510</v>
      </c>
      <c r="M10" s="8" t="s">
        <v>511</v>
      </c>
      <c r="N10" s="8" t="s">
        <v>512</v>
      </c>
      <c r="O10" s="8" t="s">
        <v>513</v>
      </c>
      <c r="P10" s="547"/>
    </row>
    <row r="11" spans="1:16" s="545" customFormat="1" ht="102" customHeight="1" x14ac:dyDescent="0.3">
      <c r="A11" s="223" t="s">
        <v>107</v>
      </c>
      <c r="B11" s="152" t="s">
        <v>339</v>
      </c>
      <c r="C11" s="103" t="s">
        <v>2</v>
      </c>
      <c r="D11" s="6">
        <v>0</v>
      </c>
      <c r="E11" s="6">
        <v>0</v>
      </c>
      <c r="F11" s="6">
        <v>0</v>
      </c>
      <c r="G11" s="8" t="s">
        <v>337</v>
      </c>
      <c r="H11" s="147" t="s">
        <v>340</v>
      </c>
      <c r="I11" s="8" t="s">
        <v>341</v>
      </c>
      <c r="J11" s="8" t="s">
        <v>342</v>
      </c>
      <c r="K11" s="8" t="s">
        <v>504</v>
      </c>
      <c r="L11" s="8" t="s">
        <v>505</v>
      </c>
      <c r="M11" s="8" t="s">
        <v>514</v>
      </c>
      <c r="N11" s="8" t="s">
        <v>515</v>
      </c>
      <c r="O11" s="8" t="s">
        <v>516</v>
      </c>
      <c r="P11" s="547"/>
    </row>
    <row r="12" spans="1:16" s="545" customFormat="1" ht="48" customHeight="1" x14ac:dyDescent="0.3">
      <c r="A12" s="418" t="s">
        <v>447</v>
      </c>
      <c r="B12" s="152" t="s">
        <v>448</v>
      </c>
      <c r="C12" s="103" t="s">
        <v>2</v>
      </c>
      <c r="D12" s="6">
        <v>0</v>
      </c>
      <c r="E12" s="6">
        <v>0</v>
      </c>
      <c r="F12" s="6">
        <v>0</v>
      </c>
      <c r="G12" s="8" t="s">
        <v>337</v>
      </c>
      <c r="H12" s="416" t="s">
        <v>449</v>
      </c>
      <c r="I12" s="417" t="s">
        <v>450</v>
      </c>
      <c r="J12" s="8" t="s">
        <v>451</v>
      </c>
      <c r="K12" s="8" t="s">
        <v>517</v>
      </c>
      <c r="L12" s="8" t="s">
        <v>518</v>
      </c>
      <c r="M12" s="8" t="s">
        <v>519</v>
      </c>
      <c r="N12" s="8" t="s">
        <v>452</v>
      </c>
      <c r="O12" s="8" t="s">
        <v>452</v>
      </c>
      <c r="P12" s="547"/>
    </row>
    <row r="13" spans="1:16" s="545" customFormat="1" ht="37.5" customHeight="1" x14ac:dyDescent="0.3">
      <c r="A13" s="223" t="s">
        <v>106</v>
      </c>
      <c r="B13" s="156" t="s">
        <v>344</v>
      </c>
      <c r="C13" s="103" t="s">
        <v>345</v>
      </c>
      <c r="D13" s="153">
        <v>0</v>
      </c>
      <c r="E13" s="153">
        <v>0</v>
      </c>
      <c r="F13" s="153">
        <v>0</v>
      </c>
      <c r="G13" s="153">
        <v>0</v>
      </c>
      <c r="H13" s="154">
        <v>12</v>
      </c>
      <c r="I13" s="155">
        <v>12</v>
      </c>
      <c r="J13" s="153">
        <v>12</v>
      </c>
      <c r="K13" s="153">
        <v>12</v>
      </c>
      <c r="L13" s="153">
        <v>12</v>
      </c>
      <c r="M13" s="153">
        <v>12</v>
      </c>
      <c r="N13" s="153">
        <v>12</v>
      </c>
      <c r="O13" s="153">
        <v>12</v>
      </c>
      <c r="P13" s="547"/>
    </row>
    <row r="14" spans="1:16" s="545" customFormat="1" ht="40.5" customHeight="1" x14ac:dyDescent="0.3">
      <c r="A14" s="223" t="s">
        <v>318</v>
      </c>
      <c r="B14" s="157" t="s">
        <v>346</v>
      </c>
      <c r="C14" s="103" t="s">
        <v>2</v>
      </c>
      <c r="D14" s="153">
        <v>0</v>
      </c>
      <c r="E14" s="153">
        <v>0</v>
      </c>
      <c r="F14" s="153">
        <v>0</v>
      </c>
      <c r="G14" s="153">
        <v>0</v>
      </c>
      <c r="H14" s="154">
        <v>90</v>
      </c>
      <c r="I14" s="155">
        <v>90</v>
      </c>
      <c r="J14" s="153">
        <v>90</v>
      </c>
      <c r="K14" s="153">
        <v>90</v>
      </c>
      <c r="L14" s="153">
        <v>90</v>
      </c>
      <c r="M14" s="153">
        <v>90</v>
      </c>
      <c r="N14" s="153">
        <v>90</v>
      </c>
      <c r="O14" s="153">
        <v>90</v>
      </c>
      <c r="P14" s="547"/>
    </row>
    <row r="15" spans="1:16" s="545" customFormat="1" ht="51.75" customHeight="1" x14ac:dyDescent="0.3">
      <c r="A15" s="223" t="s">
        <v>319</v>
      </c>
      <c r="B15" s="73" t="s">
        <v>347</v>
      </c>
      <c r="C15" s="103" t="s">
        <v>2</v>
      </c>
      <c r="D15" s="153">
        <v>0</v>
      </c>
      <c r="E15" s="153">
        <v>0</v>
      </c>
      <c r="F15" s="153">
        <v>0</v>
      </c>
      <c r="G15" s="153">
        <v>0</v>
      </c>
      <c r="H15" s="153">
        <v>90</v>
      </c>
      <c r="I15" s="153">
        <v>90</v>
      </c>
      <c r="J15" s="153">
        <v>90</v>
      </c>
      <c r="K15" s="153">
        <v>90</v>
      </c>
      <c r="L15" s="153">
        <v>90</v>
      </c>
      <c r="M15" s="153">
        <v>90</v>
      </c>
      <c r="N15" s="153">
        <v>90</v>
      </c>
      <c r="O15" s="153">
        <v>90</v>
      </c>
    </row>
    <row r="16" spans="1:16" s="545" customFormat="1" ht="34.5" customHeight="1" x14ac:dyDescent="0.3">
      <c r="A16" s="223" t="s">
        <v>453</v>
      </c>
      <c r="B16" s="158" t="s">
        <v>253</v>
      </c>
      <c r="C16" s="103" t="s">
        <v>1</v>
      </c>
      <c r="D16" s="159">
        <v>0</v>
      </c>
      <c r="E16" s="159">
        <v>0</v>
      </c>
      <c r="F16" s="159">
        <v>0</v>
      </c>
      <c r="G16" s="159">
        <v>0</v>
      </c>
      <c r="H16" s="160">
        <v>10</v>
      </c>
      <c r="I16" s="160">
        <v>10</v>
      </c>
      <c r="J16" s="161">
        <v>10</v>
      </c>
      <c r="K16" s="161">
        <v>10</v>
      </c>
      <c r="L16" s="161">
        <v>10</v>
      </c>
      <c r="M16" s="161">
        <v>10</v>
      </c>
      <c r="N16" s="161">
        <v>10</v>
      </c>
      <c r="O16" s="161">
        <v>10</v>
      </c>
    </row>
    <row r="17" spans="1:16" s="545" customFormat="1" ht="102" customHeight="1" x14ac:dyDescent="0.3">
      <c r="A17" s="223" t="s">
        <v>350</v>
      </c>
      <c r="B17" s="815" t="s">
        <v>487</v>
      </c>
      <c r="C17" s="816"/>
      <c r="D17" s="816"/>
      <c r="E17" s="816"/>
      <c r="F17" s="816"/>
      <c r="G17" s="816"/>
      <c r="H17" s="816"/>
      <c r="I17" s="816"/>
      <c r="J17" s="816"/>
      <c r="K17" s="816"/>
      <c r="L17" s="816"/>
      <c r="M17" s="816"/>
      <c r="N17" s="816"/>
      <c r="O17" s="817"/>
    </row>
    <row r="18" spans="1:16" s="545" customFormat="1" ht="50.25" customHeight="1" x14ac:dyDescent="0.3">
      <c r="A18" s="224" t="s">
        <v>370</v>
      </c>
      <c r="B18" s="104" t="s">
        <v>20</v>
      </c>
      <c r="C18" s="103" t="s">
        <v>19</v>
      </c>
      <c r="D18" s="105">
        <v>15</v>
      </c>
      <c r="E18" s="105">
        <v>16</v>
      </c>
      <c r="F18" s="105">
        <v>16</v>
      </c>
      <c r="G18" s="105">
        <v>18</v>
      </c>
      <c r="H18" s="162">
        <v>20</v>
      </c>
      <c r="I18" s="106">
        <v>22</v>
      </c>
      <c r="J18" s="107">
        <v>24</v>
      </c>
      <c r="K18" s="107">
        <v>24</v>
      </c>
      <c r="L18" s="107">
        <v>24</v>
      </c>
      <c r="M18" s="107">
        <v>24</v>
      </c>
      <c r="N18" s="107">
        <v>24</v>
      </c>
      <c r="O18" s="107">
        <v>24</v>
      </c>
      <c r="P18" s="547"/>
    </row>
    <row r="19" spans="1:16" s="60" customFormat="1" ht="115.5" customHeight="1" x14ac:dyDescent="0.3">
      <c r="A19" s="224" t="s">
        <v>371</v>
      </c>
      <c r="B19" s="104" t="s">
        <v>314</v>
      </c>
      <c r="C19" s="103" t="s">
        <v>19</v>
      </c>
      <c r="D19" s="519">
        <v>0</v>
      </c>
      <c r="E19" s="519">
        <v>0</v>
      </c>
      <c r="F19" s="519">
        <v>23</v>
      </c>
      <c r="G19" s="519">
        <v>24</v>
      </c>
      <c r="H19" s="520">
        <v>21</v>
      </c>
      <c r="I19" s="524">
        <v>21</v>
      </c>
      <c r="J19" s="524">
        <v>15</v>
      </c>
      <c r="K19" s="524">
        <v>17</v>
      </c>
      <c r="L19" s="524">
        <v>19</v>
      </c>
      <c r="M19" s="524">
        <v>19</v>
      </c>
      <c r="N19" s="524">
        <v>19</v>
      </c>
      <c r="O19" s="524">
        <v>19</v>
      </c>
      <c r="P19" s="545"/>
    </row>
    <row r="20" spans="1:16" s="545" customFormat="1" ht="116.25" customHeight="1" x14ac:dyDescent="0.3">
      <c r="A20" s="224" t="s">
        <v>372</v>
      </c>
      <c r="B20" s="163" t="s">
        <v>315</v>
      </c>
      <c r="C20" s="103" t="s">
        <v>19</v>
      </c>
      <c r="D20" s="519">
        <v>0</v>
      </c>
      <c r="E20" s="519">
        <v>0</v>
      </c>
      <c r="F20" s="519">
        <v>14</v>
      </c>
      <c r="G20" s="519">
        <v>21</v>
      </c>
      <c r="H20" s="521">
        <v>20</v>
      </c>
      <c r="I20" s="525">
        <v>20</v>
      </c>
      <c r="J20" s="525">
        <v>10</v>
      </c>
      <c r="K20" s="525">
        <v>11</v>
      </c>
      <c r="L20" s="525">
        <v>12</v>
      </c>
      <c r="M20" s="525">
        <v>12</v>
      </c>
      <c r="N20" s="525">
        <v>12</v>
      </c>
      <c r="O20" s="525">
        <v>12</v>
      </c>
    </row>
    <row r="21" spans="1:16" s="545" customFormat="1" ht="100.5" customHeight="1" x14ac:dyDescent="0.3">
      <c r="A21" s="224" t="s">
        <v>373</v>
      </c>
      <c r="B21" s="163" t="s">
        <v>348</v>
      </c>
      <c r="C21" s="103" t="s">
        <v>19</v>
      </c>
      <c r="D21" s="522">
        <v>0</v>
      </c>
      <c r="E21" s="522">
        <v>0</v>
      </c>
      <c r="F21" s="522">
        <v>18</v>
      </c>
      <c r="G21" s="522">
        <v>18</v>
      </c>
      <c r="H21" s="523">
        <v>17</v>
      </c>
      <c r="I21" s="522">
        <v>17</v>
      </c>
      <c r="J21" s="522">
        <v>8</v>
      </c>
      <c r="K21" s="522">
        <v>9</v>
      </c>
      <c r="L21" s="522">
        <v>10</v>
      </c>
      <c r="M21" s="522">
        <v>10</v>
      </c>
      <c r="N21" s="522">
        <v>10</v>
      </c>
      <c r="O21" s="522">
        <v>10</v>
      </c>
      <c r="P21" s="60"/>
    </row>
    <row r="22" spans="1:16" s="545" customFormat="1" ht="49.5" customHeight="1" x14ac:dyDescent="0.3">
      <c r="A22" s="224" t="s">
        <v>374</v>
      </c>
      <c r="B22" s="164" t="s">
        <v>316</v>
      </c>
      <c r="C22" s="103" t="s">
        <v>1</v>
      </c>
      <c r="D22" s="522">
        <v>0</v>
      </c>
      <c r="E22" s="522">
        <v>0</v>
      </c>
      <c r="F22" s="522">
        <v>0</v>
      </c>
      <c r="G22" s="522">
        <v>0</v>
      </c>
      <c r="H22" s="522">
        <v>66</v>
      </c>
      <c r="I22" s="522">
        <v>68</v>
      </c>
      <c r="J22" s="522">
        <v>72</v>
      </c>
      <c r="K22" s="522">
        <v>72</v>
      </c>
      <c r="L22" s="522">
        <v>72</v>
      </c>
      <c r="M22" s="522">
        <v>72</v>
      </c>
      <c r="N22" s="522">
        <v>72</v>
      </c>
      <c r="O22" s="522">
        <v>72</v>
      </c>
    </row>
    <row r="23" spans="1:16" s="545" customFormat="1" ht="46.8" x14ac:dyDescent="0.3">
      <c r="A23" s="224" t="s">
        <v>375</v>
      </c>
      <c r="B23" s="163" t="s">
        <v>317</v>
      </c>
      <c r="C23" s="103" t="s">
        <v>19</v>
      </c>
      <c r="D23" s="519">
        <v>35</v>
      </c>
      <c r="E23" s="519">
        <v>90</v>
      </c>
      <c r="F23" s="519">
        <v>100</v>
      </c>
      <c r="G23" s="519">
        <v>100</v>
      </c>
      <c r="H23" s="522">
        <v>60</v>
      </c>
      <c r="I23" s="522">
        <v>60</v>
      </c>
      <c r="J23" s="522">
        <v>60</v>
      </c>
      <c r="K23" s="522">
        <v>60</v>
      </c>
      <c r="L23" s="522">
        <v>60</v>
      </c>
      <c r="M23" s="522">
        <v>60</v>
      </c>
      <c r="N23" s="522">
        <v>60</v>
      </c>
      <c r="O23" s="522">
        <v>60</v>
      </c>
    </row>
    <row r="24" spans="1:16" s="545" customFormat="1" ht="47.25" customHeight="1" x14ac:dyDescent="0.3">
      <c r="A24" s="224" t="s">
        <v>351</v>
      </c>
      <c r="B24" s="818" t="s">
        <v>376</v>
      </c>
      <c r="C24" s="819"/>
      <c r="D24" s="819"/>
      <c r="E24" s="819"/>
      <c r="F24" s="819"/>
      <c r="G24" s="819"/>
      <c r="H24" s="819"/>
      <c r="I24" s="819"/>
      <c r="J24" s="819"/>
      <c r="K24" s="819"/>
      <c r="L24" s="819"/>
      <c r="M24" s="819"/>
      <c r="N24" s="819"/>
      <c r="O24" s="819"/>
    </row>
    <row r="25" spans="1:16" s="545" customFormat="1" ht="36.75" customHeight="1" x14ac:dyDescent="0.3">
      <c r="A25" s="223" t="s">
        <v>377</v>
      </c>
      <c r="B25" s="158" t="s">
        <v>253</v>
      </c>
      <c r="C25" s="103" t="s">
        <v>1</v>
      </c>
      <c r="D25" s="526">
        <v>6</v>
      </c>
      <c r="E25" s="526">
        <v>8</v>
      </c>
      <c r="F25" s="526">
        <v>10</v>
      </c>
      <c r="G25" s="526">
        <v>10</v>
      </c>
      <c r="H25" s="527">
        <v>0</v>
      </c>
      <c r="I25" s="527">
        <v>0</v>
      </c>
      <c r="J25" s="527">
        <v>0</v>
      </c>
      <c r="K25" s="527">
        <v>0</v>
      </c>
      <c r="L25" s="527">
        <v>0</v>
      </c>
      <c r="M25" s="527">
        <v>0</v>
      </c>
      <c r="N25" s="527">
        <v>0</v>
      </c>
      <c r="O25" s="527">
        <v>0</v>
      </c>
    </row>
    <row r="26" spans="1:16" s="545" customFormat="1" ht="36.75" customHeight="1" x14ac:dyDescent="0.3">
      <c r="A26" s="223" t="s">
        <v>378</v>
      </c>
      <c r="B26" s="146" t="s">
        <v>52</v>
      </c>
      <c r="C26" s="103" t="s">
        <v>108</v>
      </c>
      <c r="D26" s="528">
        <v>707</v>
      </c>
      <c r="E26" s="528">
        <v>677</v>
      </c>
      <c r="F26" s="528">
        <v>670</v>
      </c>
      <c r="G26" s="529">
        <v>670</v>
      </c>
      <c r="H26" s="530">
        <v>0</v>
      </c>
      <c r="I26" s="528">
        <v>0</v>
      </c>
      <c r="J26" s="528">
        <v>0</v>
      </c>
      <c r="K26" s="528">
        <v>0</v>
      </c>
      <c r="L26" s="528">
        <v>0</v>
      </c>
      <c r="M26" s="528">
        <v>0</v>
      </c>
      <c r="N26" s="528">
        <v>0</v>
      </c>
      <c r="O26" s="528">
        <v>0</v>
      </c>
    </row>
    <row r="27" spans="1:16" s="545" customFormat="1" ht="36.75" customHeight="1" x14ac:dyDescent="0.3">
      <c r="A27" s="223" t="s">
        <v>380</v>
      </c>
      <c r="B27" s="146" t="s">
        <v>259</v>
      </c>
      <c r="C27" s="103" t="s">
        <v>1</v>
      </c>
      <c r="D27" s="528">
        <v>5</v>
      </c>
      <c r="E27" s="528">
        <v>6</v>
      </c>
      <c r="F27" s="528">
        <v>6</v>
      </c>
      <c r="G27" s="529">
        <v>7</v>
      </c>
      <c r="H27" s="530">
        <v>0</v>
      </c>
      <c r="I27" s="528">
        <v>0</v>
      </c>
      <c r="J27" s="528">
        <v>0</v>
      </c>
      <c r="K27" s="528">
        <v>0</v>
      </c>
      <c r="L27" s="528">
        <v>0</v>
      </c>
      <c r="M27" s="528">
        <v>0</v>
      </c>
      <c r="N27" s="528">
        <v>0</v>
      </c>
      <c r="O27" s="528">
        <v>0</v>
      </c>
    </row>
    <row r="28" spans="1:16" s="545" customFormat="1" ht="49.5" customHeight="1" x14ac:dyDescent="0.3">
      <c r="A28" s="223" t="s">
        <v>379</v>
      </c>
      <c r="B28" s="149" t="s">
        <v>252</v>
      </c>
      <c r="C28" s="103" t="s">
        <v>2</v>
      </c>
      <c r="D28" s="531">
        <v>3</v>
      </c>
      <c r="E28" s="531">
        <v>5</v>
      </c>
      <c r="F28" s="531">
        <v>10</v>
      </c>
      <c r="G28" s="531">
        <v>10</v>
      </c>
      <c r="H28" s="531">
        <v>0</v>
      </c>
      <c r="I28" s="531">
        <v>0</v>
      </c>
      <c r="J28" s="531">
        <v>0</v>
      </c>
      <c r="K28" s="528">
        <v>0</v>
      </c>
      <c r="L28" s="528">
        <v>0</v>
      </c>
      <c r="M28" s="528">
        <v>0</v>
      </c>
      <c r="N28" s="528">
        <v>0</v>
      </c>
      <c r="O28" s="528">
        <v>0</v>
      </c>
    </row>
    <row r="29" spans="1:16" s="545" customFormat="1" ht="54" customHeight="1" x14ac:dyDescent="0.3">
      <c r="A29" s="226" t="s">
        <v>352</v>
      </c>
      <c r="B29" s="820" t="s">
        <v>488</v>
      </c>
      <c r="C29" s="821"/>
      <c r="D29" s="821"/>
      <c r="E29" s="821"/>
      <c r="F29" s="821"/>
      <c r="G29" s="821"/>
      <c r="H29" s="821"/>
      <c r="I29" s="821"/>
      <c r="J29" s="821"/>
      <c r="K29" s="821"/>
      <c r="L29" s="821"/>
      <c r="M29" s="821"/>
      <c r="N29" s="821"/>
      <c r="O29" s="822"/>
    </row>
    <row r="30" spans="1:16" s="545" customFormat="1" ht="48.75" customHeight="1" x14ac:dyDescent="0.3">
      <c r="A30" s="226" t="s">
        <v>381</v>
      </c>
      <c r="B30" s="228" t="s">
        <v>363</v>
      </c>
      <c r="C30" s="230" t="s">
        <v>384</v>
      </c>
      <c r="D30" s="532">
        <v>5</v>
      </c>
      <c r="E30" s="532">
        <v>5</v>
      </c>
      <c r="F30" s="532">
        <v>5</v>
      </c>
      <c r="G30" s="532">
        <v>5</v>
      </c>
      <c r="H30" s="532">
        <v>5</v>
      </c>
      <c r="I30" s="532">
        <v>5</v>
      </c>
      <c r="J30" s="532">
        <v>5</v>
      </c>
      <c r="K30" s="532">
        <v>5</v>
      </c>
      <c r="L30" s="532">
        <v>5</v>
      </c>
      <c r="M30" s="532">
        <v>5</v>
      </c>
      <c r="N30" s="532">
        <v>5</v>
      </c>
      <c r="O30" s="532">
        <v>5</v>
      </c>
    </row>
    <row r="31" spans="1:16" s="545" customFormat="1" ht="66.75" customHeight="1" x14ac:dyDescent="0.3">
      <c r="A31" s="226" t="s">
        <v>382</v>
      </c>
      <c r="B31" s="229" t="s">
        <v>364</v>
      </c>
      <c r="C31" s="230" t="s">
        <v>384</v>
      </c>
      <c r="D31" s="532">
        <v>5</v>
      </c>
      <c r="E31" s="532">
        <v>5</v>
      </c>
      <c r="F31" s="532">
        <v>5</v>
      </c>
      <c r="G31" s="532">
        <v>5</v>
      </c>
      <c r="H31" s="532">
        <v>5</v>
      </c>
      <c r="I31" s="532">
        <v>5</v>
      </c>
      <c r="J31" s="532">
        <v>5</v>
      </c>
      <c r="K31" s="532">
        <v>5</v>
      </c>
      <c r="L31" s="532">
        <v>5</v>
      </c>
      <c r="M31" s="532">
        <v>5</v>
      </c>
      <c r="N31" s="532">
        <v>5</v>
      </c>
      <c r="O31" s="532">
        <v>5</v>
      </c>
    </row>
    <row r="32" spans="1:16" s="545" customFormat="1" ht="65.25" customHeight="1" x14ac:dyDescent="0.3">
      <c r="A32" s="226" t="s">
        <v>383</v>
      </c>
      <c r="B32" s="228" t="s">
        <v>149</v>
      </c>
      <c r="C32" s="230" t="s">
        <v>384</v>
      </c>
      <c r="D32" s="532">
        <v>5</v>
      </c>
      <c r="E32" s="532">
        <v>5</v>
      </c>
      <c r="F32" s="532">
        <v>5</v>
      </c>
      <c r="G32" s="532">
        <v>5</v>
      </c>
      <c r="H32" s="532">
        <v>5</v>
      </c>
      <c r="I32" s="532">
        <v>5</v>
      </c>
      <c r="J32" s="532">
        <v>5</v>
      </c>
      <c r="K32" s="532">
        <v>5</v>
      </c>
      <c r="L32" s="532">
        <v>5</v>
      </c>
      <c r="M32" s="532">
        <v>5</v>
      </c>
      <c r="N32" s="532">
        <v>5</v>
      </c>
      <c r="O32" s="532">
        <v>5</v>
      </c>
    </row>
    <row r="33" spans="1:15" s="545" customFormat="1" x14ac:dyDescent="0.3">
      <c r="A33" s="225"/>
      <c r="B33" s="548"/>
      <c r="C33" s="548"/>
      <c r="D33" s="548"/>
      <c r="E33" s="548"/>
      <c r="F33" s="548"/>
      <c r="G33" s="548"/>
      <c r="H33" s="548"/>
      <c r="I33" s="548"/>
      <c r="J33" s="548"/>
      <c r="K33" s="548"/>
      <c r="L33" s="548"/>
      <c r="M33" s="548"/>
      <c r="N33" s="548"/>
      <c r="O33" s="548"/>
    </row>
    <row r="34" spans="1:15" s="545" customFormat="1" x14ac:dyDescent="0.3">
      <c r="A34" s="225"/>
      <c r="B34" s="548"/>
      <c r="C34" s="548"/>
      <c r="D34" s="548"/>
      <c r="E34" s="548"/>
      <c r="F34" s="548"/>
      <c r="G34" s="548"/>
      <c r="H34" s="548"/>
      <c r="I34" s="548"/>
      <c r="J34" s="548"/>
      <c r="K34" s="548"/>
      <c r="L34" s="548"/>
      <c r="M34" s="548"/>
      <c r="N34" s="548"/>
      <c r="O34" s="548"/>
    </row>
    <row r="35" spans="1:15" s="545" customFormat="1" ht="18" x14ac:dyDescent="0.3">
      <c r="A35" s="808" t="s">
        <v>64</v>
      </c>
      <c r="B35" s="808"/>
      <c r="C35" s="808"/>
      <c r="D35" s="61"/>
      <c r="E35" s="61"/>
      <c r="F35" s="809"/>
      <c r="G35" s="809"/>
      <c r="H35" s="809"/>
      <c r="I35" s="809"/>
      <c r="J35" s="809"/>
      <c r="K35" s="809"/>
      <c r="L35" s="809" t="s">
        <v>255</v>
      </c>
      <c r="M35" s="809"/>
      <c r="N35" s="809"/>
      <c r="O35" s="60"/>
    </row>
    <row r="36" spans="1:15" s="545" customFormat="1" x14ac:dyDescent="0.3"/>
    <row r="37" spans="1:15" s="545" customFormat="1" x14ac:dyDescent="0.3"/>
  </sheetData>
  <mergeCells count="25">
    <mergeCell ref="A35:C35"/>
    <mergeCell ref="F35:H35"/>
    <mergeCell ref="I35:K35"/>
    <mergeCell ref="L35:N35"/>
    <mergeCell ref="G5:G6"/>
    <mergeCell ref="H5:H6"/>
    <mergeCell ref="I5:I6"/>
    <mergeCell ref="J5:J6"/>
    <mergeCell ref="K5:K6"/>
    <mergeCell ref="L5:M5"/>
    <mergeCell ref="N5:O5"/>
    <mergeCell ref="B7:O7"/>
    <mergeCell ref="B17:O17"/>
    <mergeCell ref="B24:O24"/>
    <mergeCell ref="B29:O29"/>
    <mergeCell ref="J1:O1"/>
    <mergeCell ref="D2:G2"/>
    <mergeCell ref="J2:O2"/>
    <mergeCell ref="A3:O3"/>
    <mergeCell ref="A5:A6"/>
    <mergeCell ref="B5:B6"/>
    <mergeCell ref="C5:C6"/>
    <mergeCell ref="D5:D6"/>
    <mergeCell ref="E5:E6"/>
    <mergeCell ref="F5:F6"/>
  </mergeCells>
  <pageMargins left="0.7" right="0.7" top="0.75" bottom="0.75" header="0.3" footer="0.3"/>
  <pageSetup paperSize="9" scale="65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view="pageBreakPreview" topLeftCell="A4" zoomScale="60" workbookViewId="0">
      <selection activeCell="M10" sqref="M10"/>
    </sheetView>
  </sheetViews>
  <sheetFormatPr defaultRowHeight="14.4" x14ac:dyDescent="0.3"/>
  <cols>
    <col min="2" max="2" width="41.109375" customWidth="1"/>
    <col min="4" max="4" width="12" customWidth="1"/>
    <col min="8" max="8" width="16" customWidth="1"/>
  </cols>
  <sheetData>
    <row r="1" spans="1:17" s="1" customFormat="1" ht="39" customHeight="1" x14ac:dyDescent="0.25">
      <c r="F1" s="745"/>
      <c r="G1" s="746"/>
      <c r="H1" s="746"/>
      <c r="I1" s="746"/>
      <c r="J1" s="746"/>
      <c r="K1" s="746"/>
    </row>
    <row r="2" spans="1:17" s="12" customFormat="1" ht="45.75" customHeight="1" x14ac:dyDescent="0.25">
      <c r="F2" s="754" t="s">
        <v>286</v>
      </c>
      <c r="G2" s="754"/>
      <c r="H2" s="754"/>
      <c r="I2" s="754"/>
      <c r="J2" s="537"/>
    </row>
    <row r="3" spans="1:17" s="1" customFormat="1" ht="12.75" customHeight="1" x14ac:dyDescent="0.3">
      <c r="A3" s="755"/>
      <c r="B3" s="755"/>
      <c r="C3" s="755"/>
      <c r="D3" s="755"/>
      <c r="E3" s="755"/>
      <c r="F3" s="755"/>
      <c r="G3" s="755"/>
      <c r="H3" s="755"/>
    </row>
    <row r="4" spans="1:17" s="1" customFormat="1" ht="29.25" customHeight="1" x14ac:dyDescent="0.25">
      <c r="A4" s="756" t="s">
        <v>177</v>
      </c>
      <c r="B4" s="756"/>
      <c r="C4" s="756"/>
      <c r="D4" s="756"/>
      <c r="E4" s="756"/>
      <c r="F4" s="756"/>
      <c r="G4" s="756"/>
      <c r="H4" s="756"/>
      <c r="I4" s="538"/>
      <c r="J4" s="538"/>
    </row>
    <row r="5" spans="1:17" s="1" customFormat="1" ht="13.2" x14ac:dyDescent="0.25">
      <c r="L5" s="17"/>
    </row>
    <row r="6" spans="1:17" s="16" customFormat="1" ht="15" customHeight="1" x14ac:dyDescent="0.3">
      <c r="A6" s="750" t="s">
        <v>17</v>
      </c>
      <c r="B6" s="750" t="s">
        <v>16</v>
      </c>
      <c r="C6" s="751" t="s">
        <v>15</v>
      </c>
      <c r="D6" s="751" t="s">
        <v>14</v>
      </c>
      <c r="E6" s="751" t="s">
        <v>13</v>
      </c>
      <c r="F6" s="751" t="s">
        <v>12</v>
      </c>
      <c r="G6" s="751" t="s">
        <v>11</v>
      </c>
      <c r="H6" s="751" t="s">
        <v>169</v>
      </c>
      <c r="I6" s="751" t="s">
        <v>247</v>
      </c>
      <c r="J6" s="751" t="s">
        <v>248</v>
      </c>
      <c r="K6" s="751" t="s">
        <v>291</v>
      </c>
      <c r="L6" s="824" t="s">
        <v>115</v>
      </c>
      <c r="M6" s="824" t="s">
        <v>114</v>
      </c>
      <c r="N6" s="824" t="s">
        <v>113</v>
      </c>
      <c r="O6" s="824" t="s">
        <v>112</v>
      </c>
      <c r="P6" s="823"/>
      <c r="Q6" s="823"/>
    </row>
    <row r="7" spans="1:17" s="16" customFormat="1" ht="31.5" customHeight="1" x14ac:dyDescent="0.3">
      <c r="A7" s="750"/>
      <c r="B7" s="750"/>
      <c r="C7" s="751"/>
      <c r="D7" s="751"/>
      <c r="E7" s="751" t="s">
        <v>10</v>
      </c>
      <c r="F7" s="751" t="s">
        <v>10</v>
      </c>
      <c r="G7" s="751" t="s">
        <v>10</v>
      </c>
      <c r="H7" s="751" t="s">
        <v>10</v>
      </c>
      <c r="I7" s="751" t="s">
        <v>10</v>
      </c>
      <c r="J7" s="751" t="s">
        <v>10</v>
      </c>
      <c r="K7" s="751" t="s">
        <v>10</v>
      </c>
      <c r="L7" s="824"/>
      <c r="M7" s="824"/>
      <c r="N7" s="828"/>
      <c r="O7" s="824"/>
      <c r="P7" s="823"/>
      <c r="Q7" s="823"/>
    </row>
    <row r="8" spans="1:17" s="16" customFormat="1" ht="55.5" customHeight="1" x14ac:dyDescent="0.3">
      <c r="A8" s="535"/>
      <c r="B8" s="535" t="s">
        <v>9</v>
      </c>
      <c r="C8" s="825" t="s">
        <v>361</v>
      </c>
      <c r="D8" s="826"/>
      <c r="E8" s="826"/>
      <c r="F8" s="826"/>
      <c r="G8" s="826"/>
      <c r="H8" s="826"/>
      <c r="I8" s="826"/>
      <c r="J8" s="826"/>
      <c r="K8" s="826"/>
      <c r="L8" s="826"/>
      <c r="M8" s="826"/>
      <c r="N8" s="826"/>
      <c r="O8" s="827"/>
      <c r="P8" s="549"/>
      <c r="Q8" s="549"/>
    </row>
    <row r="9" spans="1:17" s="12" customFormat="1" ht="25.5" customHeight="1" x14ac:dyDescent="0.25">
      <c r="A9" s="8"/>
      <c r="B9" s="15" t="s">
        <v>23</v>
      </c>
      <c r="C9" s="6"/>
      <c r="D9" s="6"/>
      <c r="E9" s="6"/>
      <c r="F9" s="6"/>
      <c r="G9" s="6"/>
      <c r="H9" s="6"/>
      <c r="I9" s="6"/>
      <c r="J9" s="6"/>
      <c r="K9" s="93"/>
      <c r="L9" s="93"/>
      <c r="M9" s="93"/>
      <c r="N9" s="583"/>
      <c r="O9" s="93"/>
      <c r="P9" s="550"/>
      <c r="Q9" s="550"/>
    </row>
    <row r="10" spans="1:17" s="12" customFormat="1" ht="79.5" customHeight="1" x14ac:dyDescent="0.25">
      <c r="A10" s="8" t="s">
        <v>349</v>
      </c>
      <c r="B10" s="13" t="s">
        <v>249</v>
      </c>
      <c r="C10" s="6" t="s">
        <v>2</v>
      </c>
      <c r="D10" s="5" t="s">
        <v>0</v>
      </c>
      <c r="E10" s="6">
        <v>29.5</v>
      </c>
      <c r="F10" s="8" t="s">
        <v>331</v>
      </c>
      <c r="G10" s="8" t="s">
        <v>332</v>
      </c>
      <c r="H10" s="8" t="s">
        <v>333</v>
      </c>
      <c r="I10" s="8" t="s">
        <v>334</v>
      </c>
      <c r="J10" s="8" t="s">
        <v>490</v>
      </c>
      <c r="K10" s="551" t="s">
        <v>491</v>
      </c>
      <c r="L10" s="551" t="s">
        <v>502</v>
      </c>
      <c r="M10" s="148" t="s">
        <v>503</v>
      </c>
      <c r="N10" s="584">
        <v>53.01</v>
      </c>
      <c r="O10" s="6">
        <v>55</v>
      </c>
    </row>
    <row r="11" spans="1:17" s="12" customFormat="1" ht="105" customHeight="1" x14ac:dyDescent="0.25">
      <c r="A11" s="8" t="s">
        <v>350</v>
      </c>
      <c r="B11" s="7" t="s">
        <v>6</v>
      </c>
      <c r="C11" s="6" t="s">
        <v>2</v>
      </c>
      <c r="D11" s="5" t="s">
        <v>0</v>
      </c>
      <c r="E11" s="14">
        <v>6.6</v>
      </c>
      <c r="F11" s="14">
        <v>6.89</v>
      </c>
      <c r="G11" s="50">
        <v>8.6999999999999993</v>
      </c>
      <c r="H11" s="50">
        <v>8.6999999999999993</v>
      </c>
      <c r="I11" s="50">
        <v>8.8000000000000007</v>
      </c>
      <c r="J11" s="50">
        <v>8.9</v>
      </c>
      <c r="K11" s="552">
        <v>9</v>
      </c>
      <c r="L11" s="552">
        <v>17.5</v>
      </c>
      <c r="M11" s="94">
        <v>17.600000000000001</v>
      </c>
      <c r="N11" s="552">
        <v>17.7</v>
      </c>
      <c r="O11" s="94">
        <v>17.8</v>
      </c>
    </row>
    <row r="12" spans="1:17" s="553" customFormat="1" ht="103.5" customHeight="1" x14ac:dyDescent="0.25">
      <c r="A12" s="147" t="s">
        <v>351</v>
      </c>
      <c r="B12" s="149" t="s">
        <v>365</v>
      </c>
      <c r="C12" s="218" t="s">
        <v>2</v>
      </c>
      <c r="D12" s="219" t="s">
        <v>0</v>
      </c>
      <c r="E12" s="218">
        <v>0</v>
      </c>
      <c r="F12" s="218">
        <v>0</v>
      </c>
      <c r="G12" s="218">
        <v>0</v>
      </c>
      <c r="H12" s="147" t="s">
        <v>337</v>
      </c>
      <c r="I12" s="147" t="s">
        <v>338</v>
      </c>
      <c r="J12" s="147" t="s">
        <v>366</v>
      </c>
      <c r="K12" s="416" t="s">
        <v>367</v>
      </c>
      <c r="L12" s="219">
        <v>0.77</v>
      </c>
      <c r="M12" s="219">
        <v>0.78</v>
      </c>
      <c r="N12" s="585">
        <v>0.79</v>
      </c>
      <c r="O12" s="222">
        <v>0.8</v>
      </c>
    </row>
    <row r="13" spans="1:17" s="555" customFormat="1" ht="82.8" x14ac:dyDescent="0.25">
      <c r="A13" s="218" t="s">
        <v>352</v>
      </c>
      <c r="B13" s="220" t="s">
        <v>368</v>
      </c>
      <c r="C13" s="221" t="s">
        <v>2</v>
      </c>
      <c r="D13" s="219" t="s">
        <v>0</v>
      </c>
      <c r="E13" s="218">
        <v>0</v>
      </c>
      <c r="F13" s="218">
        <v>0</v>
      </c>
      <c r="G13" s="218">
        <v>0</v>
      </c>
      <c r="H13" s="147" t="s">
        <v>337</v>
      </c>
      <c r="I13" s="147" t="s">
        <v>340</v>
      </c>
      <c r="J13" s="147" t="s">
        <v>341</v>
      </c>
      <c r="K13" s="416" t="s">
        <v>342</v>
      </c>
      <c r="L13" s="416" t="s">
        <v>504</v>
      </c>
      <c r="M13" s="147" t="s">
        <v>505</v>
      </c>
      <c r="N13" s="586">
        <v>88.7</v>
      </c>
      <c r="O13" s="554">
        <v>88.8</v>
      </c>
    </row>
    <row r="14" spans="1:17" s="555" customFormat="1" ht="41.4" x14ac:dyDescent="0.25">
      <c r="A14" s="218"/>
      <c r="B14" s="220" t="s">
        <v>492</v>
      </c>
      <c r="C14" s="221" t="s">
        <v>2</v>
      </c>
      <c r="D14" s="219" t="s">
        <v>0</v>
      </c>
      <c r="E14" s="218">
        <v>0</v>
      </c>
      <c r="F14" s="218">
        <v>0</v>
      </c>
      <c r="G14" s="218">
        <v>0</v>
      </c>
      <c r="H14" s="147" t="s">
        <v>337</v>
      </c>
      <c r="I14" s="416" t="s">
        <v>449</v>
      </c>
      <c r="J14" s="556" t="s">
        <v>450</v>
      </c>
      <c r="K14" s="556" t="s">
        <v>451</v>
      </c>
      <c r="L14" s="557">
        <v>68</v>
      </c>
      <c r="M14" s="557">
        <v>79</v>
      </c>
      <c r="N14" s="556">
        <v>90</v>
      </c>
      <c r="O14" s="557">
        <v>100</v>
      </c>
    </row>
    <row r="15" spans="1:17" s="1" customFormat="1" ht="53.25" customHeight="1" x14ac:dyDescent="0.25">
      <c r="A15" s="6" t="s">
        <v>353</v>
      </c>
      <c r="B15" s="168" t="s">
        <v>344</v>
      </c>
      <c r="C15" s="535" t="s">
        <v>345</v>
      </c>
      <c r="D15" s="5" t="s">
        <v>0</v>
      </c>
      <c r="E15" s="558">
        <v>0</v>
      </c>
      <c r="F15" s="558">
        <v>0</v>
      </c>
      <c r="G15" s="558">
        <v>0</v>
      </c>
      <c r="H15" s="558">
        <v>0</v>
      </c>
      <c r="I15" s="559">
        <v>12</v>
      </c>
      <c r="J15" s="559">
        <v>12</v>
      </c>
      <c r="K15" s="559">
        <v>12</v>
      </c>
      <c r="L15" s="559">
        <v>12</v>
      </c>
      <c r="M15" s="560">
        <v>12</v>
      </c>
      <c r="N15" s="561">
        <v>12</v>
      </c>
      <c r="O15" s="94">
        <v>12</v>
      </c>
    </row>
    <row r="16" spans="1:17" s="1" customFormat="1" ht="45" customHeight="1" x14ac:dyDescent="0.25">
      <c r="A16" s="218" t="s">
        <v>354</v>
      </c>
      <c r="B16" s="167" t="s">
        <v>346</v>
      </c>
      <c r="C16" s="535" t="s">
        <v>2</v>
      </c>
      <c r="D16" s="5" t="s">
        <v>0</v>
      </c>
      <c r="E16" s="558">
        <v>0</v>
      </c>
      <c r="F16" s="558">
        <v>0</v>
      </c>
      <c r="G16" s="558">
        <v>0</v>
      </c>
      <c r="H16" s="558">
        <v>0</v>
      </c>
      <c r="I16" s="559">
        <v>90</v>
      </c>
      <c r="J16" s="559">
        <v>90</v>
      </c>
      <c r="K16" s="559">
        <v>90</v>
      </c>
      <c r="L16" s="559">
        <v>90</v>
      </c>
      <c r="M16" s="560">
        <v>90</v>
      </c>
      <c r="N16" s="559">
        <v>90</v>
      </c>
      <c r="O16" s="560">
        <v>90</v>
      </c>
    </row>
    <row r="17" spans="1:15" s="1" customFormat="1" ht="60" customHeight="1" x14ac:dyDescent="0.25">
      <c r="A17" s="6" t="s">
        <v>355</v>
      </c>
      <c r="B17" s="11" t="s">
        <v>347</v>
      </c>
      <c r="C17" s="535" t="s">
        <v>2</v>
      </c>
      <c r="D17" s="5" t="s">
        <v>0</v>
      </c>
      <c r="E17" s="558">
        <v>0</v>
      </c>
      <c r="F17" s="558">
        <v>0</v>
      </c>
      <c r="G17" s="558">
        <v>0</v>
      </c>
      <c r="H17" s="558">
        <v>0</v>
      </c>
      <c r="I17" s="560">
        <v>90</v>
      </c>
      <c r="J17" s="560">
        <v>90</v>
      </c>
      <c r="K17" s="559">
        <v>90</v>
      </c>
      <c r="L17" s="559">
        <v>90</v>
      </c>
      <c r="M17" s="560">
        <v>90</v>
      </c>
      <c r="N17" s="559">
        <v>90</v>
      </c>
      <c r="O17" s="560">
        <v>90</v>
      </c>
    </row>
    <row r="18" spans="1:15" s="1" customFormat="1" ht="50.25" customHeight="1" x14ac:dyDescent="0.25">
      <c r="A18" s="218" t="s">
        <v>356</v>
      </c>
      <c r="B18" s="7" t="s">
        <v>253</v>
      </c>
      <c r="C18" s="6" t="s">
        <v>1</v>
      </c>
      <c r="D18" s="5" t="s">
        <v>0</v>
      </c>
      <c r="E18" s="558">
        <v>0</v>
      </c>
      <c r="F18" s="558">
        <v>0</v>
      </c>
      <c r="G18" s="558">
        <v>0</v>
      </c>
      <c r="H18" s="558">
        <v>0</v>
      </c>
      <c r="I18" s="562">
        <v>10</v>
      </c>
      <c r="J18" s="562">
        <v>10</v>
      </c>
      <c r="K18" s="552">
        <v>10</v>
      </c>
      <c r="L18" s="552">
        <v>10</v>
      </c>
      <c r="M18" s="94">
        <v>10</v>
      </c>
      <c r="N18" s="552">
        <v>10</v>
      </c>
      <c r="O18" s="94">
        <v>10</v>
      </c>
    </row>
    <row r="19" spans="1:15" s="1" customFormat="1" ht="54" customHeight="1" x14ac:dyDescent="0.25">
      <c r="B19" s="752" t="s">
        <v>64</v>
      </c>
      <c r="C19" s="752"/>
      <c r="D19" s="536"/>
      <c r="E19" s="536"/>
      <c r="F19" s="753" t="s">
        <v>193</v>
      </c>
      <c r="G19" s="753"/>
      <c r="H19" s="65"/>
      <c r="I19" s="65"/>
      <c r="J19" s="65"/>
      <c r="K19" s="65"/>
    </row>
    <row r="20" spans="1:15" s="1" customFormat="1" ht="13.2" x14ac:dyDescent="0.25"/>
  </sheetData>
  <mergeCells count="24">
    <mergeCell ref="F1:K1"/>
    <mergeCell ref="F2:I2"/>
    <mergeCell ref="A3:H3"/>
    <mergeCell ref="A4:H4"/>
    <mergeCell ref="A6:A7"/>
    <mergeCell ref="B6:B7"/>
    <mergeCell ref="C6:C7"/>
    <mergeCell ref="D6:D7"/>
    <mergeCell ref="E6:E7"/>
    <mergeCell ref="F6:F7"/>
    <mergeCell ref="B19:C19"/>
    <mergeCell ref="F19:G19"/>
    <mergeCell ref="G6:G7"/>
    <mergeCell ref="H6:H7"/>
    <mergeCell ref="I6:I7"/>
    <mergeCell ref="C8:O8"/>
    <mergeCell ref="M6:M7"/>
    <mergeCell ref="N6:N7"/>
    <mergeCell ref="P6:P7"/>
    <mergeCell ref="Q6:Q7"/>
    <mergeCell ref="J6:J7"/>
    <mergeCell ref="K6:K7"/>
    <mergeCell ref="L6:L7"/>
    <mergeCell ref="O6:O7"/>
  </mergeCells>
  <pageMargins left="0.7" right="0.7" top="0.75" bottom="0.75" header="0.3" footer="0.3"/>
  <pageSetup paperSize="9" scale="69" orientation="landscape" r:id="rId1"/>
  <colBreaks count="1" manualBreakCount="1">
    <brk id="16" max="1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17</vt:i4>
      </vt:variant>
      <vt:variant>
        <vt:lpstr>Именованные диапазоны</vt:lpstr>
      </vt:variant>
      <vt:variant>
        <vt:i4>15</vt:i4>
      </vt:variant>
    </vt:vector>
  </HeadingPairs>
  <TitlesOfParts>
    <vt:vector size="32" baseType="lpstr">
      <vt:lpstr>Информация МЗ</vt:lpstr>
      <vt:lpstr>Информация МЗ+ИЦ+ПД</vt:lpstr>
      <vt:lpstr>Прогноз</vt:lpstr>
      <vt:lpstr>ПП1</vt:lpstr>
      <vt:lpstr>ПП2</vt:lpstr>
      <vt:lpstr>ПП3</vt:lpstr>
      <vt:lpstr>ПП4 </vt:lpstr>
      <vt:lpstr>ГП-прил.2</vt:lpstr>
      <vt:lpstr>ПП 1</vt:lpstr>
      <vt:lpstr>ПП 2</vt:lpstr>
      <vt:lpstr>ПП 3</vt:lpstr>
      <vt:lpstr>ПП 4</vt:lpstr>
      <vt:lpstr>ПР</vt:lpstr>
      <vt:lpstr>ПР2ПП1</vt:lpstr>
      <vt:lpstr>ПР2ПП2</vt:lpstr>
      <vt:lpstr>ПР2ПП3</vt:lpstr>
      <vt:lpstr>ПР.2ПП4</vt:lpstr>
      <vt:lpstr>ПП2!Заголовки_для_печати</vt:lpstr>
      <vt:lpstr>'Информация МЗ'!Область_печати</vt:lpstr>
      <vt:lpstr>'Информация МЗ+ИЦ+ПД'!Область_печати</vt:lpstr>
      <vt:lpstr>'ПП 1'!Область_печати</vt:lpstr>
      <vt:lpstr>'ПП 2'!Область_печати</vt:lpstr>
      <vt:lpstr>'ПП 3'!Область_печати</vt:lpstr>
      <vt:lpstr>ПП1!Область_печати</vt:lpstr>
      <vt:lpstr>ПП2!Область_печати</vt:lpstr>
      <vt:lpstr>ПП3!Область_печати</vt:lpstr>
      <vt:lpstr>'ПП4 '!Область_печати</vt:lpstr>
      <vt:lpstr>ПР!Область_печати</vt:lpstr>
      <vt:lpstr>ПР.2ПП4!Область_печати</vt:lpstr>
      <vt:lpstr>ПР2ПП1!Область_печати</vt:lpstr>
      <vt:lpstr>ПР2ПП3!Область_печати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2013-12-05T06:46:12Z</cp:lastPrinted>
  <dcterms:created xsi:type="dcterms:W3CDTF">2006-09-16T00:00:00Z</dcterms:created>
  <dcterms:modified xsi:type="dcterms:W3CDTF">2021-12-28T04:45:59Z</dcterms:modified>
</cp:coreProperties>
</file>