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713" activeTab="12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МЗ'!$A$1:$T$25</definedName>
    <definedName name="_xlnm.Print_Area" localSheetId="1">'Информация МЗ+ИЦ+ПД'!$A$1:$N$44</definedName>
    <definedName name="_xlnm.Print_Area" localSheetId="8">'ПП 1'!$A$1:$N$19</definedName>
    <definedName name="_xlnm.Print_Area" localSheetId="9">'ПП 2'!$A$1:$P$17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ПР!$A$1:$V$148</definedName>
    <definedName name="_xlnm.Print_Area" localSheetId="16">ПР.2ПП4!$A$1:$U$24</definedName>
    <definedName name="_xlnm.Print_Area" localSheetId="13">ПР2ПП1!$A$1:$T$66</definedName>
    <definedName name="_xlnm.Print_Area" localSheetId="14">ПР2ПП2!$A$1:$U$58</definedName>
    <definedName name="_xlnm.Print_Area" localSheetId="15">ПР2ПП3!$A$1:$T$41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4525"/>
</workbook>
</file>

<file path=xl/calcChain.xml><?xml version="1.0" encoding="utf-8"?>
<calcChain xmlns="http://schemas.openxmlformats.org/spreadsheetml/2006/main">
  <c r="K17" i="2" l="1"/>
  <c r="P17" i="9"/>
  <c r="P11" i="9"/>
  <c r="K19" i="2" s="1"/>
  <c r="S21" i="8" l="1"/>
  <c r="R21" i="8"/>
  <c r="Q21" i="8"/>
  <c r="P21" i="8"/>
  <c r="P22" i="8" s="1"/>
  <c r="O21" i="8"/>
  <c r="O22" i="8" s="1"/>
  <c r="N22" i="8" s="1"/>
  <c r="M22" i="8" s="1"/>
  <c r="L22" i="8" s="1"/>
  <c r="K22" i="8" s="1"/>
  <c r="J22" i="8" s="1"/>
  <c r="T21" i="8" s="1"/>
  <c r="N21" i="8"/>
  <c r="M21" i="8"/>
  <c r="L21" i="8"/>
  <c r="K21" i="8"/>
  <c r="J21" i="8"/>
  <c r="T20" i="8"/>
  <c r="T19" i="8"/>
  <c r="T18" i="8"/>
  <c r="T17" i="8"/>
  <c r="T16" i="8"/>
  <c r="T15" i="8"/>
  <c r="T14" i="8"/>
  <c r="T13" i="8"/>
  <c r="T12" i="8"/>
  <c r="T11" i="8"/>
  <c r="N10" i="8"/>
  <c r="T9" i="8" s="1"/>
  <c r="P9" i="8"/>
  <c r="O9" i="8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L17" i="12"/>
  <c r="S17" i="12" s="1"/>
  <c r="S16" i="12"/>
  <c r="S15" i="12"/>
  <c r="L15" i="12"/>
  <c r="R14" i="12"/>
  <c r="Q14" i="12"/>
  <c r="Q13" i="12" s="1"/>
  <c r="P13" i="12" s="1"/>
  <c r="O13" i="12" s="1"/>
  <c r="P14" i="12"/>
  <c r="O14" i="12"/>
  <c r="S14" i="12" s="1"/>
  <c r="N14" i="12"/>
  <c r="M14" i="12"/>
  <c r="L14" i="12" s="1"/>
  <c r="K14" i="12"/>
  <c r="J14" i="12"/>
  <c r="I14" i="12"/>
  <c r="R13" i="12"/>
  <c r="J13" i="12"/>
  <c r="I13" i="12"/>
  <c r="S12" i="12"/>
  <c r="K11" i="12"/>
  <c r="S11" i="12" s="1"/>
  <c r="J11" i="12"/>
  <c r="I11" i="12"/>
  <c r="S10" i="12"/>
  <c r="K9" i="12"/>
  <c r="J9" i="12" s="1"/>
  <c r="I9" i="12"/>
  <c r="P56" i="10"/>
  <c r="O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K37" i="10"/>
  <c r="T36" i="10"/>
  <c r="T35" i="10"/>
  <c r="L33" i="10"/>
  <c r="K33" i="10"/>
  <c r="J33" i="10"/>
  <c r="T33" i="10" s="1"/>
  <c r="T32" i="10"/>
  <c r="L31" i="10"/>
  <c r="L34" i="10" s="1"/>
  <c r="K31" i="10"/>
  <c r="K34" i="10" s="1"/>
  <c r="J31" i="10"/>
  <c r="J34" i="10" s="1"/>
  <c r="J30" i="10"/>
  <c r="T30" i="10" s="1"/>
  <c r="T29" i="10"/>
  <c r="L28" i="10"/>
  <c r="K28" i="10"/>
  <c r="J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N13" i="12" l="1"/>
  <c r="M13" i="12" s="1"/>
  <c r="L13" i="12" s="1"/>
  <c r="K13" i="12" s="1"/>
  <c r="S13" i="12"/>
  <c r="T28" i="10"/>
  <c r="T37" i="10"/>
  <c r="I8" i="12"/>
  <c r="T56" i="10" s="1"/>
  <c r="S9" i="12"/>
  <c r="T10" i="8"/>
  <c r="T31" i="10"/>
  <c r="T34" i="10"/>
  <c r="K8" i="12"/>
  <c r="J8" i="12" s="1"/>
  <c r="S11" i="10"/>
  <c r="S9" i="10" s="1"/>
  <c r="R11" i="10"/>
  <c r="Q11" i="10"/>
  <c r="T10" i="10"/>
  <c r="R9" i="10"/>
  <c r="Q9" i="10"/>
  <c r="P9" i="10"/>
  <c r="O9" i="10"/>
  <c r="N9" i="10"/>
  <c r="M9" i="10"/>
  <c r="M8" i="10" s="1"/>
  <c r="L8" i="10" s="1"/>
  <c r="K8" i="10" s="1"/>
  <c r="J8" i="10" s="1"/>
  <c r="L9" i="10"/>
  <c r="K9" i="10"/>
  <c r="J9" i="10"/>
  <c r="P8" i="10"/>
  <c r="O8" i="10" s="1"/>
  <c r="N8" i="10" s="1"/>
  <c r="R64" i="9"/>
  <c r="Q64" i="9"/>
  <c r="P64" i="9"/>
  <c r="K18" i="2" s="1"/>
  <c r="O64" i="9"/>
  <c r="N64" i="9"/>
  <c r="S63" i="9"/>
  <c r="S62" i="9"/>
  <c r="S61" i="9" s="1"/>
  <c r="N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N36" i="9"/>
  <c r="S35" i="9"/>
  <c r="T9" i="10" l="1"/>
  <c r="S64" i="9"/>
  <c r="S8" i="12"/>
  <c r="T11" i="10"/>
  <c r="S36" i="9"/>
  <c r="S34" i="9"/>
  <c r="O34" i="9"/>
  <c r="W33" i="9"/>
  <c r="S33" i="9"/>
  <c r="S32" i="9"/>
  <c r="S31" i="9"/>
  <c r="S30" i="9"/>
  <c r="W29" i="9"/>
  <c r="V29" i="9"/>
  <c r="S29" i="9"/>
  <c r="X28" i="9"/>
  <c r="W28" i="9"/>
  <c r="V28" i="9"/>
  <c r="S28" i="9"/>
  <c r="X27" i="9"/>
  <c r="X30" i="9" s="1"/>
  <c r="W27" i="9"/>
  <c r="V27" i="9"/>
  <c r="S27" i="9" s="1"/>
  <c r="N27" i="9"/>
  <c r="N26" i="9"/>
  <c r="N9" i="9" s="1"/>
  <c r="S25" i="9"/>
  <c r="S24" i="9"/>
  <c r="S23" i="9"/>
  <c r="S22" i="9"/>
  <c r="S21" i="9"/>
  <c r="S20" i="9"/>
  <c r="S19" i="9"/>
  <c r="S18" i="9"/>
  <c r="S17" i="9"/>
  <c r="S16" i="9"/>
  <c r="S15" i="9" s="1"/>
  <c r="N15" i="9"/>
  <c r="S14" i="9"/>
  <c r="S13" i="9"/>
  <c r="S12" i="9"/>
  <c r="W11" i="9"/>
  <c r="X11" i="9" s="1"/>
  <c r="V11" i="9"/>
  <c r="M11" i="9"/>
  <c r="M9" i="9" s="1"/>
  <c r="R9" i="9"/>
  <c r="Q9" i="9"/>
  <c r="P9" i="9"/>
  <c r="O9" i="9"/>
  <c r="O8" i="9" s="1"/>
  <c r="N8" i="9" s="1"/>
  <c r="M8" i="9" s="1"/>
  <c r="L9" i="9"/>
  <c r="K9" i="9"/>
  <c r="K8" i="9" s="1"/>
  <c r="J8" i="9" s="1"/>
  <c r="I8" i="9" s="1"/>
  <c r="J9" i="9"/>
  <c r="I9" i="9"/>
  <c r="L8" i="9"/>
  <c r="P135" i="18"/>
  <c r="O131" i="18"/>
  <c r="N131" i="18"/>
  <c r="P51" i="18"/>
  <c r="O47" i="18"/>
  <c r="N47" i="18"/>
  <c r="P28" i="18"/>
  <c r="O22" i="18"/>
  <c r="N79" i="3"/>
  <c r="M75" i="3"/>
  <c r="L75" i="3"/>
  <c r="N50" i="3"/>
  <c r="M46" i="3"/>
  <c r="L46" i="3"/>
  <c r="L41" i="3"/>
  <c r="N27" i="3"/>
  <c r="M20" i="3"/>
  <c r="N41" i="2"/>
  <c r="M40" i="2"/>
  <c r="L40" i="2"/>
  <c r="K40" i="2"/>
  <c r="J40" i="2" s="1"/>
  <c r="J35" i="2" s="1"/>
  <c r="I40" i="2"/>
  <c r="H40" i="2"/>
  <c r="E40" i="2"/>
  <c r="E35" i="2" s="1"/>
  <c r="N39" i="2"/>
  <c r="M38" i="2"/>
  <c r="L38" i="2"/>
  <c r="K38" i="2"/>
  <c r="J38" i="2"/>
  <c r="I38" i="2"/>
  <c r="I35" i="2" s="1"/>
  <c r="H38" i="2"/>
  <c r="N37" i="2"/>
  <c r="N36" i="2"/>
  <c r="L35" i="2"/>
  <c r="K35" i="2"/>
  <c r="G35" i="2"/>
  <c r="F35" i="2"/>
  <c r="D35" i="2"/>
  <c r="N34" i="2"/>
  <c r="N33" i="2"/>
  <c r="N32" i="2"/>
  <c r="G31" i="2"/>
  <c r="G28" i="2" s="1"/>
  <c r="N30" i="2"/>
  <c r="N29" i="2"/>
  <c r="M28" i="2"/>
  <c r="L28" i="2"/>
  <c r="K28" i="2"/>
  <c r="J28" i="2"/>
  <c r="I28" i="2"/>
  <c r="H28" i="2"/>
  <c r="F28" i="2"/>
  <c r="E28" i="2"/>
  <c r="D28" i="2"/>
  <c r="N27" i="2"/>
  <c r="L26" i="2"/>
  <c r="K26" i="2"/>
  <c r="J26" i="2"/>
  <c r="I26" i="2"/>
  <c r="H26" i="2"/>
  <c r="M25" i="2"/>
  <c r="L25" i="2"/>
  <c r="K25" i="2"/>
  <c r="J25" i="2"/>
  <c r="I25" i="2"/>
  <c r="G25" i="2"/>
  <c r="M24" i="2"/>
  <c r="L24" i="2"/>
  <c r="K24" i="2"/>
  <c r="J24" i="2"/>
  <c r="J21" i="2" s="1"/>
  <c r="I24" i="2"/>
  <c r="H24" i="2"/>
  <c r="G24" i="2"/>
  <c r="F24" i="2"/>
  <c r="N23" i="2"/>
  <c r="N22" i="2"/>
  <c r="K21" i="2"/>
  <c r="L21" i="2" l="1"/>
  <c r="N38" i="2"/>
  <c r="H35" i="2"/>
  <c r="N28" i="2"/>
  <c r="S11" i="9"/>
  <c r="Y27" i="9"/>
  <c r="Y28" i="9"/>
  <c r="Y29" i="9"/>
  <c r="N24" i="2"/>
  <c r="N25" i="2"/>
  <c r="N31" i="2"/>
  <c r="S26" i="9"/>
  <c r="S9" i="9"/>
  <c r="W30" i="9"/>
  <c r="V30" i="9" s="1"/>
  <c r="X33" i="9"/>
  <c r="N40" i="2"/>
  <c r="I21" i="2"/>
  <c r="H21" i="2"/>
  <c r="G21" i="2"/>
  <c r="F21" i="2" s="1"/>
  <c r="E21" i="2"/>
  <c r="D21" i="2"/>
  <c r="N20" i="2"/>
  <c r="M19" i="2"/>
  <c r="L19" i="2"/>
  <c r="J19" i="2"/>
  <c r="I19" i="2"/>
  <c r="H19" i="2"/>
  <c r="H12" i="2" s="1"/>
  <c r="I18" i="2"/>
  <c r="H18" i="2"/>
  <c r="H11" i="2" s="1"/>
  <c r="M17" i="2"/>
  <c r="M10" i="2" s="1"/>
  <c r="L17" i="2"/>
  <c r="L10" i="2" s="1"/>
  <c r="J17" i="2"/>
  <c r="I17" i="2"/>
  <c r="H17" i="2"/>
  <c r="H10" i="2" s="1"/>
  <c r="G17" i="2"/>
  <c r="N16" i="2"/>
  <c r="N15" i="2"/>
  <c r="G14" i="2"/>
  <c r="F14" i="2"/>
  <c r="E14" i="2"/>
  <c r="D14" i="2"/>
  <c r="N13" i="2"/>
  <c r="L12" i="2"/>
  <c r="J12" i="2"/>
  <c r="G12" i="2"/>
  <c r="F12" i="2"/>
  <c r="E12" i="2"/>
  <c r="D12" i="2"/>
  <c r="G11" i="2"/>
  <c r="F11" i="2"/>
  <c r="E11" i="2"/>
  <c r="D11" i="2"/>
  <c r="K10" i="2"/>
  <c r="G10" i="2"/>
  <c r="F10" i="2"/>
  <c r="E10" i="2"/>
  <c r="D10" i="2"/>
  <c r="N9" i="2"/>
  <c r="N8" i="2"/>
  <c r="H14" i="2" l="1"/>
  <c r="I14" i="2"/>
  <c r="I10" i="2"/>
  <c r="I12" i="2"/>
  <c r="K12" i="2"/>
  <c r="J10" i="2"/>
  <c r="N10" i="2"/>
  <c r="N17" i="2"/>
  <c r="N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T20" i="1"/>
  <c r="N19" i="1"/>
  <c r="L18" i="1"/>
  <c r="L16" i="1" s="1"/>
  <c r="K16" i="1" s="1"/>
  <c r="K18" i="1"/>
  <c r="J18" i="1"/>
  <c r="T17" i="1"/>
  <c r="S16" i="1"/>
  <c r="R16" i="1"/>
  <c r="Q16" i="1"/>
  <c r="P16" i="1"/>
  <c r="O16" i="1"/>
  <c r="N16" i="1"/>
  <c r="M16" i="1"/>
  <c r="J16" i="1"/>
  <c r="P15" i="1"/>
  <c r="O15" i="1" s="1"/>
  <c r="N15" i="1"/>
  <c r="M15" i="1" s="1"/>
  <c r="L15" i="1" s="1"/>
  <c r="K15" i="1" s="1"/>
  <c r="J15" i="1" s="1"/>
  <c r="T14" i="1"/>
  <c r="N13" i="1"/>
  <c r="M13" i="1" s="1"/>
  <c r="L13" i="1" s="1"/>
  <c r="N12" i="1"/>
  <c r="M12" i="1" s="1"/>
  <c r="L12" i="1" s="1"/>
  <c r="K12" i="1" s="1"/>
  <c r="J12" i="1" s="1"/>
  <c r="T11" i="1"/>
  <c r="T16" i="1" l="1"/>
  <c r="K13" i="1"/>
  <c r="J13" i="1" s="1"/>
  <c r="P19" i="1"/>
  <c r="N10" i="1"/>
  <c r="M10" i="1" s="1"/>
  <c r="L10" i="1" s="1"/>
  <c r="K10" i="1" s="1"/>
  <c r="J10" i="1" s="1"/>
  <c r="M19" i="1"/>
  <c r="L19" i="1" s="1"/>
  <c r="K19" i="1" s="1"/>
  <c r="J19" i="1" s="1"/>
  <c r="T18" i="1" s="1"/>
  <c r="O19" i="1"/>
  <c r="T8" i="1"/>
  <c r="N7" i="1" l="1"/>
  <c r="M7" i="1"/>
  <c r="L7" i="1"/>
  <c r="L9" i="1" s="1"/>
  <c r="X9" i="1" s="1"/>
  <c r="K7" i="1"/>
  <c r="K9" i="1" s="1"/>
  <c r="J7" i="1"/>
  <c r="J9" i="1" s="1"/>
  <c r="V9" i="1" s="1"/>
  <c r="V5" i="1"/>
  <c r="V4" i="1"/>
  <c r="X5" i="1" l="1"/>
  <c r="W5" i="1" s="1"/>
  <c r="X6" i="1"/>
  <c r="W6" i="1" s="1"/>
  <c r="V6" i="1" s="1"/>
  <c r="W9" i="1"/>
  <c r="M9" i="1"/>
  <c r="N9" i="1"/>
  <c r="O13" i="1"/>
  <c r="P13" i="1"/>
  <c r="Q15" i="1"/>
  <c r="Q13" i="1" s="1"/>
  <c r="R15" i="1"/>
  <c r="R13" i="1" s="1"/>
  <c r="O12" i="1"/>
  <c r="O10" i="1" s="1"/>
  <c r="O7" i="1" s="1"/>
  <c r="O9" i="1" s="1"/>
  <c r="J18" i="2"/>
  <c r="J14" i="2"/>
  <c r="P12" i="1" s="1"/>
  <c r="P10" i="1" s="1"/>
  <c r="P7" i="1" s="1"/>
  <c r="P9" i="1" s="1"/>
  <c r="K14" i="2"/>
  <c r="Q12" i="1" s="1"/>
  <c r="Q21" i="1"/>
  <c r="Q19" i="1" s="1"/>
  <c r="T19" i="1" s="1"/>
  <c r="L18" i="2"/>
  <c r="L11" i="2" s="1"/>
  <c r="L7" i="2" s="1"/>
  <c r="L14" i="2"/>
  <c r="R12" i="1" s="1"/>
  <c r="R10" i="1" s="1"/>
  <c r="R7" i="1" s="1"/>
  <c r="R9" i="1" s="1"/>
  <c r="R21" i="1"/>
  <c r="R19" i="1"/>
  <c r="M18" i="2"/>
  <c r="M14" i="2"/>
  <c r="S12" i="1" s="1"/>
  <c r="S10" i="1" s="1"/>
  <c r="M26" i="2"/>
  <c r="N26" i="2" s="1"/>
  <c r="M21" i="2"/>
  <c r="S15" i="1" s="1"/>
  <c r="M35" i="2"/>
  <c r="N35" i="2" s="1"/>
  <c r="S19" i="1"/>
  <c r="J11" i="2"/>
  <c r="J7" i="2"/>
  <c r="K11" i="2"/>
  <c r="K7" i="2" s="1"/>
  <c r="M11" i="2"/>
  <c r="M7" i="2" s="1"/>
  <c r="M12" i="2"/>
  <c r="N12" i="2" s="1"/>
  <c r="I11" i="2"/>
  <c r="I7" i="2" s="1"/>
  <c r="N18" i="2"/>
  <c r="S22" i="8"/>
  <c r="T22" i="8" s="1"/>
  <c r="R22" i="8"/>
  <c r="Q22" i="8"/>
  <c r="N14" i="2" l="1"/>
  <c r="S13" i="1"/>
  <c r="T13" i="1" s="1"/>
  <c r="T15" i="1"/>
  <c r="S7" i="1"/>
  <c r="S9" i="1" s="1"/>
  <c r="N7" i="2"/>
  <c r="N21" i="2"/>
  <c r="S21" i="1"/>
  <c r="T21" i="1" s="1"/>
  <c r="N11" i="2"/>
  <c r="Q10" i="1"/>
  <c r="T12" i="1"/>
  <c r="Q7" i="1" l="1"/>
  <c r="T10" i="1"/>
  <c r="Q9" i="1" l="1"/>
  <c r="T9" i="1" s="1"/>
  <c r="T7" i="1"/>
  <c r="P8" i="9"/>
  <c r="S8" i="9" s="1"/>
  <c r="R8" i="9"/>
  <c r="Q8" i="9"/>
  <c r="Q8" i="10"/>
  <c r="R8" i="10"/>
  <c r="S8" i="10"/>
  <c r="T8" i="10"/>
</calcChain>
</file>

<file path=xl/sharedStrings.xml><?xml version="1.0" encoding="utf-8"?>
<sst xmlns="http://schemas.openxmlformats.org/spreadsheetml/2006/main" count="1985" uniqueCount="537">
  <si>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</si>
  <si>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</si>
  <si>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</si>
  <si>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</si>
  <si>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</si>
  <si>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</si>
  <si>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</si>
  <si>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</si>
  <si>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</si>
  <si>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</si>
  <si>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</si>
  <si>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</si>
  <si>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</si>
  <si>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</si>
  <si>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</si>
  <si>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</si>
  <si>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</si>
  <si>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</si>
  <si>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</si>
  <si>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</si>
  <si>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</si>
  <si>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</si>
  <si>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</si>
  <si>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</si>
  <si>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</si>
  <si>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</si>
  <si>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</si>
  <si>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</si>
  <si>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</si>
  <si>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</si>
  <si>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</si>
  <si>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</si>
  <si>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</si>
  <si>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</si>
  <si>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</si>
  <si>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</si>
  <si>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</si>
  <si>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</si>
  <si>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</si>
  <si>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</si>
  <si>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</si>
  <si>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</si>
  <si>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</si>
  <si>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</si>
  <si>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</si>
  <si>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</si>
  <si>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</si>
  <si>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</si>
  <si>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</si>
  <si>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</si>
  <si>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</si>
  <si>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</si>
  <si>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</si>
  <si>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</si>
  <si>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</si>
  <si>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</si>
  <si>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</si>
  <si>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</si>
  <si>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</si>
  <si>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</si>
  <si>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</si>
  <si>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</si>
  <si>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</si>
  <si>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</si>
  <si>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</si>
  <si>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</si>
  <si>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</si>
  <si>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</si>
  <si>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</si>
  <si>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</si>
  <si>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</si>
  <si>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</si>
  <si>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</si>
  <si>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</si>
  <si>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</si>
  <si>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</si>
  <si>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</si>
  <si>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</si>
  <si>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</si>
  <si>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</si>
  <si>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</si>
  <si>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</si>
  <si>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</si>
  <si>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</si>
  <si>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</si>
  <si>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</si>
  <si>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</si>
  <si>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</si>
  <si>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</si>
  <si>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</si>
  <si>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</si>
  <si>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</si>
  <si>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</si>
  <si>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</si>
  <si>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</si>
  <si>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</si>
  <si>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</si>
  <si>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</si>
  <si>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</si>
  <si>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</si>
  <si>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</si>
  <si>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</si>
  <si>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</si>
  <si>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</si>
  <si>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</si>
  <si>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</si>
  <si>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</si>
  <si>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</si>
  <si>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</si>
  <si>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</si>
  <si>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</si>
  <si>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</si>
  <si>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</si>
  <si>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</si>
  <si>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</si>
  <si>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</si>
  <si>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</si>
  <si>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</si>
  <si>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</si>
  <si>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</si>
  <si>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</si>
  <si>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</si>
  <si>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</si>
  <si>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</si>
  <si>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</si>
  <si>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</si>
  <si>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</si>
  <si>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</si>
  <si>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</si>
  <si>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</si>
  <si>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</si>
  <si>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</si>
  <si>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</si>
  <si>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</si>
  <si>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</si>
  <si>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</si>
  <si>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</si>
  <si>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</si>
  <si>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</si>
  <si>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</si>
  <si>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</si>
  <si>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</si>
  <si>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</si>
  <si>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</si>
  <si>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</si>
  <si>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</si>
  <si>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</si>
  <si>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</si>
  <si>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</si>
  <si>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</si>
  <si>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</si>
  <si>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</si>
  <si>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</si>
  <si>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</si>
  <si>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</si>
  <si>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</si>
  <si>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</si>
  <si>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</si>
  <si>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</si>
  <si>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</si>
  <si>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8857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</si>
  <si>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</si>
  <si>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</si>
  <si>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7701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</si>
  <si>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</si>
  <si>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</si>
  <si>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</si>
  <si>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</si>
  <si>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</si>
  <si>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</si>
  <si>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</si>
  <si>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</si>
  <si>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</si>
  <si>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</si>
  <si>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</si>
  <si>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</si>
  <si>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</si>
  <si>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</si>
  <si>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</si>
  <si>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</si>
  <si>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</si>
  <si>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</si>
  <si>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</si>
  <si>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</si>
  <si>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</si>
  <si>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</si>
  <si>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</si>
  <si>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</si>
  <si>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</si>
  <si>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</si>
  <si>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</si>
  <si>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</si>
  <si>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</si>
  <si>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</si>
  <si>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</si>
  <si>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</si>
  <si>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</si>
  <si>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</si>
  <si>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</si>
  <si>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</si>
  <si>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</si>
  <si>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</si>
  <si>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</si>
  <si>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</si>
  <si>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</si>
  <si>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</si>
  <si>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</si>
  <si>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</si>
  <si>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</si>
  <si>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</si>
  <si>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</si>
  <si>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</si>
  <si>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</si>
  <si>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</si>
  <si>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</si>
  <si>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</si>
  <si>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</si>
  <si>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</si>
  <si>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</si>
  <si>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</si>
  <si>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</si>
  <si>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</si>
  <si>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 xml:space="preserve">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</si>
  <si>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</si>
  <si>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</si>
  <si>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</si>
  <si>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</si>
  <si>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</si>
  <si>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</si>
  <si>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</si>
  <si>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</si>
  <si>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</si>
  <si>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</si>
  <si>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</si>
  <si>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</si>
  <si>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</si>
  <si>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</si>
  <si>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</si>
  <si>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</si>
  <si>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</si>
  <si>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</si>
  <si>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</si>
  <si>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</si>
  <si>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</si>
  <si>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</si>
  <si>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</si>
  <si>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</si>
  <si>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</si>
  <si>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</si>
  <si>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</si>
  <si>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</si>
  <si>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</si>
  <si>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</si>
  <si>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</si>
  <si>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</si>
  <si>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</si>
  <si>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</si>
  <si>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</si>
  <si>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</si>
  <si>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</si>
  <si>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</si>
  <si>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</si>
  <si>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</si>
  <si>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</si>
  <si>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</si>
  <si>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</si>
  <si>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</si>
  <si>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</si>
  <si>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</si>
  <si>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</si>
  <si>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Выплаты молодым специалистам (ГТО)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</si>
  <si>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</si>
  <si>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</si>
  <si>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</si>
  <si>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</si>
  <si>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</si>
  <si>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</si>
  <si>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</si>
  <si>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</si>
  <si>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</si>
  <si>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</si>
  <si>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</si>
  <si>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Расходы на развитие системы патриотического воспитания в рамках деятельности муниципальных молодежных центров</t>
  </si>
  <si>
    <t>0074540</t>
  </si>
  <si>
    <t xml:space="preserve">Софинансирование расходов на развитие системы патриотического воспитания в рамках деятельности муниципальных молодежных центров 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</si>
  <si>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</si>
  <si>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</si>
  <si>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</si>
  <si>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</si>
  <si>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Софинансирование расходов на устройство плоскостных спортивных сооружений в сельской местности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</si>
  <si>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</si>
  <si>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</si>
  <si>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</si>
  <si>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 xml:space="preserve">Софинансирование расходов на создание новых и поддержку действующих спортивных клубов по месту жительства 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</si>
  <si>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</si>
  <si>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</si>
  <si>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</si>
  <si>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</si>
  <si>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</si>
  <si>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</si>
  <si>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</si>
  <si>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</si>
  <si>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</si>
  <si>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</si>
  <si>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</si>
  <si>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</si>
  <si>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</si>
  <si>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</si>
  <si>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</si>
  <si>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</si>
  <si>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</si>
  <si>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</si>
  <si>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</si>
  <si>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</si>
  <si>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</si>
  <si>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</si>
  <si>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</si>
  <si>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</si>
  <si>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</si>
  <si>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</si>
  <si>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</si>
  <si>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</si>
  <si>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</si>
  <si>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 xml:space="preserve">Обеспечение деятельности (оказание услуг) подведомственных учреждений 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</si>
  <si>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</si>
  <si>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</si>
  <si>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</si>
  <si>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</si>
  <si>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</si>
  <si>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</si>
  <si>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</si>
  <si>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</si>
  <si>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</si>
  <si>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</si>
  <si>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</si>
  <si>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</si>
  <si>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</si>
  <si>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</si>
  <si>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</si>
  <si>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</si>
  <si>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</si>
  <si>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</si>
  <si>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</si>
  <si>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</si>
  <si>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</si>
  <si>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</si>
  <si>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</si>
  <si>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</si>
  <si>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</si>
  <si>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</si>
  <si>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</si>
  <si>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</si>
  <si>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</si>
  <si>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</si>
  <si>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</si>
  <si>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</si>
  <si>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</si>
  <si>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</si>
  <si>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</si>
  <si>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</si>
  <si>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</si>
  <si>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</si>
  <si>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</si>
  <si>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</si>
  <si>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</si>
  <si>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</si>
  <si>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</si>
  <si>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</si>
  <si>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</si>
  <si>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</si>
  <si>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</si>
  <si>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</si>
  <si>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</si>
  <si>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</si>
  <si>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</si>
  <si>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</si>
  <si>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</si>
  <si>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</si>
  <si>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</si>
  <si>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</si>
  <si>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</si>
  <si>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</si>
  <si>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</si>
  <si>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</si>
  <si>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</si>
  <si>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</si>
  <si>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</si>
  <si>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</si>
  <si>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</si>
  <si>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</si>
  <si>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</si>
  <si>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</si>
  <si>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</si>
  <si>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</si>
  <si>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</si>
  <si>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</si>
  <si>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</si>
  <si>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</si>
  <si>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</si>
  <si>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</si>
  <si>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</si>
  <si>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</si>
  <si>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</si>
  <si>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</si>
  <si>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</si>
  <si>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</si>
  <si>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</si>
  <si>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</si>
  <si>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</si>
  <si>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</si>
  <si>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</si>
  <si>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 xml:space="preserve">Выплаты молодым специалистам </t>
  </si>
  <si>
    <t>Расходы на развитие детско-юношеского
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</si>
  <si>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</si>
  <si>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</si>
  <si>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</si>
  <si>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</si>
  <si>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</si>
  <si>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</si>
  <si>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</si>
  <si>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</si>
  <si>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</si>
  <si>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</si>
  <si>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</si>
  <si>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0010370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</si>
  <si>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в рамках подпрограммы «Массовая физическая культура и спорт» муниципальной программы города Дивногорска«Физическая культура, спорт и молодежная политика в муниципальном образовании город Дивногорск»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</si>
  <si>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</si>
  <si>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</si>
  <si>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</si>
  <si>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</si>
  <si>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</si>
  <si>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</si>
  <si>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</si>
  <si>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</si>
  <si>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</si>
  <si>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</si>
  <si>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</si>
  <si>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</si>
  <si>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</si>
  <si>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</si>
  <si>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</si>
  <si>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</si>
  <si>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</si>
  <si>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</si>
  <si>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</si>
  <si>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</si>
  <si>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</si>
  <si>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</si>
  <si>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</si>
  <si>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</si>
  <si>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</si>
  <si>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</si>
  <si>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</si>
  <si>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</si>
  <si>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</si>
  <si>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</si>
  <si>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</si>
  <si>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</si>
  <si>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</si>
  <si>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</si>
  <si>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</si>
  <si>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</si>
  <si>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</si>
  <si>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</si>
  <si>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</si>
  <si>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</si>
  <si>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</si>
  <si>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</si>
  <si>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</si>
  <si>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</si>
  <si>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45,00</t>
  </si>
  <si>
    <t>65,00</t>
  </si>
  <si>
    <t>85,00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</si>
  <si>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</si>
  <si>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</si>
  <si>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</si>
  <si>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</si>
  <si>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</si>
  <si>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</si>
  <si>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</si>
  <si>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</si>
  <si>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</si>
  <si>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</si>
  <si>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</si>
  <si>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</si>
  <si>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Расходы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</si>
  <si>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Итого на  
2014-2023 годы</t>
  </si>
  <si>
    <t>Итого на 2014-2023 годы</t>
  </si>
  <si>
    <t>Итого на                   2014-2023 годы</t>
  </si>
  <si>
    <t>Итого на 2014 -2023 годы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</si>
  <si>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</si>
  <si>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</si>
  <si>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</si>
  <si>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</si>
  <si>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</si>
  <si>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</si>
  <si>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</si>
  <si>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</si>
  <si>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</si>
  <si>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</si>
  <si>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</si>
  <si>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</si>
  <si>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</si>
  <si>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</si>
  <si>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</si>
  <si>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</si>
  <si>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</si>
  <si>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</si>
  <si>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</si>
  <si>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</si>
  <si>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</si>
  <si>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</si>
  <si>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</si>
  <si>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</si>
  <si>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</si>
  <si>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t xml:space="preserve">Приложение № 2  к подпрограмме 2 "Молодежь Дивногорья" (в ред. от 05.02.2021 №31п)
</t>
  </si>
  <si>
    <r>
  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  </r>
    <r>
      <rPr>
        <sz val="10"/>
        <color indexed="1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</si>
  <si>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</si>
  <si>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</si>
  <si>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</si>
  <si>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</si>
  <si>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</t>
    </r>
  </si>
  <si>
    <t>008061Z(0)</t>
  </si>
  <si>
    <t>43,07</t>
  </si>
  <si>
    <t>45,07</t>
  </si>
  <si>
    <t>47,07</t>
  </si>
  <si>
    <t>49,07</t>
  </si>
  <si>
    <t>62,6</t>
  </si>
  <si>
    <t>62,7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</si>
  <si>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</si>
  <si>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</si>
  <si>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</si>
  <si>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</si>
  <si>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Приложение №1 к 
постановлению администрации г.Дивногорска
от ___.___.2021 № ____п</t>
  </si>
  <si>
    <t>Приложение №2 к 
постановлению администрации г.Дивногорска
от ___.___.2021 № ____п</t>
  </si>
  <si>
    <t>Приложение №3 к 
постановлению администрации г.Дивногорска
от ___.___.2021 № ____п</t>
  </si>
  <si>
    <t>Приложение №4 к 
постановлению администрации г.Дивногорска
от ___.___.2021 № ____п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</si>
</sst>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_р_._-;_-@_-"/>
    <numFmt numFmtId="167" formatCode="?"/>
    <numFmt numFmtId="168" formatCode="_-* #,##0.00_р_._-;\-* #,##0.00_р_._-;_-* &quot;-&quot;?_р_._-;_-@_-"/>
  </numFmts>
  <fonts count="6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b/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51" fillId="0" borderId="0"/>
    <xf numFmtId="0" fontId="51" fillId="0" borderId="0"/>
    <xf numFmtId="0" fontId="21" fillId="0" borderId="0"/>
    <xf numFmtId="0" fontId="51" fillId="0" borderId="0"/>
    <xf numFmtId="0" fontId="15" fillId="0" borderId="0"/>
    <xf numFmtId="43" fontId="33" fillId="0" borderId="0" applyFont="0" applyFill="0" applyBorder="0" applyAlignment="0" applyProtection="0"/>
    <xf numFmtId="0" fontId="64" fillId="0" borderId="0"/>
  </cellStyleXfs>
  <cellXfs count="972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4" fontId="10" fillId="2" borderId="0" xfId="2" applyNumberFormat="1" applyFont="1" applyFill="1"/>
    <xf numFmtId="0" fontId="11" fillId="2" borderId="0" xfId="2" applyFont="1" applyFill="1"/>
    <xf numFmtId="164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4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5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1" fillId="0" borderId="2" xfId="3" applyFont="1" applyFill="1" applyBorder="1" applyAlignment="1">
      <alignment horizontal="left" vertical="center" wrapText="1"/>
    </xf>
    <xf numFmtId="0" fontId="32" fillId="0" borderId="0" xfId="3" applyFont="1" applyFill="1"/>
    <xf numFmtId="0" fontId="31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5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2" fillId="0" borderId="0" xfId="3" applyNumberFormat="1" applyFont="1" applyFill="1"/>
    <xf numFmtId="0" fontId="34" fillId="0" borderId="0" xfId="0" applyFont="1" applyAlignment="1">
      <alignment vertical="top" wrapText="1"/>
    </xf>
    <xf numFmtId="164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4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6" fontId="18" fillId="3" borderId="2" xfId="0" applyNumberFormat="1" applyFont="1" applyFill="1" applyBorder="1" applyAlignment="1">
      <alignment horizontal="right" vertical="top" wrapText="1"/>
    </xf>
    <xf numFmtId="166" fontId="16" fillId="3" borderId="2" xfId="0" applyNumberFormat="1" applyFont="1" applyFill="1" applyBorder="1" applyAlignment="1">
      <alignment horizontal="right" vertical="top" wrapText="1"/>
    </xf>
    <xf numFmtId="164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1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4" fontId="7" fillId="0" borderId="2" xfId="1" applyNumberFormat="1" applyFont="1" applyBorder="1" applyAlignment="1">
      <alignment horizontal="center" vertical="top"/>
    </xf>
    <xf numFmtId="164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52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5" fontId="9" fillId="3" borderId="2" xfId="5" applyNumberFormat="1" applyFont="1" applyFill="1" applyBorder="1" applyAlignment="1">
      <alignment horizontal="right" vertical="center"/>
    </xf>
    <xf numFmtId="165" fontId="9" fillId="3" borderId="2" xfId="5" applyNumberFormat="1" applyFont="1" applyFill="1" applyBorder="1" applyAlignment="1">
      <alignment vertical="center"/>
    </xf>
    <xf numFmtId="165" fontId="28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53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7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2" fontId="54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5" fontId="7" fillId="3" borderId="2" xfId="1" applyNumberFormat="1" applyFont="1" applyFill="1" applyBorder="1" applyAlignment="1">
      <alignment horizontal="center" vertical="top"/>
    </xf>
    <xf numFmtId="0" fontId="52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52" fillId="3" borderId="2" xfId="0" applyFont="1" applyFill="1" applyBorder="1" applyAlignment="1">
      <alignment vertical="top" wrapText="1"/>
    </xf>
    <xf numFmtId="0" fontId="52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52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54" fillId="0" borderId="2" xfId="0" applyFont="1" applyBorder="1" applyAlignment="1">
      <alignment horizontal="left" vertical="center" wrapText="1"/>
    </xf>
    <xf numFmtId="0" fontId="54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4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8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1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4" fontId="7" fillId="0" borderId="11" xfId="3" applyNumberFormat="1" applyFont="1" applyFill="1" applyBorder="1" applyAlignment="1">
      <alignment horizontal="center" vertical="center" wrapText="1"/>
    </xf>
    <xf numFmtId="164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30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30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54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54" fillId="0" borderId="0" xfId="6" applyFont="1" applyBorder="1" applyAlignment="1">
      <alignment horizontal="right"/>
    </xf>
    <xf numFmtId="0" fontId="54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52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8" fillId="3" borderId="2" xfId="5" applyFont="1" applyFill="1" applyBorder="1" applyAlignment="1">
      <alignment horizontal="left" vertical="center" wrapText="1"/>
    </xf>
    <xf numFmtId="0" fontId="28" fillId="3" borderId="2" xfId="5" applyFont="1" applyFill="1" applyBorder="1" applyAlignment="1">
      <alignment horizontal="center" vertical="center"/>
    </xf>
    <xf numFmtId="49" fontId="28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vertical="top" wrapText="1"/>
    </xf>
    <xf numFmtId="165" fontId="25" fillId="3" borderId="0" xfId="5" applyNumberFormat="1" applyFont="1" applyFill="1"/>
    <xf numFmtId="0" fontId="28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5" fontId="9" fillId="3" borderId="2" xfId="5" applyNumberFormat="1" applyFont="1" applyFill="1" applyBorder="1"/>
    <xf numFmtId="167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right" vertical="center"/>
    </xf>
    <xf numFmtId="165" fontId="9" fillId="3" borderId="0" xfId="5" applyNumberFormat="1" applyFont="1" applyFill="1" applyBorder="1"/>
    <xf numFmtId="0" fontId="36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6" fontId="16" fillId="3" borderId="2" xfId="1" applyNumberFormat="1" applyFont="1" applyFill="1" applyBorder="1" applyAlignment="1">
      <alignment horizontal="left" vertical="top" wrapText="1"/>
    </xf>
    <xf numFmtId="165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5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4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8" fontId="23" fillId="3" borderId="0" xfId="0" applyNumberFormat="1" applyFont="1" applyFill="1"/>
    <xf numFmtId="166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6" fontId="19" fillId="3" borderId="0" xfId="0" applyNumberFormat="1" applyFont="1" applyFill="1"/>
    <xf numFmtId="43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6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6" fontId="16" fillId="3" borderId="0" xfId="0" applyNumberFormat="1" applyFont="1" applyFill="1" applyAlignment="1">
      <alignment wrapText="1"/>
    </xf>
    <xf numFmtId="168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5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5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horizontal="center" vertical="center"/>
    </xf>
    <xf numFmtId="165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165" fontId="11" fillId="3" borderId="2" xfId="5" applyNumberFormat="1" applyFont="1" applyFill="1" applyBorder="1" applyAlignment="1">
      <alignment horizontal="left" vertical="top" wrapText="1"/>
    </xf>
    <xf numFmtId="3" fontId="11" fillId="3" borderId="21" xfId="5" applyNumberFormat="1" applyFont="1" applyFill="1" applyBorder="1" applyAlignment="1">
      <alignment horizontal="center" vertical="center"/>
    </xf>
    <xf numFmtId="165" fontId="11" fillId="3" borderId="6" xfId="5" applyNumberFormat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0" fontId="11" fillId="3" borderId="8" xfId="5" applyFont="1" applyFill="1" applyBorder="1" applyAlignment="1">
      <alignment horizontal="left"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7" fontId="11" fillId="3" borderId="22" xfId="0" applyNumberFormat="1" applyFont="1" applyFill="1" applyBorder="1" applyAlignment="1">
      <alignment horizontal="left" vertical="center" wrapText="1"/>
    </xf>
    <xf numFmtId="167" fontId="11" fillId="3" borderId="2" xfId="0" applyNumberFormat="1" applyFont="1" applyFill="1" applyBorder="1" applyAlignment="1">
      <alignment horizontal="left" vertical="center" wrapText="1"/>
    </xf>
    <xf numFmtId="167" fontId="11" fillId="3" borderId="23" xfId="0" applyNumberFormat="1" applyFont="1" applyFill="1" applyBorder="1" applyAlignment="1" applyProtection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5" fontId="11" fillId="3" borderId="0" xfId="5" applyNumberFormat="1" applyFont="1" applyFill="1" applyBorder="1" applyAlignment="1">
      <alignment vertical="center"/>
    </xf>
    <xf numFmtId="165" fontId="41" fillId="3" borderId="0" xfId="5" applyNumberFormat="1" applyFont="1" applyFill="1"/>
    <xf numFmtId="164" fontId="24" fillId="3" borderId="0" xfId="5" applyNumberFormat="1" applyFont="1" applyFill="1"/>
    <xf numFmtId="164" fontId="11" fillId="3" borderId="0" xfId="5" applyNumberFormat="1" applyFont="1" applyFill="1" applyBorder="1" applyAlignment="1">
      <alignment vertical="center"/>
    </xf>
    <xf numFmtId="164" fontId="36" fillId="3" borderId="0" xfId="0" applyNumberFormat="1" applyFont="1" applyFill="1" applyAlignment="1">
      <alignment vertical="top" wrapText="1"/>
    </xf>
    <xf numFmtId="164" fontId="14" fillId="3" borderId="0" xfId="0" applyNumberFormat="1" applyFont="1" applyFill="1" applyAlignment="1">
      <alignment vertical="top" wrapText="1"/>
    </xf>
    <xf numFmtId="167" fontId="42" fillId="3" borderId="23" xfId="0" applyNumberFormat="1" applyFont="1" applyFill="1" applyBorder="1" applyAlignment="1" applyProtection="1">
      <alignment horizontal="left" vertical="center" wrapText="1"/>
    </xf>
    <xf numFmtId="165" fontId="43" fillId="3" borderId="2" xfId="5" applyNumberFormat="1" applyFont="1" applyFill="1" applyBorder="1" applyAlignment="1">
      <alignment horizontal="center" vertical="center"/>
    </xf>
    <xf numFmtId="49" fontId="43" fillId="3" borderId="2" xfId="5" applyNumberFormat="1" applyFont="1" applyFill="1" applyBorder="1" applyAlignment="1">
      <alignment horizontal="center" vertical="center"/>
    </xf>
    <xf numFmtId="49" fontId="43" fillId="3" borderId="6" xfId="5" applyNumberFormat="1" applyFont="1" applyFill="1" applyBorder="1" applyAlignment="1">
      <alignment horizontal="center" vertical="center"/>
    </xf>
    <xf numFmtId="0" fontId="43" fillId="3" borderId="6" xfId="5" applyNumberFormat="1" applyFont="1" applyFill="1" applyBorder="1" applyAlignment="1">
      <alignment horizontal="center" vertical="center"/>
    </xf>
    <xf numFmtId="165" fontId="43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6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6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7" fillId="3" borderId="2" xfId="0" applyFont="1" applyFill="1" applyBorder="1" applyAlignment="1">
      <alignment vertical="distributed" wrapText="1"/>
    </xf>
    <xf numFmtId="0" fontId="41" fillId="3" borderId="0" xfId="5" applyFont="1" applyFill="1"/>
    <xf numFmtId="0" fontId="11" fillId="3" borderId="0" xfId="0" applyFont="1" applyFill="1" applyAlignment="1">
      <alignment wrapText="1"/>
    </xf>
    <xf numFmtId="2" fontId="11" fillId="3" borderId="2" xfId="0" applyNumberFormat="1" applyFont="1" applyFill="1" applyBorder="1" applyAlignment="1">
      <alignment vertical="distributed" wrapText="1"/>
    </xf>
    <xf numFmtId="0" fontId="11" fillId="3" borderId="11" xfId="5" applyFont="1" applyFill="1" applyBorder="1" applyAlignment="1">
      <alignment vertical="top" wrapText="1"/>
    </xf>
    <xf numFmtId="2" fontId="41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1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4" fillId="3" borderId="2" xfId="3" applyFont="1" applyFill="1" applyBorder="1" applyAlignment="1">
      <alignment horizontal="right" vertical="justify" wrapText="1"/>
    </xf>
    <xf numFmtId="0" fontId="7" fillId="3" borderId="2" xfId="3" applyFont="1" applyFill="1" applyBorder="1" applyAlignment="1">
      <alignment horizontal="center" vertical="center"/>
    </xf>
    <xf numFmtId="165" fontId="4" fillId="3" borderId="2" xfId="3" applyNumberFormat="1" applyFont="1" applyFill="1" applyBorder="1" applyAlignment="1">
      <alignment horizontal="center" vertical="center"/>
    </xf>
    <xf numFmtId="165" fontId="4" fillId="3" borderId="6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5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7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54" fillId="3" borderId="2" xfId="0" applyFont="1" applyFill="1" applyBorder="1" applyAlignment="1">
      <alignment horizontal="center" vertical="center" wrapText="1"/>
    </xf>
    <xf numFmtId="165" fontId="7" fillId="3" borderId="1" xfId="3" applyNumberFormat="1" applyFont="1" applyFill="1" applyBorder="1" applyAlignment="1">
      <alignment horizontal="center" vertical="center"/>
    </xf>
    <xf numFmtId="165" fontId="7" fillId="3" borderId="3" xfId="3" applyNumberFormat="1" applyFont="1" applyFill="1" applyBorder="1" applyAlignment="1">
      <alignment horizontal="center" vertical="center"/>
    </xf>
    <xf numFmtId="165" fontId="54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4" fontId="7" fillId="3" borderId="11" xfId="3" applyNumberFormat="1" applyFont="1" applyFill="1" applyBorder="1" applyAlignment="1">
      <alignment horizontal="center" vertical="center" wrapText="1"/>
    </xf>
    <xf numFmtId="164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5" fontId="7" fillId="3" borderId="16" xfId="3" applyNumberFormat="1" applyFont="1" applyFill="1" applyBorder="1" applyAlignment="1">
      <alignment horizontal="center" vertical="center"/>
    </xf>
    <xf numFmtId="165" fontId="7" fillId="3" borderId="14" xfId="3" applyNumberFormat="1" applyFont="1" applyFill="1" applyBorder="1" applyAlignment="1">
      <alignment horizontal="center" vertical="center"/>
    </xf>
    <xf numFmtId="165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6" fontId="16" fillId="3" borderId="0" xfId="1" applyNumberFormat="1" applyFont="1" applyFill="1" applyAlignment="1">
      <alignment wrapText="1"/>
    </xf>
    <xf numFmtId="0" fontId="48" fillId="3" borderId="0" xfId="5" applyFont="1" applyFill="1"/>
    <xf numFmtId="0" fontId="48" fillId="3" borderId="0" xfId="5" applyFont="1" applyFill="1" applyAlignment="1">
      <alignment horizontal="center" vertical="center"/>
    </xf>
    <xf numFmtId="164" fontId="57" fillId="3" borderId="0" xfId="5" applyNumberFormat="1" applyFont="1" applyFill="1"/>
    <xf numFmtId="2" fontId="58" fillId="3" borderId="0" xfId="5" applyNumberFormat="1" applyFont="1" applyFill="1"/>
    <xf numFmtId="0" fontId="58" fillId="3" borderId="0" xfId="5" applyFont="1" applyFill="1"/>
    <xf numFmtId="165" fontId="59" fillId="3" borderId="0" xfId="5" applyNumberFormat="1" applyFont="1" applyFill="1"/>
    <xf numFmtId="0" fontId="59" fillId="3" borderId="0" xfId="5" applyFont="1" applyFill="1"/>
    <xf numFmtId="2" fontId="60" fillId="3" borderId="0" xfId="5" applyNumberFormat="1" applyFont="1" applyFill="1"/>
    <xf numFmtId="165" fontId="57" fillId="3" borderId="0" xfId="5" applyNumberFormat="1" applyFont="1" applyFill="1"/>
    <xf numFmtId="164" fontId="58" fillId="3" borderId="0" xfId="5" applyNumberFormat="1" applyFont="1" applyFill="1"/>
    <xf numFmtId="164" fontId="60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4" fillId="3" borderId="6" xfId="0" applyFont="1" applyFill="1" applyBorder="1" applyAlignment="1">
      <alignment horizontal="center" vertical="center" wrapText="1"/>
    </xf>
    <xf numFmtId="165" fontId="7" fillId="3" borderId="25" xfId="3" applyNumberFormat="1" applyFont="1" applyFill="1" applyBorder="1" applyAlignment="1">
      <alignment horizontal="center" vertical="center"/>
    </xf>
    <xf numFmtId="165" fontId="7" fillId="3" borderId="18" xfId="3" applyNumberFormat="1" applyFont="1" applyFill="1" applyBorder="1" applyAlignment="1">
      <alignment horizontal="center" vertical="center"/>
    </xf>
    <xf numFmtId="165" fontId="54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8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49" fontId="5" fillId="3" borderId="0" xfId="5" applyNumberFormat="1" applyFont="1" applyFill="1" applyAlignment="1">
      <alignment vertical="center"/>
    </xf>
    <xf numFmtId="49" fontId="26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5" fontId="11" fillId="3" borderId="2" xfId="5" applyNumberFormat="1" applyFont="1" applyFill="1" applyBorder="1" applyAlignment="1">
      <alignment horizontal="center" vertical="center"/>
    </xf>
    <xf numFmtId="49" fontId="38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vertical="center"/>
    </xf>
    <xf numFmtId="164" fontId="12" fillId="3" borderId="2" xfId="5" applyNumberFormat="1" applyFont="1" applyFill="1" applyBorder="1" applyAlignment="1">
      <alignment vertical="center"/>
    </xf>
    <xf numFmtId="165" fontId="27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5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165" fontId="41" fillId="3" borderId="2" xfId="5" applyNumberFormat="1" applyFont="1" applyFill="1" applyBorder="1" applyAlignment="1">
      <alignment horizontal="left" wrapText="1"/>
    </xf>
    <xf numFmtId="0" fontId="5" fillId="3" borderId="2" xfId="5" applyFont="1" applyFill="1" applyBorder="1" applyAlignment="1">
      <alignment horizontal="left" vertical="top" wrapText="1"/>
    </xf>
    <xf numFmtId="165" fontId="11" fillId="3" borderId="2" xfId="5" applyNumberFormat="1" applyFont="1" applyFill="1" applyBorder="1" applyAlignment="1">
      <alignment vertical="center"/>
    </xf>
    <xf numFmtId="164" fontId="11" fillId="3" borderId="2" xfId="5" applyNumberFormat="1" applyFont="1" applyFill="1" applyBorder="1" applyAlignment="1">
      <alignment vertical="center"/>
    </xf>
    <xf numFmtId="165" fontId="44" fillId="3" borderId="2" xfId="5" applyNumberFormat="1" applyFont="1" applyFill="1" applyBorder="1" applyAlignment="1">
      <alignment horizontal="center" vertical="center"/>
    </xf>
    <xf numFmtId="49" fontId="44" fillId="3" borderId="2" xfId="8" applyNumberFormat="1" applyFont="1" applyFill="1" applyBorder="1" applyAlignment="1">
      <alignment horizontal="center" vertical="center"/>
    </xf>
    <xf numFmtId="49" fontId="44" fillId="3" borderId="2" xfId="5" applyNumberFormat="1" applyFont="1" applyFill="1" applyBorder="1" applyAlignment="1">
      <alignment horizontal="center" vertical="center"/>
    </xf>
    <xf numFmtId="49" fontId="45" fillId="3" borderId="2" xfId="5" applyNumberFormat="1" applyFont="1" applyFill="1" applyBorder="1" applyAlignment="1">
      <alignment horizontal="center" vertical="center"/>
    </xf>
    <xf numFmtId="164" fontId="44" fillId="3" borderId="2" xfId="5" applyNumberFormat="1" applyFont="1" applyFill="1" applyBorder="1" applyAlignment="1">
      <alignment vertical="center"/>
    </xf>
    <xf numFmtId="0" fontId="56" fillId="3" borderId="0" xfId="5" applyFont="1" applyFill="1"/>
    <xf numFmtId="164" fontId="55" fillId="3" borderId="2" xfId="5" applyNumberFormat="1" applyFont="1" applyFill="1" applyBorder="1" applyAlignment="1">
      <alignment vertical="center"/>
    </xf>
    <xf numFmtId="0" fontId="11" fillId="3" borderId="2" xfId="5" applyNumberFormat="1" applyFont="1" applyFill="1" applyBorder="1" applyAlignment="1">
      <alignment horizontal="center" vertical="center"/>
    </xf>
    <xf numFmtId="0" fontId="44" fillId="3" borderId="2" xfId="5" applyNumberFormat="1" applyFont="1" applyFill="1" applyBorder="1" applyAlignment="1">
      <alignment horizontal="center" vertical="center"/>
    </xf>
    <xf numFmtId="164" fontId="44" fillId="3" borderId="2" xfId="5" applyNumberFormat="1" applyFont="1" applyFill="1" applyBorder="1" applyAlignment="1">
      <alignment horizontal="right" vertical="center"/>
    </xf>
    <xf numFmtId="3" fontId="44" fillId="3" borderId="2" xfId="5" applyNumberFormat="1" applyFont="1" applyFill="1" applyBorder="1" applyAlignment="1">
      <alignment horizontal="center" vertical="center"/>
    </xf>
    <xf numFmtId="164" fontId="46" fillId="3" borderId="2" xfId="5" applyNumberFormat="1" applyFont="1" applyFill="1" applyBorder="1" applyAlignment="1">
      <alignment horizontal="right" vertical="center"/>
    </xf>
    <xf numFmtId="0" fontId="39" fillId="3" borderId="2" xfId="5" applyFont="1" applyFill="1" applyBorder="1"/>
    <xf numFmtId="0" fontId="41" fillId="3" borderId="2" xfId="5" applyFont="1" applyFill="1" applyBorder="1"/>
    <xf numFmtId="49" fontId="41" fillId="3" borderId="2" xfId="5" applyNumberFormat="1" applyFont="1" applyFill="1" applyBorder="1"/>
    <xf numFmtId="164" fontId="41" fillId="3" borderId="2" xfId="5" applyNumberFormat="1" applyFont="1" applyFill="1" applyBorder="1"/>
    <xf numFmtId="164" fontId="46" fillId="3" borderId="2" xfId="5" applyNumberFormat="1" applyFont="1" applyFill="1" applyBorder="1"/>
    <xf numFmtId="0" fontId="40" fillId="3" borderId="2" xfId="5" applyFont="1" applyFill="1" applyBorder="1"/>
    <xf numFmtId="3" fontId="11" fillId="3" borderId="6" xfId="5" applyNumberFormat="1" applyFont="1" applyFill="1" applyBorder="1" applyAlignment="1">
      <alignment horizontal="center" vertical="center"/>
    </xf>
    <xf numFmtId="165" fontId="44" fillId="3" borderId="6" xfId="5" applyNumberFormat="1" applyFont="1" applyFill="1" applyBorder="1" applyAlignment="1">
      <alignment horizontal="center" vertical="center"/>
    </xf>
    <xf numFmtId="49" fontId="44" fillId="3" borderId="6" xfId="8" applyNumberFormat="1" applyFont="1" applyFill="1" applyBorder="1" applyAlignment="1">
      <alignment horizontal="center" vertical="center"/>
    </xf>
    <xf numFmtId="49" fontId="44" fillId="3" borderId="6" xfId="5" applyNumberFormat="1" applyFont="1" applyFill="1" applyBorder="1" applyAlignment="1">
      <alignment horizontal="center" vertical="center"/>
    </xf>
    <xf numFmtId="49" fontId="45" fillId="3" borderId="6" xfId="5" applyNumberFormat="1" applyFont="1" applyFill="1" applyBorder="1" applyAlignment="1">
      <alignment horizontal="center" vertical="center"/>
    </xf>
    <xf numFmtId="164" fontId="44" fillId="3" borderId="6" xfId="5" applyNumberFormat="1" applyFont="1" applyFill="1" applyBorder="1" applyAlignment="1">
      <alignment horizontal="right" vertical="center"/>
    </xf>
    <xf numFmtId="1" fontId="11" fillId="3" borderId="2" xfId="5" applyNumberFormat="1" applyFont="1" applyFill="1" applyBorder="1" applyAlignment="1">
      <alignment horizontal="center" vertical="center"/>
    </xf>
    <xf numFmtId="2" fontId="44" fillId="3" borderId="2" xfId="5" applyNumberFormat="1" applyFont="1" applyFill="1" applyBorder="1" applyAlignment="1">
      <alignment horizontal="center" vertical="center"/>
    </xf>
    <xf numFmtId="2" fontId="44" fillId="3" borderId="2" xfId="8" applyNumberFormat="1" applyFont="1" applyFill="1" applyBorder="1" applyAlignment="1">
      <alignment horizontal="center" vertical="center"/>
    </xf>
    <xf numFmtId="1" fontId="44" fillId="3" borderId="2" xfId="5" applyNumberFormat="1" applyFont="1" applyFill="1" applyBorder="1" applyAlignment="1">
      <alignment horizontal="center" vertical="center"/>
    </xf>
    <xf numFmtId="2" fontId="45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49" fontId="5" fillId="3" borderId="2" xfId="5" applyNumberFormat="1" applyFont="1" applyFill="1" applyBorder="1" applyAlignment="1"/>
    <xf numFmtId="0" fontId="5" fillId="3" borderId="2" xfId="5" applyFont="1" applyFill="1" applyBorder="1" applyAlignment="1">
      <alignment horizontal="center" vertical="top" wrapText="1"/>
    </xf>
    <xf numFmtId="2" fontId="5" fillId="3" borderId="2" xfId="0" applyNumberFormat="1" applyFont="1" applyFill="1" applyBorder="1" applyAlignment="1">
      <alignment vertical="center" wrapText="1"/>
    </xf>
    <xf numFmtId="49" fontId="5" fillId="3" borderId="6" xfId="5" applyNumberFormat="1" applyFont="1" applyFill="1" applyBorder="1" applyAlignment="1"/>
    <xf numFmtId="167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2" fontId="44" fillId="3" borderId="6" xfId="5" applyNumberFormat="1" applyFont="1" applyFill="1" applyBorder="1" applyAlignment="1">
      <alignment horizontal="center" vertical="center"/>
    </xf>
    <xf numFmtId="2" fontId="44" fillId="3" borderId="6" xfId="8" applyNumberFormat="1" applyFont="1" applyFill="1" applyBorder="1" applyAlignment="1">
      <alignment horizontal="center" vertical="center"/>
    </xf>
    <xf numFmtId="1" fontId="44" fillId="3" borderId="6" xfId="5" applyNumberFormat="1" applyFont="1" applyFill="1" applyBorder="1" applyAlignment="1">
      <alignment horizontal="center" vertical="center"/>
    </xf>
    <xf numFmtId="2" fontId="45" fillId="3" borderId="6" xfId="5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left" vertical="center" wrapText="1"/>
    </xf>
    <xf numFmtId="164" fontId="55" fillId="3" borderId="2" xfId="5" applyNumberFormat="1" applyFont="1" applyFill="1" applyBorder="1" applyAlignment="1">
      <alignment horizontal="right" vertical="center"/>
    </xf>
    <xf numFmtId="165" fontId="24" fillId="3" borderId="2" xfId="5" applyNumberFormat="1" applyFont="1" applyFill="1" applyBorder="1" applyAlignment="1">
      <alignment horizontal="left" wrapText="1"/>
    </xf>
    <xf numFmtId="49" fontId="5" fillId="3" borderId="0" xfId="5" applyNumberFormat="1" applyFont="1" applyFill="1" applyBorder="1" applyAlignment="1"/>
    <xf numFmtId="0" fontId="5" fillId="3" borderId="0" xfId="0" applyFont="1" applyFill="1" applyBorder="1" applyAlignment="1">
      <alignment wrapText="1"/>
    </xf>
    <xf numFmtId="0" fontId="29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5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5" fontId="26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4" fontId="5" fillId="3" borderId="0" xfId="5" applyNumberFormat="1" applyFont="1" applyFill="1" applyBorder="1" applyAlignment="1">
      <alignment horizontal="right"/>
    </xf>
    <xf numFmtId="165" fontId="24" fillId="3" borderId="0" xfId="5" applyNumberFormat="1" applyFont="1" applyFill="1" applyBorder="1" applyAlignment="1">
      <alignment horizontal="left" wrapText="1"/>
    </xf>
    <xf numFmtId="165" fontId="36" fillId="3" borderId="0" xfId="0" applyNumberFormat="1" applyFont="1" applyFill="1" applyAlignment="1">
      <alignment vertical="top" wrapText="1"/>
    </xf>
    <xf numFmtId="165" fontId="7" fillId="3" borderId="8" xfId="3" applyNumberFormat="1" applyFont="1" applyFill="1" applyBorder="1" applyAlignment="1">
      <alignment horizontal="center" vertical="center"/>
    </xf>
    <xf numFmtId="0" fontId="24" fillId="4" borderId="0" xfId="5" applyFont="1" applyFill="1"/>
    <xf numFmtId="165" fontId="43" fillId="3" borderId="2" xfId="5" applyNumberFormat="1" applyFont="1" applyFill="1" applyBorder="1" applyAlignment="1">
      <alignment vertical="center"/>
    </xf>
    <xf numFmtId="164" fontId="43" fillId="3" borderId="2" xfId="5" applyNumberFormat="1" applyFont="1" applyFill="1" applyBorder="1" applyAlignment="1">
      <alignment vertical="center"/>
    </xf>
    <xf numFmtId="165" fontId="13" fillId="3" borderId="2" xfId="5" applyNumberFormat="1" applyFont="1" applyFill="1" applyBorder="1" applyAlignment="1">
      <alignment vertical="center"/>
    </xf>
    <xf numFmtId="165" fontId="43" fillId="3" borderId="6" xfId="5" applyNumberFormat="1" applyFont="1" applyFill="1" applyBorder="1" applyAlignment="1">
      <alignment vertical="center"/>
    </xf>
    <xf numFmtId="164" fontId="43" fillId="3" borderId="6" xfId="5" applyNumberFormat="1" applyFont="1" applyFill="1" applyBorder="1" applyAlignment="1">
      <alignment vertical="center"/>
    </xf>
    <xf numFmtId="49" fontId="43" fillId="3" borderId="2" xfId="5" applyNumberFormat="1" applyFont="1" applyFill="1" applyBorder="1" applyAlignment="1">
      <alignment vertical="center"/>
    </xf>
    <xf numFmtId="4" fontId="43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5" fontId="7" fillId="3" borderId="6" xfId="3" applyNumberFormat="1" applyFont="1" applyFill="1" applyBorder="1" applyAlignment="1">
      <alignment horizontal="center" vertical="center"/>
    </xf>
    <xf numFmtId="165" fontId="7" fillId="3" borderId="11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165" fontId="7" fillId="3" borderId="7" xfId="3" applyNumberFormat="1" applyFont="1" applyFill="1" applyBorder="1" applyAlignment="1">
      <alignment horizontal="center" vertical="center"/>
    </xf>
    <xf numFmtId="165" fontId="7" fillId="3" borderId="2" xfId="3" applyNumberFormat="1" applyFont="1" applyFill="1" applyBorder="1" applyAlignment="1">
      <alignment horizontal="center" vertical="center"/>
    </xf>
    <xf numFmtId="164" fontId="54" fillId="3" borderId="2" xfId="0" applyNumberFormat="1" applyFont="1" applyFill="1" applyBorder="1" applyAlignment="1">
      <alignment horizontal="center" vertical="center" wrapText="1"/>
    </xf>
    <xf numFmtId="165" fontId="12" fillId="4" borderId="2" xfId="5" applyNumberFormat="1" applyFont="1" applyFill="1" applyBorder="1" applyAlignment="1">
      <alignment vertical="center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4" xfId="1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2" fontId="54" fillId="0" borderId="0" xfId="0" applyNumberFormat="1" applyFont="1" applyFill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/>
    </xf>
    <xf numFmtId="165" fontId="54" fillId="0" borderId="2" xfId="0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165" fontId="4" fillId="0" borderId="2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 wrapText="1"/>
    </xf>
    <xf numFmtId="165" fontId="54" fillId="0" borderId="8" xfId="0" applyNumberFormat="1" applyFont="1" applyFill="1" applyBorder="1" applyAlignment="1">
      <alignment horizontal="center" vertical="center" wrapText="1"/>
    </xf>
    <xf numFmtId="165" fontId="54" fillId="0" borderId="2" xfId="0" applyNumberFormat="1" applyFont="1" applyFill="1" applyBorder="1" applyAlignment="1">
      <alignment horizontal="center" vertical="center" wrapText="1"/>
    </xf>
    <xf numFmtId="165" fontId="54" fillId="0" borderId="27" xfId="0" applyNumberFormat="1" applyFont="1" applyFill="1" applyBorder="1" applyAlignment="1">
      <alignment horizontal="center" vertical="center" wrapText="1"/>
    </xf>
    <xf numFmtId="165" fontId="54" fillId="0" borderId="6" xfId="0" applyNumberFormat="1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164" fontId="54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54" fillId="0" borderId="8" xfId="0" applyNumberFormat="1" applyFont="1" applyFill="1" applyBorder="1" applyAlignment="1">
      <alignment horizontal="center" vertical="center" wrapText="1"/>
    </xf>
    <xf numFmtId="165" fontId="7" fillId="0" borderId="7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165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54" fillId="0" borderId="2" xfId="6" applyFont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top" wrapText="1"/>
    </xf>
    <xf numFmtId="165" fontId="54" fillId="3" borderId="8" xfId="0" applyNumberFormat="1" applyFont="1" applyFill="1" applyBorder="1" applyAlignment="1">
      <alignment horizontal="center" vertical="center" wrapText="1"/>
    </xf>
    <xf numFmtId="165" fontId="43" fillId="4" borderId="6" xfId="5" applyNumberFormat="1" applyFont="1" applyFill="1" applyBorder="1" applyAlignment="1">
      <alignment vertical="center"/>
    </xf>
    <xf numFmtId="165" fontId="43" fillId="4" borderId="2" xfId="5" applyNumberFormat="1" applyFont="1" applyFill="1" applyBorder="1" applyAlignment="1">
      <alignment vertical="center"/>
    </xf>
    <xf numFmtId="165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4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4" fontId="7" fillId="3" borderId="8" xfId="1" applyNumberFormat="1" applyFont="1" applyFill="1" applyBorder="1" applyAlignment="1">
      <alignment horizontal="center" vertical="top"/>
    </xf>
    <xf numFmtId="164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 wrapText="1"/>
    </xf>
    <xf numFmtId="164" fontId="7" fillId="0" borderId="2" xfId="1" applyNumberFormat="1" applyFont="1" applyBorder="1" applyAlignment="1">
      <alignment horizontal="center" vertical="top" wrapText="1"/>
    </xf>
    <xf numFmtId="164" fontId="7" fillId="0" borderId="0" xfId="1" applyNumberFormat="1" applyFont="1" applyAlignment="1">
      <alignment horizontal="center" vertical="top"/>
    </xf>
    <xf numFmtId="164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0" fontId="4" fillId="4" borderId="0" xfId="3" applyFont="1" applyFill="1" applyBorder="1" applyAlignment="1">
      <alignment horizontal="left" vertical="center" wrapText="1"/>
    </xf>
    <xf numFmtId="0" fontId="7" fillId="4" borderId="0" xfId="3" applyFont="1" applyFill="1" applyBorder="1"/>
    <xf numFmtId="0" fontId="9" fillId="4" borderId="0" xfId="3" applyFont="1" applyFill="1" applyBorder="1" applyAlignment="1">
      <alignment horizontal="center" vertical="center"/>
    </xf>
    <xf numFmtId="0" fontId="9" fillId="4" borderId="0" xfId="3" applyFont="1" applyFill="1" applyBorder="1" applyAlignment="1">
      <alignment horizontal="center" vertical="center" wrapText="1"/>
    </xf>
    <xf numFmtId="0" fontId="54" fillId="4" borderId="26" xfId="0" applyFont="1" applyFill="1" applyBorder="1" applyAlignment="1">
      <alignment horizontal="center"/>
    </xf>
    <xf numFmtId="0" fontId="7" fillId="4" borderId="16" xfId="3" applyFont="1" applyFill="1" applyBorder="1" applyAlignment="1">
      <alignment horizontal="center" vertical="top"/>
    </xf>
    <xf numFmtId="165" fontId="7" fillId="4" borderId="2" xfId="3" applyNumberFormat="1" applyFont="1" applyFill="1" applyBorder="1" applyAlignment="1">
      <alignment horizontal="center" vertical="center"/>
    </xf>
    <xf numFmtId="165" fontId="7" fillId="4" borderId="8" xfId="3" applyNumberFormat="1" applyFont="1" applyFill="1" applyBorder="1" applyAlignment="1">
      <alignment horizontal="center" vertical="center"/>
    </xf>
    <xf numFmtId="165" fontId="4" fillId="4" borderId="2" xfId="3" applyNumberFormat="1" applyFont="1" applyFill="1" applyBorder="1" applyAlignment="1">
      <alignment horizontal="center" vertical="center"/>
    </xf>
    <xf numFmtId="165" fontId="4" fillId="4" borderId="27" xfId="3" applyNumberFormat="1" applyFont="1" applyFill="1" applyBorder="1" applyAlignment="1">
      <alignment horizontal="center" vertical="center"/>
    </xf>
    <xf numFmtId="165" fontId="7" fillId="4" borderId="2" xfId="3" applyNumberFormat="1" applyFont="1" applyFill="1" applyBorder="1" applyAlignment="1">
      <alignment horizontal="center" vertical="center" wrapText="1"/>
    </xf>
    <xf numFmtId="165" fontId="54" fillId="4" borderId="2" xfId="0" applyNumberFormat="1" applyFont="1" applyFill="1" applyBorder="1" applyAlignment="1">
      <alignment horizontal="center" vertical="center" wrapText="1"/>
    </xf>
    <xf numFmtId="165" fontId="54" fillId="4" borderId="6" xfId="0" applyNumberFormat="1" applyFont="1" applyFill="1" applyBorder="1" applyAlignment="1">
      <alignment horizontal="center" vertical="center" wrapText="1"/>
    </xf>
    <xf numFmtId="0" fontId="54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54" fillId="4" borderId="2" xfId="0" applyNumberFormat="1" applyFont="1" applyFill="1" applyBorder="1" applyAlignment="1">
      <alignment horizontal="center" vertical="center" wrapText="1"/>
    </xf>
    <xf numFmtId="165" fontId="7" fillId="4" borderId="4" xfId="3" applyNumberFormat="1" applyFont="1" applyFill="1" applyBorder="1" applyAlignment="1">
      <alignment horizontal="center" vertical="center"/>
    </xf>
    <xf numFmtId="164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1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1" fillId="0" borderId="8" xfId="3" applyFont="1" applyFill="1" applyBorder="1" applyAlignment="1">
      <alignment horizontal="left" vertical="center" wrapText="1"/>
    </xf>
    <xf numFmtId="0" fontId="31" fillId="0" borderId="26" xfId="3" applyFont="1" applyFill="1" applyBorder="1" applyAlignment="1">
      <alignment horizontal="left" vertical="center" wrapText="1"/>
    </xf>
    <xf numFmtId="0" fontId="31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top" wrapText="1"/>
    </xf>
    <xf numFmtId="0" fontId="30" fillId="0" borderId="26" xfId="3" applyFont="1" applyFill="1" applyBorder="1" applyAlignment="1">
      <alignment horizontal="left" vertical="top" wrapText="1"/>
    </xf>
    <xf numFmtId="0" fontId="30" fillId="0" borderId="20" xfId="3" applyFont="1" applyFill="1" applyBorder="1" applyAlignment="1">
      <alignment horizontal="left" vertical="top" wrapText="1"/>
    </xf>
    <xf numFmtId="0" fontId="31" fillId="0" borderId="27" xfId="3" applyFont="1" applyFill="1" applyBorder="1" applyAlignment="1">
      <alignment horizontal="left" vertical="center" wrapText="1"/>
    </xf>
    <xf numFmtId="0" fontId="31" fillId="0" borderId="30" xfId="3" applyFont="1" applyFill="1" applyBorder="1" applyAlignment="1">
      <alignment horizontal="left" vertical="center" wrapText="1"/>
    </xf>
    <xf numFmtId="0" fontId="31" fillId="0" borderId="21" xfId="3" applyFont="1" applyFill="1" applyBorder="1" applyAlignment="1">
      <alignment horizontal="left" vertical="center" wrapText="1"/>
    </xf>
    <xf numFmtId="0" fontId="31" fillId="0" borderId="7" xfId="3" applyFont="1" applyFill="1" applyBorder="1" applyAlignment="1">
      <alignment horizontal="left" vertical="center" wrapText="1"/>
    </xf>
    <xf numFmtId="0" fontId="31" fillId="0" borderId="28" xfId="3" applyFont="1" applyFill="1" applyBorder="1" applyAlignment="1">
      <alignment horizontal="left" vertical="center" wrapText="1"/>
    </xf>
    <xf numFmtId="0" fontId="31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1" fillId="0" borderId="8" xfId="3" applyFont="1" applyFill="1" applyBorder="1" applyAlignment="1">
      <alignment horizontal="left" vertical="top"/>
    </xf>
    <xf numFmtId="0" fontId="31" fillId="0" borderId="26" xfId="3" applyFont="1" applyFill="1" applyBorder="1" applyAlignment="1">
      <alignment horizontal="left" vertical="top"/>
    </xf>
    <xf numFmtId="0" fontId="31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31" fillId="0" borderId="2" xfId="3" applyFont="1" applyFill="1" applyBorder="1" applyAlignment="1">
      <alignment horizontal="left" vertical="top"/>
    </xf>
    <xf numFmtId="0" fontId="31" fillId="0" borderId="6" xfId="3" applyFont="1" applyFill="1" applyBorder="1" applyAlignment="1">
      <alignment horizontal="left" vertical="center" wrapText="1"/>
    </xf>
    <xf numFmtId="0" fontId="31" fillId="0" borderId="4" xfId="3" applyFont="1" applyFill="1" applyBorder="1" applyAlignment="1">
      <alignment horizontal="left" vertical="center" wrapText="1"/>
    </xf>
    <xf numFmtId="0" fontId="34" fillId="0" borderId="0" xfId="0" applyFont="1" applyAlignment="1">
      <alignment horizontal="left" wrapText="1"/>
    </xf>
    <xf numFmtId="0" fontId="34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4" fontId="11" fillId="2" borderId="8" xfId="2" applyNumberFormat="1" applyFont="1" applyFill="1" applyBorder="1" applyAlignment="1">
      <alignment horizontal="center" vertical="center" wrapText="1"/>
    </xf>
    <xf numFmtId="164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63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4" fontId="13" fillId="2" borderId="0" xfId="2" applyNumberFormat="1" applyFont="1" applyFill="1" applyBorder="1" applyAlignment="1">
      <alignment horizont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63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61" fillId="0" borderId="0" xfId="6" applyFont="1" applyAlignment="1">
      <alignment wrapText="1"/>
    </xf>
    <xf numFmtId="0" fontId="62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30" fillId="3" borderId="20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31" fillId="3" borderId="27" xfId="3" applyFont="1" applyFill="1" applyBorder="1" applyAlignment="1">
      <alignment horizontal="left" vertical="center" wrapText="1"/>
    </xf>
    <xf numFmtId="0" fontId="31" fillId="3" borderId="30" xfId="3" applyFont="1" applyFill="1" applyBorder="1" applyAlignment="1">
      <alignment horizontal="left" vertical="center" wrapText="1"/>
    </xf>
    <xf numFmtId="0" fontId="31" fillId="3" borderId="21" xfId="3" applyFont="1" applyFill="1" applyBorder="1" applyAlignment="1">
      <alignment horizontal="left" vertical="center" wrapText="1"/>
    </xf>
    <xf numFmtId="0" fontId="31" fillId="3" borderId="7" xfId="3" applyFont="1" applyFill="1" applyBorder="1" applyAlignment="1">
      <alignment horizontal="left" vertical="center" wrapText="1"/>
    </xf>
    <xf numFmtId="0" fontId="31" fillId="3" borderId="28" xfId="3" applyFont="1" applyFill="1" applyBorder="1" applyAlignment="1">
      <alignment horizontal="left" vertical="center" wrapText="1"/>
    </xf>
    <xf numFmtId="0" fontId="31" fillId="3" borderId="29" xfId="3" applyFont="1" applyFill="1" applyBorder="1" applyAlignment="1">
      <alignment horizontal="left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center" wrapText="1"/>
    </xf>
    <xf numFmtId="0" fontId="31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5" fontId="7" fillId="3" borderId="6" xfId="3" applyNumberFormat="1" applyFont="1" applyFill="1" applyBorder="1" applyAlignment="1">
      <alignment horizontal="center" vertical="center"/>
    </xf>
    <xf numFmtId="165" fontId="7" fillId="3" borderId="11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7" fillId="0" borderId="11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4" borderId="6" xfId="3" applyNumberFormat="1" applyFont="1" applyFill="1" applyBorder="1" applyAlignment="1">
      <alignment horizontal="center" vertical="center"/>
    </xf>
    <xf numFmtId="165" fontId="7" fillId="4" borderId="11" xfId="3" applyNumberFormat="1" applyFont="1" applyFill="1" applyBorder="1" applyAlignment="1">
      <alignment horizontal="center" vertical="center"/>
    </xf>
    <xf numFmtId="165" fontId="7" fillId="4" borderId="4" xfId="3" applyNumberFormat="1" applyFont="1" applyFill="1" applyBorder="1" applyAlignment="1">
      <alignment horizontal="center" vertical="center"/>
    </xf>
    <xf numFmtId="165" fontId="54" fillId="0" borderId="6" xfId="0" applyNumberFormat="1" applyFont="1" applyFill="1" applyBorder="1" applyAlignment="1">
      <alignment horizontal="center" vertical="center"/>
    </xf>
    <xf numFmtId="165" fontId="54" fillId="0" borderId="11" xfId="0" applyNumberFormat="1" applyFont="1" applyFill="1" applyBorder="1" applyAlignment="1">
      <alignment horizontal="center" vertical="center"/>
    </xf>
    <xf numFmtId="165" fontId="54" fillId="0" borderId="4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vertical="center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8" xfId="3" applyFont="1" applyFill="1" applyBorder="1" applyAlignment="1">
      <alignment horizontal="left" vertical="center"/>
    </xf>
    <xf numFmtId="0" fontId="30" fillId="3" borderId="26" xfId="3" applyFont="1" applyFill="1" applyBorder="1" applyAlignment="1">
      <alignment horizontal="left" vertical="center"/>
    </xf>
    <xf numFmtId="0" fontId="30" fillId="3" borderId="20" xfId="3" applyFont="1" applyFill="1" applyBorder="1" applyAlignment="1">
      <alignment horizontal="left" vertical="center"/>
    </xf>
    <xf numFmtId="0" fontId="31" fillId="3" borderId="2" xfId="3" applyFont="1" applyFill="1" applyBorder="1" applyAlignment="1">
      <alignment horizontal="left" vertical="top"/>
    </xf>
    <xf numFmtId="0" fontId="7" fillId="3" borderId="7" xfId="3" applyFont="1" applyFill="1" applyBorder="1" applyAlignment="1">
      <alignment horizontal="left" vertical="center" wrapText="1"/>
    </xf>
    <xf numFmtId="0" fontId="7" fillId="3" borderId="28" xfId="3" applyFont="1" applyFill="1" applyBorder="1" applyAlignment="1">
      <alignment horizontal="left" vertical="center" wrapText="1"/>
    </xf>
    <xf numFmtId="0" fontId="7" fillId="3" borderId="29" xfId="3" applyFont="1" applyFill="1" applyBorder="1" applyAlignment="1">
      <alignment horizontal="left" vertical="center" wrapText="1"/>
    </xf>
    <xf numFmtId="0" fontId="31" fillId="3" borderId="8" xfId="3" applyFont="1" applyFill="1" applyBorder="1" applyAlignment="1">
      <alignment horizontal="left" vertical="top"/>
    </xf>
    <xf numFmtId="0" fontId="31" fillId="3" borderId="26" xfId="3" applyFont="1" applyFill="1" applyBorder="1" applyAlignment="1">
      <alignment horizontal="left" vertical="top"/>
    </xf>
    <xf numFmtId="165" fontId="7" fillId="4" borderId="2" xfId="3" applyNumberFormat="1" applyFont="1" applyFill="1" applyBorder="1" applyAlignment="1">
      <alignment horizontal="center" vertical="center"/>
    </xf>
    <xf numFmtId="165" fontId="7" fillId="0" borderId="2" xfId="3" applyNumberFormat="1" applyFont="1" applyFill="1" applyBorder="1" applyAlignment="1">
      <alignment horizontal="center" vertical="center"/>
    </xf>
    <xf numFmtId="0" fontId="52" fillId="3" borderId="0" xfId="0" applyFont="1" applyFill="1" applyAlignment="1">
      <alignment horizontal="left" wrapText="1"/>
    </xf>
    <xf numFmtId="0" fontId="52" fillId="3" borderId="0" xfId="0" applyFont="1" applyFill="1" applyAlignment="1">
      <alignment horizontal="center"/>
    </xf>
    <xf numFmtId="165" fontId="7" fillId="3" borderId="27" xfId="3" applyNumberFormat="1" applyFont="1" applyFill="1" applyBorder="1" applyAlignment="1">
      <alignment horizontal="center" vertical="center"/>
    </xf>
    <xf numFmtId="165" fontId="7" fillId="3" borderId="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6" fillId="3" borderId="0" xfId="0" applyFont="1" applyFill="1" applyAlignment="1">
      <alignment horizontal="left" vertical="top" wrapText="1"/>
    </xf>
    <xf numFmtId="164" fontId="11" fillId="3" borderId="6" xfId="5" applyNumberFormat="1" applyFont="1" applyFill="1" applyBorder="1" applyAlignment="1">
      <alignment horizontal="center" vertical="center" wrapText="1"/>
    </xf>
    <xf numFmtId="164" fontId="11" fillId="3" borderId="4" xfId="5" applyNumberFormat="1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4" fontId="12" fillId="3" borderId="6" xfId="5" applyNumberFormat="1" applyFont="1" applyFill="1" applyBorder="1" applyAlignment="1">
      <alignment vertical="center"/>
    </xf>
    <xf numFmtId="164" fontId="12" fillId="3" borderId="4" xfId="5" applyNumberFormat="1" applyFont="1" applyFill="1" applyBorder="1" applyAlignment="1">
      <alignment vertical="center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36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5" fontId="12" fillId="3" borderId="6" xfId="5" applyNumberFormat="1" applyFont="1" applyFill="1" applyBorder="1" applyAlignment="1">
      <alignment horizontal="center"/>
    </xf>
    <xf numFmtId="165" fontId="12" fillId="3" borderId="4" xfId="5" applyNumberFormat="1" applyFont="1" applyFill="1" applyBorder="1" applyAlignment="1">
      <alignment horizontal="center"/>
    </xf>
    <xf numFmtId="165" fontId="12" fillId="4" borderId="6" xfId="5" applyNumberFormat="1" applyFont="1" applyFill="1" applyBorder="1" applyAlignment="1">
      <alignment vertical="center"/>
    </xf>
    <xf numFmtId="165" fontId="12" fillId="4" borderId="4" xfId="5" applyNumberFormat="1" applyFont="1" applyFill="1" applyBorder="1" applyAlignment="1">
      <alignment vertical="center"/>
    </xf>
    <xf numFmtId="0" fontId="9" fillId="3" borderId="0" xfId="5" applyFont="1" applyFill="1" applyAlignment="1">
      <alignment horizontal="left" vertical="top" wrapText="1"/>
    </xf>
    <xf numFmtId="0" fontId="5" fillId="3" borderId="2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5" fillId="3" borderId="11" xfId="5" applyFont="1" applyFill="1" applyBorder="1" applyAlignment="1">
      <alignment horizontal="left" vertical="top" wrapText="1"/>
    </xf>
    <xf numFmtId="49" fontId="5" fillId="3" borderId="11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8" fillId="3" borderId="0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6" xfId="1" applyNumberFormat="1" applyFont="1" applyFill="1" applyBorder="1" applyAlignment="1">
      <alignment horizontal="left" vertical="top" wrapText="1"/>
    </xf>
    <xf numFmtId="166" fontId="16" fillId="3" borderId="11" xfId="1" applyNumberFormat="1" applyFont="1" applyFill="1" applyBorder="1" applyAlignment="1">
      <alignment horizontal="left" vertical="top" wrapText="1"/>
    </xf>
    <xf numFmtId="166" fontId="16" fillId="3" borderId="4" xfId="1" applyNumberFormat="1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32"/>
  <sheetViews>
    <sheetView view="pageBreakPreview" zoomScale="55" zoomScaleNormal="70" zoomScaleSheetLayoutView="55" workbookViewId="0">
      <selection sqref="A1:T25"/>
    </sheetView>
  </sheetViews>
  <sheetFormatPr defaultRowHeight="15.75" outlineLevelCol="1" x14ac:dyDescent="0.25"/>
  <cols>
    <col min="1" max="1" width="18.42578125" style="286" customWidth="1"/>
    <col min="2" max="2" width="22.7109375" style="286" customWidth="1"/>
    <col min="3" max="3" width="32" style="286" customWidth="1"/>
    <col min="4" max="4" width="6.85546875" style="286" customWidth="1"/>
    <col min="5" max="5" width="8.42578125" style="286" customWidth="1"/>
    <col min="6" max="6" width="3.28515625" style="286" customWidth="1"/>
    <col min="7" max="7" width="3" style="286" customWidth="1"/>
    <col min="8" max="8" width="4.7109375" style="286" customWidth="1"/>
    <col min="9" max="9" width="6.7109375" style="286" customWidth="1"/>
    <col min="10" max="11" width="14.140625" style="286" customWidth="1"/>
    <col min="12" max="12" width="13.42578125" style="286" customWidth="1"/>
    <col min="13" max="13" width="15" style="286" customWidth="1"/>
    <col min="14" max="14" width="13.140625" style="286" customWidth="1"/>
    <col min="15" max="15" width="14" style="286" customWidth="1"/>
    <col min="16" max="19" width="13.7109375" style="286" customWidth="1"/>
    <col min="20" max="20" width="14" style="286" customWidth="1"/>
    <col min="21" max="21" width="14.85546875" style="286" customWidth="1"/>
    <col min="22" max="22" width="16.28515625" style="286" hidden="1" customWidth="1" outlineLevel="1"/>
    <col min="23" max="24" width="16.140625" style="286" hidden="1" customWidth="1" outlineLevel="1"/>
    <col min="25" max="25" width="2.85546875" style="286" customWidth="1" outlineLevel="1"/>
    <col min="26" max="26" width="11.7109375" style="286" bestFit="1" customWidth="1"/>
    <col min="27" max="27" width="18" style="286" bestFit="1" customWidth="1"/>
    <col min="28" max="16384" width="9.140625" style="286"/>
  </cols>
  <sheetData>
    <row r="1" spans="1:27" ht="53.25" customHeight="1" x14ac:dyDescent="0.25">
      <c r="I1" s="663" t="s">
        <v>534</v>
      </c>
      <c r="J1" s="663"/>
      <c r="K1" s="663"/>
      <c r="L1" s="663"/>
      <c r="M1" s="663"/>
      <c r="N1" s="663"/>
      <c r="O1" s="663"/>
      <c r="P1" s="663"/>
      <c r="Q1" s="663"/>
      <c r="R1" s="663"/>
      <c r="S1" s="663"/>
      <c r="T1" s="663"/>
    </row>
    <row r="2" spans="1:27" ht="56.25" customHeight="1" x14ac:dyDescent="0.25">
      <c r="I2" s="661" t="s">
        <v>519</v>
      </c>
      <c r="J2" s="661"/>
      <c r="K2" s="661"/>
      <c r="L2" s="661"/>
      <c r="M2" s="661"/>
      <c r="N2" s="661"/>
      <c r="O2" s="661"/>
      <c r="P2" s="661"/>
      <c r="Q2" s="661"/>
      <c r="R2" s="661"/>
      <c r="S2" s="661"/>
      <c r="T2" s="661"/>
    </row>
    <row r="3" spans="1:27" ht="59.25" customHeight="1" x14ac:dyDescent="0.25">
      <c r="A3" s="662" t="s">
        <v>476</v>
      </c>
      <c r="B3" s="662"/>
      <c r="C3" s="662"/>
      <c r="D3" s="662"/>
      <c r="E3" s="662"/>
      <c r="F3" s="662"/>
      <c r="G3" s="662"/>
      <c r="H3" s="662"/>
      <c r="I3" s="662"/>
      <c r="J3" s="662"/>
      <c r="K3" s="662"/>
      <c r="L3" s="662"/>
      <c r="M3" s="662"/>
      <c r="N3" s="662"/>
      <c r="O3" s="662"/>
      <c r="P3" s="662"/>
      <c r="Q3" s="662"/>
      <c r="R3" s="662"/>
      <c r="S3" s="662"/>
      <c r="T3" s="662"/>
    </row>
    <row r="4" spans="1:27" ht="15.75" customHeight="1" x14ac:dyDescent="0.25">
      <c r="F4" s="295">
        <v>8</v>
      </c>
      <c r="V4" s="286">
        <f>3273967.4+28000</f>
        <v>3301967.4</v>
      </c>
      <c r="W4" s="286">
        <v>3307058.1</v>
      </c>
      <c r="X4" s="286">
        <v>2895283.8</v>
      </c>
    </row>
    <row r="5" spans="1:27" ht="34.5" customHeight="1" x14ac:dyDescent="0.25">
      <c r="A5" s="659" t="s">
        <v>53</v>
      </c>
      <c r="B5" s="659" t="s">
        <v>49</v>
      </c>
      <c r="C5" s="659" t="s">
        <v>169</v>
      </c>
      <c r="D5" s="659" t="s">
        <v>54</v>
      </c>
      <c r="E5" s="659"/>
      <c r="F5" s="659"/>
      <c r="G5" s="659"/>
      <c r="H5" s="659"/>
      <c r="I5" s="659"/>
      <c r="J5" s="659" t="s">
        <v>47</v>
      </c>
      <c r="K5" s="659"/>
      <c r="L5" s="659"/>
      <c r="M5" s="659"/>
      <c r="N5" s="659"/>
      <c r="O5" s="659"/>
      <c r="P5" s="659"/>
      <c r="Q5" s="659"/>
      <c r="R5" s="659"/>
      <c r="S5" s="659"/>
      <c r="T5" s="659"/>
      <c r="V5" s="296">
        <f>J7</f>
        <v>25745.1</v>
      </c>
      <c r="W5" s="296">
        <f>K7</f>
        <v>30198.400000000001</v>
      </c>
      <c r="X5" s="296">
        <f>L7</f>
        <v>32554.9</v>
      </c>
    </row>
    <row r="6" spans="1:27" ht="49.5" customHeight="1" x14ac:dyDescent="0.25">
      <c r="A6" s="659"/>
      <c r="B6" s="659"/>
      <c r="C6" s="659"/>
      <c r="D6" s="513" t="s">
        <v>167</v>
      </c>
      <c r="E6" s="513" t="s">
        <v>45</v>
      </c>
      <c r="F6" s="647" t="s">
        <v>44</v>
      </c>
      <c r="G6" s="648"/>
      <c r="H6" s="649"/>
      <c r="I6" s="513" t="s">
        <v>43</v>
      </c>
      <c r="J6" s="513" t="s">
        <v>33</v>
      </c>
      <c r="K6" s="513" t="s">
        <v>32</v>
      </c>
      <c r="L6" s="513" t="s">
        <v>31</v>
      </c>
      <c r="M6" s="513" t="s">
        <v>119</v>
      </c>
      <c r="N6" s="513" t="s">
        <v>118</v>
      </c>
      <c r="O6" s="513" t="s">
        <v>117</v>
      </c>
      <c r="P6" s="513" t="s">
        <v>116</v>
      </c>
      <c r="Q6" s="513" t="s">
        <v>115</v>
      </c>
      <c r="R6" s="513" t="s">
        <v>114</v>
      </c>
      <c r="S6" s="513" t="s">
        <v>113</v>
      </c>
      <c r="T6" s="513" t="s">
        <v>486</v>
      </c>
      <c r="U6" s="296"/>
      <c r="V6" s="296">
        <f>V4-V5</f>
        <v>3276222.3</v>
      </c>
      <c r="W6" s="296">
        <f>W4-W5</f>
        <v>3276859.7</v>
      </c>
      <c r="X6" s="296">
        <f>X4-X5</f>
        <v>2862728.9</v>
      </c>
    </row>
    <row r="7" spans="1:27" ht="31.5" customHeight="1" x14ac:dyDescent="0.25">
      <c r="A7" s="660" t="s">
        <v>55</v>
      </c>
      <c r="B7" s="660" t="s">
        <v>143</v>
      </c>
      <c r="C7" s="514" t="s">
        <v>56</v>
      </c>
      <c r="D7" s="513" t="s">
        <v>57</v>
      </c>
      <c r="E7" s="513" t="s">
        <v>57</v>
      </c>
      <c r="F7" s="647" t="s">
        <v>57</v>
      </c>
      <c r="G7" s="648"/>
      <c r="H7" s="649"/>
      <c r="I7" s="513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67275.8</v>
      </c>
      <c r="R7" s="74">
        <f>R10+R13+R16+R19</f>
        <v>57605.200000000004</v>
      </c>
      <c r="S7" s="74">
        <f>S10+S13+S16+S19</f>
        <v>57605.200000000004</v>
      </c>
      <c r="T7" s="74">
        <f>SUM(J7:S7)</f>
        <v>478593.9</v>
      </c>
      <c r="U7" s="297"/>
      <c r="Z7" s="296"/>
      <c r="AA7" s="296"/>
    </row>
    <row r="8" spans="1:27" x14ac:dyDescent="0.25">
      <c r="A8" s="660"/>
      <c r="B8" s="660"/>
      <c r="C8" s="514" t="s">
        <v>170</v>
      </c>
      <c r="D8" s="513"/>
      <c r="E8" s="513"/>
      <c r="F8" s="647"/>
      <c r="G8" s="648"/>
      <c r="H8" s="649"/>
      <c r="I8" s="513"/>
      <c r="J8" s="75"/>
      <c r="K8" s="75"/>
      <c r="L8" s="75"/>
      <c r="M8" s="75"/>
      <c r="N8" s="75"/>
      <c r="O8" s="75"/>
      <c r="P8" s="75"/>
      <c r="Q8" s="75"/>
      <c r="R8" s="75"/>
      <c r="S8" s="75"/>
      <c r="T8" s="74">
        <f t="shared" ref="T8:T21" si="1">SUM(J8:S8)</f>
        <v>0</v>
      </c>
      <c r="U8" s="297"/>
      <c r="V8" s="296">
        <v>2809386.2</v>
      </c>
      <c r="W8" s="296">
        <v>2813055.3</v>
      </c>
      <c r="X8" s="296">
        <v>2810976</v>
      </c>
    </row>
    <row r="9" spans="1:27" ht="48" customHeight="1" x14ac:dyDescent="0.25">
      <c r="A9" s="660"/>
      <c r="B9" s="660"/>
      <c r="C9" s="514" t="s">
        <v>154</v>
      </c>
      <c r="D9" s="298" t="s">
        <v>123</v>
      </c>
      <c r="E9" s="513" t="s">
        <v>57</v>
      </c>
      <c r="F9" s="647" t="s">
        <v>57</v>
      </c>
      <c r="G9" s="648"/>
      <c r="H9" s="649"/>
      <c r="I9" s="513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67275.8</v>
      </c>
      <c r="R9" s="75">
        <f>R7</f>
        <v>57605.200000000004</v>
      </c>
      <c r="S9" s="75">
        <f>S7</f>
        <v>57605.200000000004</v>
      </c>
      <c r="T9" s="74">
        <f t="shared" si="1"/>
        <v>478593.9</v>
      </c>
      <c r="U9" s="297"/>
      <c r="V9" s="296">
        <f>J9-[13]ПП3!J85-[13]ПП3!J98-[13]ПП3!J99</f>
        <v>22650.199999999997</v>
      </c>
      <c r="W9" s="296">
        <f>K9-[13]ПП3!K85-[13]ПП3!K98-[13]ПП3!K99</f>
        <v>27061.4</v>
      </c>
      <c r="X9" s="296">
        <f>L9-[13]ПП3!L85-[13]ПП3!L98-[13]ПП3!L99</f>
        <v>22488.9</v>
      </c>
    </row>
    <row r="10" spans="1:27" ht="35.25" customHeight="1" x14ac:dyDescent="0.25">
      <c r="A10" s="660" t="s">
        <v>58</v>
      </c>
      <c r="B10" s="664" t="s">
        <v>182</v>
      </c>
      <c r="C10" s="514" t="s">
        <v>59</v>
      </c>
      <c r="D10" s="298"/>
      <c r="E10" s="513" t="s">
        <v>57</v>
      </c>
      <c r="F10" s="647" t="s">
        <v>57</v>
      </c>
      <c r="G10" s="648"/>
      <c r="H10" s="649"/>
      <c r="I10" s="513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37055.9</v>
      </c>
      <c r="R10" s="74">
        <f>R12</f>
        <v>32489.300000000003</v>
      </c>
      <c r="S10" s="74">
        <f>S12</f>
        <v>32489.300000000003</v>
      </c>
      <c r="T10" s="74">
        <f t="shared" si="1"/>
        <v>236420.59999999998</v>
      </c>
      <c r="U10" s="297"/>
    </row>
    <row r="11" spans="1:27" ht="31.5" customHeight="1" x14ac:dyDescent="0.25">
      <c r="A11" s="660"/>
      <c r="B11" s="664"/>
      <c r="C11" s="514" t="s">
        <v>170</v>
      </c>
      <c r="D11" s="298"/>
      <c r="E11" s="513"/>
      <c r="F11" s="647"/>
      <c r="G11" s="648"/>
      <c r="H11" s="649"/>
      <c r="I11" s="513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4">
        <f t="shared" si="1"/>
        <v>0</v>
      </c>
      <c r="U11" s="297"/>
    </row>
    <row r="12" spans="1:27" ht="63" x14ac:dyDescent="0.25">
      <c r="A12" s="660"/>
      <c r="B12" s="664"/>
      <c r="C12" s="514" t="s">
        <v>154</v>
      </c>
      <c r="D12" s="298" t="s">
        <v>123</v>
      </c>
      <c r="E12" s="513" t="s">
        <v>57</v>
      </c>
      <c r="F12" s="647" t="s">
        <v>57</v>
      </c>
      <c r="G12" s="648"/>
      <c r="H12" s="649"/>
      <c r="I12" s="513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37055.9</v>
      </c>
      <c r="R12" s="75">
        <f>'Информация МЗ+ИЦ+ПД'!L14</f>
        <v>32489.300000000003</v>
      </c>
      <c r="S12" s="75">
        <f>'Информация МЗ+ИЦ+ПД'!M14</f>
        <v>32489.300000000003</v>
      </c>
      <c r="T12" s="74">
        <f t="shared" si="1"/>
        <v>236420.59999999998</v>
      </c>
      <c r="U12" s="297"/>
    </row>
    <row r="13" spans="1:27" ht="22.5" customHeight="1" x14ac:dyDescent="0.25">
      <c r="A13" s="656" t="s">
        <v>60</v>
      </c>
      <c r="B13" s="653" t="s">
        <v>61</v>
      </c>
      <c r="C13" s="514" t="s">
        <v>456</v>
      </c>
      <c r="D13" s="298"/>
      <c r="E13" s="513" t="s">
        <v>57</v>
      </c>
      <c r="F13" s="647" t="s">
        <v>57</v>
      </c>
      <c r="G13" s="648"/>
      <c r="H13" s="649"/>
      <c r="I13" s="513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27324.799999999999</v>
      </c>
      <c r="R13" s="74">
        <f>R15</f>
        <v>22220.799999999999</v>
      </c>
      <c r="S13" s="74">
        <f>S15</f>
        <v>22220.799999999999</v>
      </c>
      <c r="T13" s="74">
        <f t="shared" si="1"/>
        <v>164552.5</v>
      </c>
      <c r="U13" s="297"/>
    </row>
    <row r="14" spans="1:27" ht="15.75" customHeight="1" x14ac:dyDescent="0.25">
      <c r="A14" s="657"/>
      <c r="B14" s="654"/>
      <c r="C14" s="514" t="s">
        <v>170</v>
      </c>
      <c r="D14" s="298"/>
      <c r="E14" s="513"/>
      <c r="F14" s="647"/>
      <c r="G14" s="648"/>
      <c r="H14" s="649"/>
      <c r="I14" s="513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4">
        <f t="shared" si="1"/>
        <v>0</v>
      </c>
      <c r="U14" s="297"/>
    </row>
    <row r="15" spans="1:27" ht="63" customHeight="1" x14ac:dyDescent="0.25">
      <c r="A15" s="657"/>
      <c r="B15" s="654"/>
      <c r="C15" s="516" t="s">
        <v>154</v>
      </c>
      <c r="D15" s="299" t="s">
        <v>123</v>
      </c>
      <c r="E15" s="513" t="s">
        <v>57</v>
      </c>
      <c r="F15" s="647" t="s">
        <v>57</v>
      </c>
      <c r="G15" s="648"/>
      <c r="H15" s="649"/>
      <c r="I15" s="513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27324.799999999999</v>
      </c>
      <c r="R15" s="75">
        <f>'Информация МЗ+ИЦ+ПД'!L21</f>
        <v>22220.799999999999</v>
      </c>
      <c r="S15" s="75">
        <f>'Информация МЗ+ИЦ+ПД'!M21</f>
        <v>22220.799999999999</v>
      </c>
      <c r="T15" s="74">
        <f t="shared" si="1"/>
        <v>164552.5</v>
      </c>
      <c r="U15" s="297"/>
      <c r="AA15" s="296"/>
    </row>
    <row r="16" spans="1:27" ht="32.25" customHeight="1" x14ac:dyDescent="0.25">
      <c r="A16" s="656" t="s">
        <v>62</v>
      </c>
      <c r="B16" s="653" t="s">
        <v>142</v>
      </c>
      <c r="C16" s="514" t="s">
        <v>59</v>
      </c>
      <c r="D16" s="298"/>
      <c r="E16" s="513" t="s">
        <v>57</v>
      </c>
      <c r="F16" s="647" t="s">
        <v>57</v>
      </c>
      <c r="G16" s="648"/>
      <c r="H16" s="649"/>
      <c r="I16" s="513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 t="shared" si="1"/>
        <v>55907.1</v>
      </c>
      <c r="U16" s="297"/>
      <c r="AA16" s="296"/>
    </row>
    <row r="17" spans="1:27" ht="15.75" customHeight="1" x14ac:dyDescent="0.25">
      <c r="A17" s="657"/>
      <c r="B17" s="654"/>
      <c r="C17" s="514" t="s">
        <v>170</v>
      </c>
      <c r="D17" s="298"/>
      <c r="E17" s="513"/>
      <c r="F17" s="647"/>
      <c r="G17" s="648"/>
      <c r="H17" s="649"/>
      <c r="I17" s="513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4">
        <f t="shared" si="1"/>
        <v>0</v>
      </c>
      <c r="U17" s="297"/>
      <c r="AA17" s="296"/>
    </row>
    <row r="18" spans="1:27" ht="70.5" customHeight="1" x14ac:dyDescent="0.25">
      <c r="A18" s="658"/>
      <c r="B18" s="655"/>
      <c r="C18" s="516" t="s">
        <v>154</v>
      </c>
      <c r="D18" s="298" t="s">
        <v>123</v>
      </c>
      <c r="E18" s="513" t="s">
        <v>57</v>
      </c>
      <c r="F18" s="647" t="s">
        <v>57</v>
      </c>
      <c r="G18" s="648"/>
      <c r="H18" s="649"/>
      <c r="I18" s="513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4">
        <f t="shared" si="1"/>
        <v>55907.1</v>
      </c>
      <c r="U18" s="297"/>
      <c r="Z18" s="296"/>
      <c r="AA18" s="296"/>
    </row>
    <row r="19" spans="1:27" ht="47.25" customHeight="1" x14ac:dyDescent="0.25">
      <c r="A19" s="656" t="s">
        <v>136</v>
      </c>
      <c r="B19" s="653" t="s">
        <v>63</v>
      </c>
      <c r="C19" s="514" t="s">
        <v>59</v>
      </c>
      <c r="D19" s="298"/>
      <c r="E19" s="513" t="s">
        <v>57</v>
      </c>
      <c r="F19" s="647" t="s">
        <v>57</v>
      </c>
      <c r="G19" s="648"/>
      <c r="H19" s="649"/>
      <c r="I19" s="513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2895.1000000000004</v>
      </c>
      <c r="R19" s="74">
        <f>R21</f>
        <v>2895.1000000000004</v>
      </c>
      <c r="S19" s="74">
        <f>'Информация МЗ+ИЦ+ПД'!M35</f>
        <v>2895.1000000000004</v>
      </c>
      <c r="T19" s="74">
        <f t="shared" si="1"/>
        <v>21713.699999999997</v>
      </c>
      <c r="U19" s="297"/>
    </row>
    <row r="20" spans="1:27" ht="31.5" customHeight="1" x14ac:dyDescent="0.25">
      <c r="A20" s="657"/>
      <c r="B20" s="654"/>
      <c r="C20" s="514" t="s">
        <v>170</v>
      </c>
      <c r="D20" s="298"/>
      <c r="E20" s="513"/>
      <c r="F20" s="647"/>
      <c r="G20" s="648"/>
      <c r="H20" s="649"/>
      <c r="I20" s="513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4">
        <f t="shared" si="1"/>
        <v>0</v>
      </c>
      <c r="U20" s="297"/>
    </row>
    <row r="21" spans="1:27" ht="68.25" customHeight="1" x14ac:dyDescent="0.25">
      <c r="A21" s="658"/>
      <c r="B21" s="655"/>
      <c r="C21" s="514" t="s">
        <v>154</v>
      </c>
      <c r="D21" s="298" t="s">
        <v>123</v>
      </c>
      <c r="E21" s="513" t="s">
        <v>57</v>
      </c>
      <c r="F21" s="647" t="s">
        <v>57</v>
      </c>
      <c r="G21" s="648"/>
      <c r="H21" s="649"/>
      <c r="I21" s="513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2895.1000000000004</v>
      </c>
      <c r="R21" s="75">
        <f>'Информация МЗ+ИЦ+ПД'!L35</f>
        <v>2895.1000000000004</v>
      </c>
      <c r="S21" s="75">
        <f>'Информация МЗ+ИЦ+ПД'!M35</f>
        <v>2895.1000000000004</v>
      </c>
      <c r="T21" s="74">
        <f t="shared" si="1"/>
        <v>21713.699999999997</v>
      </c>
      <c r="U21" s="297"/>
    </row>
    <row r="22" spans="1:27" ht="33.6" customHeight="1" x14ac:dyDescent="0.25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</row>
    <row r="23" spans="1:27" ht="36" hidden="1" customHeight="1" x14ac:dyDescent="0.25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</row>
    <row r="24" spans="1:27" x14ac:dyDescent="0.25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</row>
    <row r="25" spans="1:27" ht="43.5" customHeight="1" x14ac:dyDescent="0.25">
      <c r="A25" s="652" t="s">
        <v>64</v>
      </c>
      <c r="B25" s="652"/>
      <c r="C25" s="652"/>
      <c r="D25" s="652"/>
      <c r="E25" s="268"/>
      <c r="F25" s="268"/>
      <c r="G25" s="268"/>
      <c r="H25" s="268"/>
      <c r="I25" s="268"/>
      <c r="J25" s="282"/>
      <c r="K25" s="268"/>
      <c r="L25" s="644" t="s">
        <v>195</v>
      </c>
      <c r="M25" s="645"/>
      <c r="N25" s="645"/>
      <c r="O25" s="645"/>
      <c r="P25" s="645"/>
      <c r="Q25" s="645"/>
      <c r="R25" s="645"/>
      <c r="S25" s="645"/>
      <c r="T25" s="645"/>
      <c r="U25" s="515"/>
    </row>
    <row r="26" spans="1:27" x14ac:dyDescent="0.25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</row>
    <row r="27" spans="1:27" x14ac:dyDescent="0.25">
      <c r="D27" s="305"/>
      <c r="E27" s="305"/>
      <c r="F27" s="305"/>
      <c r="G27" s="305"/>
      <c r="H27" s="305"/>
      <c r="I27" s="305"/>
    </row>
    <row r="28" spans="1:27" s="268" customFormat="1" ht="51.75" customHeight="1" x14ac:dyDescent="0.25">
      <c r="A28" s="652"/>
      <c r="B28" s="652"/>
      <c r="C28" s="652"/>
      <c r="D28" s="652"/>
      <c r="L28" s="646"/>
      <c r="M28" s="646"/>
      <c r="N28" s="646"/>
      <c r="O28" s="646"/>
      <c r="P28" s="646"/>
      <c r="Q28" s="646"/>
      <c r="R28" s="646"/>
      <c r="S28" s="646"/>
      <c r="T28" s="646"/>
    </row>
    <row r="29" spans="1:27" s="307" customFormat="1" ht="31.5" hidden="1" x14ac:dyDescent="0.25">
      <c r="A29" s="650" t="s">
        <v>65</v>
      </c>
      <c r="B29" s="650"/>
      <c r="C29" s="650"/>
      <c r="D29" s="650"/>
      <c r="E29" s="651"/>
      <c r="F29" s="651"/>
      <c r="G29" s="651"/>
      <c r="H29" s="651"/>
      <c r="I29" s="651"/>
      <c r="J29" s="306"/>
      <c r="K29" s="306"/>
      <c r="T29" s="307" t="s">
        <v>66</v>
      </c>
    </row>
    <row r="30" spans="1:27" hidden="1" x14ac:dyDescent="0.25"/>
    <row r="31" spans="1:27" hidden="1" x14ac:dyDescent="0.25"/>
    <row r="32" spans="1:27" hidden="1" x14ac:dyDescent="0.25"/>
  </sheetData>
  <mergeCells count="40">
    <mergeCell ref="I2:T2"/>
    <mergeCell ref="A3:T3"/>
    <mergeCell ref="A5:A6"/>
    <mergeCell ref="I1:T1"/>
    <mergeCell ref="A10:A12"/>
    <mergeCell ref="B10:B12"/>
    <mergeCell ref="F8:H8"/>
    <mergeCell ref="F9:H9"/>
    <mergeCell ref="J5:T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T25"/>
    <mergeCell ref="L28:T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7"/>
  <sheetViews>
    <sheetView view="pageBreakPreview" zoomScale="60" workbookViewId="0">
      <selection activeCell="T19" sqref="T19"/>
    </sheetView>
  </sheetViews>
  <sheetFormatPr defaultRowHeight="15" x14ac:dyDescent="0.25"/>
  <cols>
    <col min="2" max="2" width="61.5703125" customWidth="1"/>
    <col min="5" max="5" width="13.85546875" customWidth="1"/>
  </cols>
  <sheetData>
    <row r="1" spans="1:15" s="18" customFormat="1" ht="36" customHeight="1" x14ac:dyDescent="0.3">
      <c r="A1" s="21"/>
      <c r="B1" s="36"/>
      <c r="C1" s="36"/>
      <c r="D1" s="36"/>
      <c r="E1" s="36"/>
      <c r="F1" s="749" t="s">
        <v>530</v>
      </c>
      <c r="G1" s="750"/>
      <c r="H1" s="750"/>
      <c r="I1" s="750"/>
      <c r="J1" s="750"/>
      <c r="K1" s="750"/>
      <c r="L1" s="750"/>
    </row>
    <row r="2" spans="1:15" s="18" customFormat="1" ht="20.25" x14ac:dyDescent="0.3">
      <c r="A2" s="21"/>
      <c r="B2" s="36"/>
      <c r="C2" s="36"/>
      <c r="D2" s="36"/>
      <c r="E2" s="36"/>
      <c r="F2" s="37"/>
      <c r="G2" s="37"/>
    </row>
    <row r="3" spans="1:15" s="18" customFormat="1" ht="23.25" customHeight="1" x14ac:dyDescent="0.3">
      <c r="A3" s="755" t="s">
        <v>172</v>
      </c>
      <c r="B3" s="755"/>
      <c r="C3" s="755"/>
      <c r="D3" s="755"/>
      <c r="E3" s="755"/>
      <c r="F3" s="755"/>
      <c r="G3" s="755"/>
      <c r="H3" s="755"/>
      <c r="I3" s="755"/>
    </row>
    <row r="4" spans="1:15" s="18" customFormat="1" ht="20.25" x14ac:dyDescent="0.3">
      <c r="A4" s="21"/>
      <c r="B4" s="36"/>
      <c r="C4" s="36"/>
      <c r="D4" s="36"/>
      <c r="E4" s="36"/>
      <c r="F4" s="20"/>
    </row>
    <row r="5" spans="1:15" s="32" customFormat="1" ht="20.25" customHeight="1" x14ac:dyDescent="0.25">
      <c r="A5" s="756" t="s">
        <v>27</v>
      </c>
      <c r="B5" s="741" t="s">
        <v>26</v>
      </c>
      <c r="C5" s="741" t="s">
        <v>15</v>
      </c>
      <c r="D5" s="741" t="s">
        <v>25</v>
      </c>
      <c r="E5" s="741" t="s">
        <v>14</v>
      </c>
      <c r="F5" s="741">
        <v>2014</v>
      </c>
      <c r="G5" s="741">
        <v>2015</v>
      </c>
      <c r="H5" s="741">
        <v>2016</v>
      </c>
      <c r="I5" s="741">
        <v>2017</v>
      </c>
      <c r="J5" s="807">
        <v>2018</v>
      </c>
      <c r="K5" s="807">
        <v>2019</v>
      </c>
      <c r="L5" s="741">
        <v>2020</v>
      </c>
      <c r="M5" s="741">
        <v>2021</v>
      </c>
      <c r="N5" s="741">
        <v>2022</v>
      </c>
      <c r="O5" s="741">
        <v>2023</v>
      </c>
    </row>
    <row r="6" spans="1:15" s="32" customFormat="1" ht="93.75" customHeight="1" x14ac:dyDescent="0.25">
      <c r="A6" s="756"/>
      <c r="B6" s="741"/>
      <c r="C6" s="741"/>
      <c r="D6" s="741"/>
      <c r="E6" s="741"/>
      <c r="F6" s="741"/>
      <c r="G6" s="741"/>
      <c r="H6" s="741"/>
      <c r="I6" s="741"/>
      <c r="J6" s="808"/>
      <c r="K6" s="807"/>
      <c r="L6" s="741"/>
      <c r="M6" s="741"/>
      <c r="N6" s="741"/>
      <c r="O6" s="741"/>
    </row>
    <row r="7" spans="1:15" s="32" customFormat="1" ht="60" customHeight="1" x14ac:dyDescent="0.25">
      <c r="A7" s="35"/>
      <c r="B7" s="599" t="s">
        <v>24</v>
      </c>
      <c r="C7" s="756" t="s">
        <v>153</v>
      </c>
      <c r="D7" s="756"/>
      <c r="E7" s="756"/>
      <c r="F7" s="756"/>
      <c r="G7" s="756"/>
      <c r="H7" s="756"/>
      <c r="I7" s="756"/>
      <c r="J7" s="756"/>
      <c r="K7" s="756"/>
      <c r="L7" s="756"/>
      <c r="M7" s="756"/>
      <c r="N7" s="756"/>
      <c r="O7" s="756"/>
    </row>
    <row r="8" spans="1:15" s="32" customFormat="1" ht="36" customHeight="1" x14ac:dyDescent="0.25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3"/>
      <c r="L8" s="35"/>
      <c r="M8" s="35"/>
      <c r="N8" s="35"/>
      <c r="O8" s="35"/>
    </row>
    <row r="9" spans="1:15" s="18" customFormat="1" ht="72" customHeight="1" x14ac:dyDescent="0.2">
      <c r="A9" s="27" t="s">
        <v>8</v>
      </c>
      <c r="B9" s="31" t="s">
        <v>22</v>
      </c>
      <c r="C9" s="23" t="s">
        <v>19</v>
      </c>
      <c r="D9" s="30"/>
      <c r="E9" s="23" t="s">
        <v>18</v>
      </c>
      <c r="F9" s="29">
        <v>35</v>
      </c>
      <c r="G9" s="29">
        <v>90</v>
      </c>
      <c r="H9" s="29">
        <v>100</v>
      </c>
      <c r="I9" s="29">
        <v>100</v>
      </c>
      <c r="J9" s="29">
        <v>60</v>
      </c>
      <c r="K9" s="29">
        <v>60</v>
      </c>
      <c r="L9" s="98">
        <v>60</v>
      </c>
      <c r="M9" s="98">
        <v>60</v>
      </c>
      <c r="N9" s="98">
        <v>60</v>
      </c>
      <c r="O9" s="98">
        <v>60</v>
      </c>
    </row>
    <row r="10" spans="1:15" s="18" customFormat="1" ht="171.75" customHeight="1" x14ac:dyDescent="0.2">
      <c r="A10" s="27" t="s">
        <v>7</v>
      </c>
      <c r="B10" s="28" t="s">
        <v>330</v>
      </c>
      <c r="C10" s="598" t="s">
        <v>19</v>
      </c>
      <c r="D10" s="598"/>
      <c r="E10" s="23" t="s">
        <v>21</v>
      </c>
      <c r="F10" s="22">
        <v>0</v>
      </c>
      <c r="G10" s="22">
        <v>0</v>
      </c>
      <c r="H10" s="22">
        <v>0</v>
      </c>
      <c r="I10" s="22">
        <v>0</v>
      </c>
      <c r="J10" s="22">
        <v>21</v>
      </c>
      <c r="K10" s="22">
        <v>21</v>
      </c>
      <c r="L10" s="22">
        <v>15</v>
      </c>
      <c r="M10" s="98">
        <v>17</v>
      </c>
      <c r="N10" s="98">
        <v>19</v>
      </c>
      <c r="O10" s="98">
        <v>19</v>
      </c>
    </row>
    <row r="11" spans="1:15" s="18" customFormat="1" ht="154.5" customHeight="1" x14ac:dyDescent="0.2">
      <c r="A11" s="27" t="s">
        <v>5</v>
      </c>
      <c r="B11" s="28" t="s">
        <v>325</v>
      </c>
      <c r="C11" s="598" t="s">
        <v>19</v>
      </c>
      <c r="D11" s="598"/>
      <c r="E11" s="23" t="s">
        <v>21</v>
      </c>
      <c r="F11" s="125">
        <v>0</v>
      </c>
      <c r="G11" s="125">
        <v>0</v>
      </c>
      <c r="H11" s="125">
        <v>0</v>
      </c>
      <c r="I11" s="125">
        <v>0</v>
      </c>
      <c r="J11" s="125">
        <v>20</v>
      </c>
      <c r="K11" s="125">
        <v>20</v>
      </c>
      <c r="L11" s="125">
        <v>10</v>
      </c>
      <c r="M11" s="98">
        <v>11</v>
      </c>
      <c r="N11" s="98">
        <v>12</v>
      </c>
      <c r="O11" s="98">
        <v>12</v>
      </c>
    </row>
    <row r="12" spans="1:15" s="18" customFormat="1" ht="151.5" customHeight="1" x14ac:dyDescent="0.2">
      <c r="A12" s="27" t="s">
        <v>4</v>
      </c>
      <c r="B12" s="26" t="s">
        <v>358</v>
      </c>
      <c r="C12" s="598" t="s">
        <v>19</v>
      </c>
      <c r="D12" s="598"/>
      <c r="E12" s="23" t="s">
        <v>21</v>
      </c>
      <c r="F12" s="22">
        <v>0</v>
      </c>
      <c r="G12" s="22">
        <v>0</v>
      </c>
      <c r="H12" s="22">
        <v>0</v>
      </c>
      <c r="I12" s="22">
        <v>0</v>
      </c>
      <c r="J12" s="22">
        <v>17</v>
      </c>
      <c r="K12" s="22">
        <v>17</v>
      </c>
      <c r="L12" s="22">
        <v>8</v>
      </c>
      <c r="M12" s="98">
        <v>9</v>
      </c>
      <c r="N12" s="98">
        <v>10</v>
      </c>
      <c r="O12" s="98">
        <v>10</v>
      </c>
    </row>
    <row r="13" spans="1:15" s="18" customFormat="1" ht="91.5" customHeight="1" x14ac:dyDescent="0.2">
      <c r="A13" s="27" t="s">
        <v>3</v>
      </c>
      <c r="B13" s="26" t="s">
        <v>326</v>
      </c>
      <c r="C13" s="598" t="s">
        <v>1</v>
      </c>
      <c r="D13" s="598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22">
        <v>66</v>
      </c>
      <c r="K13" s="22">
        <v>68</v>
      </c>
      <c r="L13" s="98">
        <v>72</v>
      </c>
      <c r="M13" s="98">
        <v>72</v>
      </c>
      <c r="N13" s="98">
        <v>72</v>
      </c>
      <c r="O13" s="98">
        <v>72</v>
      </c>
    </row>
    <row r="14" spans="1:15" s="18" customFormat="1" ht="90" customHeight="1" x14ac:dyDescent="0.2">
      <c r="A14" s="27" t="s">
        <v>144</v>
      </c>
      <c r="B14" s="25" t="s">
        <v>20</v>
      </c>
      <c r="C14" s="598" t="s">
        <v>19</v>
      </c>
      <c r="D14" s="598"/>
      <c r="E14" s="23" t="s">
        <v>18</v>
      </c>
      <c r="F14" s="22">
        <v>15</v>
      </c>
      <c r="G14" s="22">
        <v>16</v>
      </c>
      <c r="H14" s="22">
        <v>16</v>
      </c>
      <c r="I14" s="22">
        <v>18</v>
      </c>
      <c r="J14" s="22">
        <v>20</v>
      </c>
      <c r="K14" s="22">
        <v>22</v>
      </c>
      <c r="L14" s="98">
        <v>24</v>
      </c>
      <c r="M14" s="98">
        <v>24</v>
      </c>
      <c r="N14" s="98">
        <v>24</v>
      </c>
      <c r="O14" s="98">
        <v>24</v>
      </c>
    </row>
    <row r="15" spans="1:15" s="66" customFormat="1" ht="12.75" customHeight="1" x14ac:dyDescent="0.2"/>
    <row r="16" spans="1:15" s="66" customFormat="1" ht="12.75" customHeight="1" x14ac:dyDescent="0.2"/>
    <row r="17" spans="1:8" s="66" customFormat="1" ht="36.75" customHeight="1" x14ac:dyDescent="0.2">
      <c r="A17" s="739" t="s">
        <v>64</v>
      </c>
      <c r="B17" s="739"/>
      <c r="C17" s="67"/>
      <c r="D17" s="67"/>
      <c r="E17" s="67"/>
      <c r="G17" s="740" t="s">
        <v>195</v>
      </c>
      <c r="H17" s="740"/>
    </row>
  </sheetData>
  <mergeCells count="20">
    <mergeCell ref="O5:O6"/>
    <mergeCell ref="C7:O7"/>
    <mergeCell ref="A17:B17"/>
    <mergeCell ref="G17:H17"/>
    <mergeCell ref="I5:I6"/>
    <mergeCell ref="J5:J6"/>
    <mergeCell ref="K5:K6"/>
    <mergeCell ref="L5:L6"/>
    <mergeCell ref="M5:M6"/>
    <mergeCell ref="N5:N6"/>
    <mergeCell ref="F1:L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5" x14ac:dyDescent="0.25"/>
  <cols>
    <col min="1" max="1" width="5.85546875" customWidth="1"/>
    <col min="2" max="2" width="41.7109375" customWidth="1"/>
    <col min="4" max="4" width="11.7109375" customWidth="1"/>
  </cols>
  <sheetData>
    <row r="1" spans="1:14" s="172" customFormat="1" ht="74.25" customHeight="1" x14ac:dyDescent="0.25">
      <c r="F1" s="762" t="s">
        <v>531</v>
      </c>
      <c r="G1" s="762"/>
      <c r="H1" s="762"/>
    </row>
    <row r="2" spans="1:14" s="171" customFormat="1" ht="3.75" customHeight="1" x14ac:dyDescent="0.25">
      <c r="A2" s="763"/>
      <c r="B2" s="763"/>
      <c r="C2" s="763"/>
      <c r="D2" s="763"/>
      <c r="E2" s="763"/>
      <c r="F2" s="763"/>
      <c r="G2" s="763"/>
      <c r="H2" s="763"/>
    </row>
    <row r="3" spans="1:14" s="171" customFormat="1" ht="40.5" customHeight="1" x14ac:dyDescent="0.2">
      <c r="A3" s="757" t="s">
        <v>138</v>
      </c>
      <c r="B3" s="757"/>
      <c r="C3" s="757"/>
      <c r="D3" s="757"/>
      <c r="E3" s="757"/>
      <c r="F3" s="757"/>
      <c r="G3" s="757"/>
      <c r="H3" s="757"/>
      <c r="I3" s="757"/>
      <c r="J3" s="600"/>
    </row>
    <row r="4" spans="1:14" s="1" customFormat="1" ht="10.5" customHeight="1" x14ac:dyDescent="0.2">
      <c r="I4" s="17"/>
      <c r="J4" s="17"/>
    </row>
    <row r="5" spans="1:14" s="16" customFormat="1" ht="15" customHeight="1" x14ac:dyDescent="0.25">
      <c r="A5" s="738" t="s">
        <v>17</v>
      </c>
      <c r="B5" s="738" t="s">
        <v>16</v>
      </c>
      <c r="C5" s="769" t="s">
        <v>15</v>
      </c>
      <c r="D5" s="769" t="s">
        <v>14</v>
      </c>
      <c r="E5" s="769" t="s">
        <v>13</v>
      </c>
      <c r="F5" s="769" t="s">
        <v>12</v>
      </c>
      <c r="G5" s="769" t="s">
        <v>11</v>
      </c>
      <c r="H5" s="769" t="s">
        <v>171</v>
      </c>
      <c r="I5" s="764" t="s">
        <v>250</v>
      </c>
      <c r="J5" s="771" t="s">
        <v>117</v>
      </c>
      <c r="K5" s="760" t="s">
        <v>116</v>
      </c>
      <c r="L5" s="760" t="s">
        <v>115</v>
      </c>
      <c r="M5" s="760" t="s">
        <v>114</v>
      </c>
      <c r="N5" s="760" t="s">
        <v>113</v>
      </c>
    </row>
    <row r="6" spans="1:14" s="16" customFormat="1" ht="31.5" customHeight="1" x14ac:dyDescent="0.25">
      <c r="A6" s="738"/>
      <c r="B6" s="738"/>
      <c r="C6" s="769"/>
      <c r="D6" s="769"/>
      <c r="E6" s="769" t="s">
        <v>10</v>
      </c>
      <c r="F6" s="769" t="s">
        <v>10</v>
      </c>
      <c r="G6" s="769" t="s">
        <v>10</v>
      </c>
      <c r="H6" s="769" t="s">
        <v>10</v>
      </c>
      <c r="I6" s="764" t="s">
        <v>10</v>
      </c>
      <c r="J6" s="772"/>
      <c r="K6" s="761"/>
      <c r="L6" s="761"/>
      <c r="M6" s="761"/>
      <c r="N6" s="761"/>
    </row>
    <row r="7" spans="1:14" s="16" customFormat="1" ht="25.5" customHeight="1" x14ac:dyDescent="0.25">
      <c r="A7" s="594"/>
      <c r="B7" s="594" t="s">
        <v>9</v>
      </c>
      <c r="C7" s="769" t="s">
        <v>139</v>
      </c>
      <c r="D7" s="769"/>
      <c r="E7" s="769"/>
      <c r="F7" s="769"/>
      <c r="G7" s="769"/>
      <c r="H7" s="769"/>
      <c r="I7" s="769"/>
      <c r="J7" s="769"/>
      <c r="K7" s="769"/>
      <c r="L7" s="769"/>
      <c r="M7" s="769"/>
      <c r="N7" s="769"/>
    </row>
    <row r="8" spans="1:14" s="12" customFormat="1" ht="33.75" customHeight="1" x14ac:dyDescent="0.25">
      <c r="A8" s="8"/>
      <c r="B8" s="15" t="s">
        <v>23</v>
      </c>
      <c r="C8" s="622"/>
      <c r="D8" s="622"/>
      <c r="E8" s="622"/>
      <c r="F8" s="622"/>
      <c r="G8" s="622"/>
      <c r="H8" s="622"/>
      <c r="I8" s="623"/>
      <c r="J8" s="623"/>
      <c r="K8" s="624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253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254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255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">
      <c r="A12" s="8" t="s">
        <v>4</v>
      </c>
      <c r="B12" s="7" t="s">
        <v>256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2.75" x14ac:dyDescent="0.2"/>
    <row r="14" spans="1:14" s="1" customFormat="1" ht="11.25" customHeight="1" x14ac:dyDescent="0.2">
      <c r="B14" s="770"/>
      <c r="C14" s="770"/>
      <c r="D14" s="4"/>
      <c r="E14" s="4"/>
      <c r="F14" s="3"/>
      <c r="G14" s="3"/>
      <c r="H14" s="2"/>
    </row>
    <row r="15" spans="1:14" s="1" customFormat="1" ht="29.25" customHeight="1" x14ac:dyDescent="0.2">
      <c r="A15" s="768" t="s">
        <v>64</v>
      </c>
      <c r="B15" s="768"/>
      <c r="C15" s="768"/>
      <c r="D15" s="65"/>
      <c r="E15" s="767" t="s">
        <v>195</v>
      </c>
      <c r="F15" s="767"/>
      <c r="G15" s="767"/>
      <c r="H15" s="767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5" x14ac:dyDescent="0.25"/>
  <cols>
    <col min="2" max="2" width="38.28515625" customWidth="1"/>
    <col min="3" max="3" width="8.7109375" customWidth="1"/>
    <col min="4" max="4" width="55.5703125" customWidth="1"/>
    <col min="5" max="14" width="10.85546875" customWidth="1"/>
  </cols>
  <sheetData>
    <row r="1" spans="1:14" s="39" customFormat="1" ht="33.75" customHeight="1" x14ac:dyDescent="0.25">
      <c r="E1" s="778" t="s">
        <v>532</v>
      </c>
      <c r="F1" s="778"/>
      <c r="G1" s="778"/>
      <c r="H1" s="778"/>
      <c r="I1" s="778"/>
      <c r="J1" s="601"/>
    </row>
    <row r="2" spans="1:14" s="39" customFormat="1" ht="33.75" customHeight="1" x14ac:dyDescent="0.25"/>
    <row r="3" spans="1:14" s="39" customFormat="1" ht="39.75" customHeight="1" x14ac:dyDescent="0.25">
      <c r="A3" s="775" t="s">
        <v>37</v>
      </c>
      <c r="B3" s="775"/>
      <c r="C3" s="775"/>
      <c r="D3" s="775"/>
      <c r="E3" s="775"/>
      <c r="F3" s="775"/>
      <c r="G3" s="775"/>
      <c r="H3" s="775"/>
    </row>
    <row r="4" spans="1:14" s="39" customFormat="1" ht="33.75" customHeight="1" x14ac:dyDescent="0.25"/>
    <row r="5" spans="1:14" s="39" customFormat="1" ht="47.25" customHeight="1" x14ac:dyDescent="0.25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602" t="s">
        <v>118</v>
      </c>
      <c r="J5" s="602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25">
      <c r="A6" s="48"/>
      <c r="B6" s="809" t="s">
        <v>38</v>
      </c>
      <c r="C6" s="809"/>
      <c r="D6" s="809"/>
      <c r="E6" s="809"/>
      <c r="F6" s="809"/>
      <c r="G6" s="809"/>
      <c r="H6" s="809"/>
      <c r="I6" s="809"/>
      <c r="J6" s="809"/>
      <c r="K6" s="809"/>
      <c r="L6" s="809"/>
      <c r="M6" s="809"/>
      <c r="N6" s="809"/>
    </row>
    <row r="7" spans="1:14" s="38" customFormat="1" ht="99" customHeight="1" x14ac:dyDescent="0.25">
      <c r="A7" s="47">
        <v>1</v>
      </c>
      <c r="B7" s="48" t="s">
        <v>373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25">
      <c r="A8" s="231">
        <v>2</v>
      </c>
      <c r="B8" s="227" t="s">
        <v>395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25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25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25">
      <c r="A11" s="777" t="s">
        <v>64</v>
      </c>
      <c r="B11" s="777"/>
      <c r="C11" s="777"/>
      <c r="D11" s="68"/>
      <c r="E11" s="40"/>
      <c r="F11" s="776" t="s">
        <v>195</v>
      </c>
      <c r="G11" s="776"/>
      <c r="H11" s="776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148"/>
  <sheetViews>
    <sheetView tabSelected="1" zoomScale="70" zoomScaleNormal="70" workbookViewId="0">
      <pane xSplit="15" ySplit="13" topLeftCell="P138" activePane="bottomRight" state="frozen"/>
      <selection pane="topRight" activeCell="P1" sqref="P1"/>
      <selection pane="bottomLeft" activeCell="A14" sqref="A14"/>
      <selection pane="bottomRight" sqref="A1:V148"/>
    </sheetView>
  </sheetViews>
  <sheetFormatPr defaultColWidth="8.85546875" defaultRowHeight="15" x14ac:dyDescent="0.25"/>
  <cols>
    <col min="1" max="1" width="28" style="355" customWidth="1"/>
    <col min="2" max="2" width="8.28515625" style="355" customWidth="1"/>
    <col min="3" max="7" width="9.140625" style="355" customWidth="1"/>
    <col min="8" max="12" width="8.85546875" style="355" customWidth="1"/>
    <col min="13" max="14" width="9.140625" style="355" customWidth="1"/>
    <col min="15" max="15" width="14.85546875" style="355" customWidth="1"/>
    <col min="16" max="17" width="9.140625" style="355" customWidth="1"/>
    <col min="18" max="18" width="8.85546875" style="355" customWidth="1"/>
    <col min="19" max="19" width="8.85546875" style="570" customWidth="1"/>
    <col min="20" max="20" width="8.85546875" style="643" customWidth="1"/>
    <col min="21" max="22" width="10.7109375" style="550" customWidth="1"/>
    <col min="23" max="23" width="8.85546875" style="355"/>
    <col min="24" max="24" width="8.140625" style="355" customWidth="1"/>
    <col min="25" max="25" width="8.85546875" style="355" hidden="1" customWidth="1"/>
    <col min="26" max="16384" width="8.85546875" style="355"/>
  </cols>
  <sheetData>
    <row r="1" spans="1:22" ht="42.75" customHeight="1" x14ac:dyDescent="0.25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859" t="s">
        <v>536</v>
      </c>
      <c r="N1" s="859"/>
      <c r="O1" s="860"/>
      <c r="P1" s="860"/>
      <c r="Q1" s="860"/>
      <c r="R1" s="860"/>
      <c r="S1" s="546"/>
      <c r="T1" s="625"/>
    </row>
    <row r="2" spans="1:22" ht="62.25" customHeight="1" x14ac:dyDescent="0.25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859" t="s">
        <v>516</v>
      </c>
      <c r="N2" s="859"/>
      <c r="O2" s="860"/>
      <c r="P2" s="860"/>
      <c r="Q2" s="860"/>
      <c r="R2" s="860"/>
      <c r="S2" s="546"/>
      <c r="T2" s="625"/>
    </row>
    <row r="3" spans="1:22" x14ac:dyDescent="0.25">
      <c r="A3" s="366"/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123"/>
      <c r="T3" s="626"/>
    </row>
    <row r="4" spans="1:22" ht="15.75" x14ac:dyDescent="0.25">
      <c r="A4" s="861" t="s">
        <v>184</v>
      </c>
      <c r="B4" s="861"/>
      <c r="C4" s="861"/>
      <c r="D4" s="861"/>
      <c r="E4" s="861"/>
      <c r="F4" s="861"/>
      <c r="G4" s="861"/>
      <c r="H4" s="861"/>
      <c r="I4" s="861"/>
      <c r="J4" s="861"/>
      <c r="K4" s="861"/>
      <c r="L4" s="861"/>
      <c r="M4" s="861"/>
      <c r="N4" s="861"/>
      <c r="O4" s="861"/>
      <c r="P4" s="861"/>
      <c r="Q4" s="861"/>
      <c r="R4" s="861"/>
      <c r="S4" s="547"/>
      <c r="T4" s="627"/>
    </row>
    <row r="5" spans="1:22" ht="15.75" x14ac:dyDescent="0.25">
      <c r="A5" s="862" t="s">
        <v>175</v>
      </c>
      <c r="B5" s="862"/>
      <c r="C5" s="862"/>
      <c r="D5" s="862"/>
      <c r="E5" s="862"/>
      <c r="F5" s="862"/>
      <c r="G5" s="862"/>
      <c r="H5" s="862"/>
      <c r="I5" s="862"/>
      <c r="J5" s="862"/>
      <c r="K5" s="862"/>
      <c r="L5" s="862"/>
      <c r="M5" s="862"/>
      <c r="N5" s="862"/>
      <c r="O5" s="862"/>
      <c r="P5" s="862"/>
      <c r="Q5" s="862"/>
      <c r="R5" s="862"/>
      <c r="S5" s="548"/>
      <c r="T5" s="628"/>
    </row>
    <row r="6" spans="1:22" x14ac:dyDescent="0.25">
      <c r="A6" s="366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123"/>
      <c r="T6" s="626"/>
    </row>
    <row r="7" spans="1:22" ht="15" customHeight="1" x14ac:dyDescent="0.25">
      <c r="A7" s="863" t="s">
        <v>94</v>
      </c>
      <c r="B7" s="865" t="s">
        <v>95</v>
      </c>
      <c r="C7" s="866"/>
      <c r="D7" s="866"/>
      <c r="E7" s="866"/>
      <c r="F7" s="866"/>
      <c r="G7" s="866"/>
      <c r="H7" s="866"/>
      <c r="I7" s="866"/>
      <c r="J7" s="866"/>
      <c r="K7" s="866"/>
      <c r="L7" s="525"/>
      <c r="M7" s="865" t="s">
        <v>96</v>
      </c>
      <c r="N7" s="866"/>
      <c r="O7" s="866"/>
      <c r="P7" s="866"/>
      <c r="Q7" s="866"/>
      <c r="R7" s="866"/>
      <c r="S7" s="866"/>
      <c r="T7" s="866"/>
      <c r="U7" s="866"/>
      <c r="V7" s="845"/>
    </row>
    <row r="8" spans="1:22" x14ac:dyDescent="0.25">
      <c r="A8" s="864"/>
      <c r="B8" s="367">
        <v>2013</v>
      </c>
      <c r="C8" s="367">
        <v>2014</v>
      </c>
      <c r="D8" s="367">
        <v>2015</v>
      </c>
      <c r="E8" s="367">
        <v>2016</v>
      </c>
      <c r="F8" s="367">
        <v>2017</v>
      </c>
      <c r="G8" s="367">
        <v>2018</v>
      </c>
      <c r="H8" s="367">
        <v>2019</v>
      </c>
      <c r="I8" s="367">
        <v>2020</v>
      </c>
      <c r="J8" s="367">
        <v>2021</v>
      </c>
      <c r="K8" s="429">
        <v>2022</v>
      </c>
      <c r="L8" s="429">
        <v>2023</v>
      </c>
      <c r="M8" s="416">
        <v>2014</v>
      </c>
      <c r="N8" s="368">
        <v>2015</v>
      </c>
      <c r="O8" s="369">
        <v>2016</v>
      </c>
      <c r="P8" s="370">
        <v>2017</v>
      </c>
      <c r="Q8" s="370">
        <v>2018</v>
      </c>
      <c r="R8" s="367">
        <v>2019</v>
      </c>
      <c r="S8" s="549">
        <v>2020</v>
      </c>
      <c r="T8" s="629">
        <v>2021</v>
      </c>
      <c r="U8" s="551">
        <v>2022</v>
      </c>
      <c r="V8" s="551">
        <v>2023</v>
      </c>
    </row>
    <row r="9" spans="1:22" x14ac:dyDescent="0.25">
      <c r="A9" s="371">
        <v>1</v>
      </c>
      <c r="B9" s="372">
        <v>2</v>
      </c>
      <c r="C9" s="372">
        <v>3</v>
      </c>
      <c r="D9" s="371">
        <v>4</v>
      </c>
      <c r="E9" s="372">
        <v>5</v>
      </c>
      <c r="F9" s="372">
        <v>6</v>
      </c>
      <c r="G9" s="371">
        <v>7</v>
      </c>
      <c r="H9" s="372">
        <v>8</v>
      </c>
      <c r="I9" s="372">
        <v>9</v>
      </c>
      <c r="J9" s="371">
        <v>10</v>
      </c>
      <c r="K9" s="372">
        <v>11</v>
      </c>
      <c r="L9" s="372">
        <v>12</v>
      </c>
      <c r="M9" s="371">
        <v>13</v>
      </c>
      <c r="N9" s="372">
        <v>14</v>
      </c>
      <c r="O9" s="372">
        <v>15</v>
      </c>
      <c r="P9" s="371">
        <v>16</v>
      </c>
      <c r="Q9" s="372">
        <v>17</v>
      </c>
      <c r="R9" s="372">
        <v>18</v>
      </c>
      <c r="S9" s="371">
        <v>19</v>
      </c>
      <c r="T9" s="630">
        <v>20</v>
      </c>
      <c r="U9" s="372">
        <v>21</v>
      </c>
      <c r="V9" s="371">
        <v>22</v>
      </c>
    </row>
    <row r="10" spans="1:22" ht="42.75" customHeight="1" x14ac:dyDescent="0.25">
      <c r="A10" s="363" t="s">
        <v>97</v>
      </c>
      <c r="B10" s="812" t="s">
        <v>333</v>
      </c>
      <c r="C10" s="813"/>
      <c r="D10" s="813"/>
      <c r="E10" s="813"/>
      <c r="F10" s="813"/>
      <c r="G10" s="813"/>
      <c r="H10" s="813"/>
      <c r="I10" s="813"/>
      <c r="J10" s="813"/>
      <c r="K10" s="813"/>
      <c r="L10" s="813"/>
      <c r="M10" s="813"/>
      <c r="N10" s="813"/>
      <c r="O10" s="813"/>
      <c r="P10" s="813"/>
      <c r="Q10" s="813"/>
      <c r="R10" s="813"/>
      <c r="S10" s="813"/>
      <c r="T10" s="813"/>
      <c r="U10" s="813"/>
      <c r="V10" s="845"/>
    </row>
    <row r="11" spans="1:22" ht="36" customHeight="1" x14ac:dyDescent="0.25">
      <c r="A11" s="364" t="s">
        <v>98</v>
      </c>
      <c r="B11" s="818" t="s">
        <v>100</v>
      </c>
      <c r="C11" s="819"/>
      <c r="D11" s="819"/>
      <c r="E11" s="819"/>
      <c r="F11" s="819"/>
      <c r="G11" s="819"/>
      <c r="H11" s="819"/>
      <c r="I11" s="819"/>
      <c r="J11" s="819"/>
      <c r="K11" s="819"/>
      <c r="L11" s="819"/>
      <c r="M11" s="819"/>
      <c r="N11" s="819"/>
      <c r="O11" s="819"/>
      <c r="P11" s="819"/>
      <c r="Q11" s="819"/>
      <c r="R11" s="819"/>
      <c r="S11" s="819"/>
      <c r="T11" s="819"/>
      <c r="U11" s="819"/>
      <c r="V11" s="820"/>
    </row>
    <row r="12" spans="1:22" ht="19.5" customHeight="1" x14ac:dyDescent="0.25">
      <c r="A12" s="357" t="s">
        <v>58</v>
      </c>
      <c r="B12" s="843" t="s">
        <v>183</v>
      </c>
      <c r="C12" s="844"/>
      <c r="D12" s="844"/>
      <c r="E12" s="844"/>
      <c r="F12" s="844"/>
      <c r="G12" s="844"/>
      <c r="H12" s="844"/>
      <c r="I12" s="844"/>
      <c r="J12" s="844"/>
      <c r="K12" s="844"/>
      <c r="L12" s="844"/>
      <c r="M12" s="844"/>
      <c r="N12" s="844"/>
      <c r="O12" s="844"/>
      <c r="P12" s="844"/>
      <c r="Q12" s="844"/>
      <c r="R12" s="844"/>
      <c r="S12" s="844"/>
      <c r="T12" s="844"/>
      <c r="U12" s="844"/>
      <c r="V12" s="845"/>
    </row>
    <row r="13" spans="1:22" ht="64.5" customHeight="1" x14ac:dyDescent="0.25">
      <c r="A13" s="358" t="s">
        <v>88</v>
      </c>
      <c r="B13" s="373">
        <v>4700</v>
      </c>
      <c r="C13" s="373">
        <v>0</v>
      </c>
      <c r="D13" s="373">
        <v>0</v>
      </c>
      <c r="E13" s="373">
        <v>0</v>
      </c>
      <c r="F13" s="373">
        <v>0</v>
      </c>
      <c r="G13" s="373">
        <v>0</v>
      </c>
      <c r="H13" s="373">
        <v>8</v>
      </c>
      <c r="I13" s="373">
        <v>8</v>
      </c>
      <c r="J13" s="373">
        <v>110</v>
      </c>
      <c r="K13" s="373">
        <v>110</v>
      </c>
      <c r="L13" s="373">
        <v>110</v>
      </c>
      <c r="M13" s="529">
        <v>0</v>
      </c>
      <c r="N13" s="529">
        <v>0</v>
      </c>
      <c r="O13" s="529">
        <v>0</v>
      </c>
      <c r="P13" s="529">
        <v>842.5</v>
      </c>
      <c r="Q13" s="529">
        <v>621.6</v>
      </c>
      <c r="R13" s="529">
        <v>609.79999999999995</v>
      </c>
      <c r="S13" s="552">
        <v>223.7</v>
      </c>
      <c r="T13" s="631">
        <v>286.39999999999998</v>
      </c>
      <c r="U13" s="553">
        <v>272.8</v>
      </c>
      <c r="V13" s="553">
        <v>272.8</v>
      </c>
    </row>
    <row r="14" spans="1:22" ht="45" customHeight="1" x14ac:dyDescent="0.25">
      <c r="A14" s="526" t="s">
        <v>97</v>
      </c>
      <c r="B14" s="812" t="s">
        <v>428</v>
      </c>
      <c r="C14" s="813"/>
      <c r="D14" s="813"/>
      <c r="E14" s="813"/>
      <c r="F14" s="813"/>
      <c r="G14" s="813"/>
      <c r="H14" s="813"/>
      <c r="I14" s="813"/>
      <c r="J14" s="813"/>
      <c r="K14" s="813"/>
      <c r="L14" s="813"/>
      <c r="M14" s="813"/>
      <c r="N14" s="813"/>
      <c r="O14" s="813"/>
      <c r="P14" s="813"/>
      <c r="Q14" s="813"/>
      <c r="R14" s="813"/>
      <c r="S14" s="813"/>
      <c r="T14" s="813"/>
      <c r="U14" s="813"/>
      <c r="V14" s="814"/>
    </row>
    <row r="15" spans="1:22" ht="27.75" customHeight="1" x14ac:dyDescent="0.25">
      <c r="A15" s="358" t="s">
        <v>98</v>
      </c>
      <c r="B15" s="815" t="s">
        <v>100</v>
      </c>
      <c r="C15" s="816"/>
      <c r="D15" s="816"/>
      <c r="E15" s="816"/>
      <c r="F15" s="816"/>
      <c r="G15" s="816"/>
      <c r="H15" s="816"/>
      <c r="I15" s="816"/>
      <c r="J15" s="816"/>
      <c r="K15" s="816"/>
      <c r="L15" s="816"/>
      <c r="M15" s="816"/>
      <c r="N15" s="816"/>
      <c r="O15" s="816"/>
      <c r="P15" s="816"/>
      <c r="Q15" s="816"/>
      <c r="R15" s="816"/>
      <c r="S15" s="816"/>
      <c r="T15" s="816"/>
      <c r="U15" s="816"/>
      <c r="V15" s="817"/>
    </row>
    <row r="16" spans="1:22" ht="17.25" customHeight="1" x14ac:dyDescent="0.25">
      <c r="A16" s="824" t="s">
        <v>58</v>
      </c>
      <c r="B16" s="826" t="s">
        <v>183</v>
      </c>
      <c r="C16" s="827"/>
      <c r="D16" s="827"/>
      <c r="E16" s="827"/>
      <c r="F16" s="827"/>
      <c r="G16" s="827"/>
      <c r="H16" s="827"/>
      <c r="I16" s="827"/>
      <c r="J16" s="827"/>
      <c r="K16" s="827"/>
      <c r="L16" s="827"/>
      <c r="M16" s="827"/>
      <c r="N16" s="827"/>
      <c r="O16" s="827"/>
      <c r="P16" s="827"/>
      <c r="Q16" s="827"/>
      <c r="R16" s="827"/>
      <c r="S16" s="827"/>
      <c r="T16" s="827"/>
      <c r="U16" s="827"/>
      <c r="V16" s="828"/>
    </row>
    <row r="17" spans="1:22" ht="6.75" customHeight="1" x14ac:dyDescent="0.25">
      <c r="A17" s="825" t="s">
        <v>60</v>
      </c>
      <c r="B17" s="829"/>
      <c r="C17" s="830"/>
      <c r="D17" s="830"/>
      <c r="E17" s="830"/>
      <c r="F17" s="830"/>
      <c r="G17" s="830"/>
      <c r="H17" s="830"/>
      <c r="I17" s="830"/>
      <c r="J17" s="830"/>
      <c r="K17" s="830"/>
      <c r="L17" s="830"/>
      <c r="M17" s="830"/>
      <c r="N17" s="830"/>
      <c r="O17" s="830"/>
      <c r="P17" s="830"/>
      <c r="Q17" s="830"/>
      <c r="R17" s="830"/>
      <c r="S17" s="830"/>
      <c r="T17" s="830"/>
      <c r="U17" s="830"/>
      <c r="V17" s="831"/>
    </row>
    <row r="18" spans="1:22" ht="66" customHeight="1" x14ac:dyDescent="0.25">
      <c r="A18" s="358" t="s">
        <v>88</v>
      </c>
      <c r="B18" s="374">
        <v>3000</v>
      </c>
      <c r="C18" s="360">
        <v>0</v>
      </c>
      <c r="D18" s="360">
        <v>0</v>
      </c>
      <c r="E18" s="360">
        <v>0</v>
      </c>
      <c r="F18" s="360">
        <v>0</v>
      </c>
      <c r="G18" s="360">
        <v>0</v>
      </c>
      <c r="H18" s="360">
        <v>2</v>
      </c>
      <c r="I18" s="360">
        <v>2</v>
      </c>
      <c r="J18" s="360">
        <v>2</v>
      </c>
      <c r="K18" s="360">
        <v>2</v>
      </c>
      <c r="L18" s="360">
        <v>2</v>
      </c>
      <c r="M18" s="529">
        <v>0</v>
      </c>
      <c r="N18" s="529">
        <v>0</v>
      </c>
      <c r="O18" s="529">
        <v>0</v>
      </c>
      <c r="P18" s="522">
        <v>1466</v>
      </c>
      <c r="Q18" s="522">
        <v>465</v>
      </c>
      <c r="R18" s="504">
        <v>668.3</v>
      </c>
      <c r="S18" s="554">
        <v>346.1</v>
      </c>
      <c r="T18" s="632">
        <v>451.9</v>
      </c>
      <c r="U18" s="553">
        <v>451.6</v>
      </c>
      <c r="V18" s="553">
        <v>451.6</v>
      </c>
    </row>
    <row r="19" spans="1:22" ht="49.5" customHeight="1" x14ac:dyDescent="0.25">
      <c r="A19" s="526" t="s">
        <v>97</v>
      </c>
      <c r="B19" s="869" t="s">
        <v>199</v>
      </c>
      <c r="C19" s="870"/>
      <c r="D19" s="870"/>
      <c r="E19" s="870"/>
      <c r="F19" s="870"/>
      <c r="G19" s="870"/>
      <c r="H19" s="870"/>
      <c r="I19" s="870"/>
      <c r="J19" s="870"/>
      <c r="K19" s="870"/>
      <c r="L19" s="870"/>
      <c r="M19" s="870"/>
      <c r="N19" s="870"/>
      <c r="O19" s="870"/>
      <c r="P19" s="870"/>
      <c r="Q19" s="870"/>
      <c r="R19" s="870"/>
      <c r="S19" s="870"/>
      <c r="T19" s="870"/>
      <c r="U19" s="870"/>
      <c r="V19" s="871"/>
    </row>
    <row r="20" spans="1:22" ht="29.25" customHeight="1" x14ac:dyDescent="0.25">
      <c r="A20" s="358" t="s">
        <v>98</v>
      </c>
      <c r="B20" s="815" t="s">
        <v>100</v>
      </c>
      <c r="C20" s="816"/>
      <c r="D20" s="816"/>
      <c r="E20" s="816"/>
      <c r="F20" s="816"/>
      <c r="G20" s="816"/>
      <c r="H20" s="816"/>
      <c r="I20" s="816"/>
      <c r="J20" s="816"/>
      <c r="K20" s="816"/>
      <c r="L20" s="816"/>
      <c r="M20" s="816"/>
      <c r="N20" s="816"/>
      <c r="O20" s="816"/>
      <c r="P20" s="816"/>
      <c r="Q20" s="816"/>
      <c r="R20" s="816"/>
      <c r="S20" s="816"/>
      <c r="T20" s="816"/>
      <c r="U20" s="816"/>
      <c r="V20" s="817"/>
    </row>
    <row r="21" spans="1:22" ht="21" customHeight="1" x14ac:dyDescent="0.25">
      <c r="A21" s="357" t="s">
        <v>58</v>
      </c>
      <c r="B21" s="867" t="s">
        <v>183</v>
      </c>
      <c r="C21" s="867"/>
      <c r="D21" s="867"/>
      <c r="E21" s="867"/>
      <c r="F21" s="867"/>
      <c r="G21" s="867"/>
      <c r="H21" s="867"/>
      <c r="I21" s="867"/>
      <c r="J21" s="867"/>
      <c r="K21" s="867"/>
      <c r="L21" s="867"/>
      <c r="M21" s="867"/>
      <c r="N21" s="867"/>
      <c r="O21" s="867"/>
      <c r="P21" s="867"/>
      <c r="Q21" s="867"/>
      <c r="R21" s="867"/>
      <c r="S21" s="867"/>
      <c r="T21" s="867"/>
      <c r="U21" s="867"/>
      <c r="V21" s="868"/>
    </row>
    <row r="22" spans="1:22" ht="15" customHeight="1" x14ac:dyDescent="0.25">
      <c r="A22" s="834" t="s">
        <v>88</v>
      </c>
      <c r="B22" s="837">
        <v>6050</v>
      </c>
      <c r="C22" s="837">
        <v>6720</v>
      </c>
      <c r="D22" s="840">
        <v>29</v>
      </c>
      <c r="E22" s="840">
        <v>29</v>
      </c>
      <c r="F22" s="840">
        <v>29</v>
      </c>
      <c r="G22" s="840">
        <v>26</v>
      </c>
      <c r="H22" s="840">
        <v>16</v>
      </c>
      <c r="I22" s="840">
        <v>17</v>
      </c>
      <c r="J22" s="840">
        <v>15</v>
      </c>
      <c r="K22" s="840">
        <v>15</v>
      </c>
      <c r="L22" s="840">
        <v>15</v>
      </c>
      <c r="M22" s="846">
        <v>357.6</v>
      </c>
      <c r="N22" s="846">
        <v>255.5</v>
      </c>
      <c r="O22" s="846">
        <f>171.9+50+59.5</f>
        <v>281.39999999999998</v>
      </c>
      <c r="P22" s="846">
        <v>1003.2</v>
      </c>
      <c r="Q22" s="846">
        <v>521</v>
      </c>
      <c r="R22" s="846">
        <v>1596.3</v>
      </c>
      <c r="S22" s="849">
        <v>1040.7</v>
      </c>
      <c r="T22" s="852">
        <v>1404.7</v>
      </c>
      <c r="U22" s="855">
        <v>1402.8</v>
      </c>
      <c r="V22" s="855">
        <v>1402.8</v>
      </c>
    </row>
    <row r="23" spans="1:22" x14ac:dyDescent="0.25">
      <c r="A23" s="835"/>
      <c r="B23" s="838"/>
      <c r="C23" s="838"/>
      <c r="D23" s="841"/>
      <c r="E23" s="841"/>
      <c r="F23" s="841"/>
      <c r="G23" s="841"/>
      <c r="H23" s="841"/>
      <c r="I23" s="841"/>
      <c r="J23" s="841"/>
      <c r="K23" s="841"/>
      <c r="L23" s="841"/>
      <c r="M23" s="847"/>
      <c r="N23" s="847"/>
      <c r="O23" s="847"/>
      <c r="P23" s="847"/>
      <c r="Q23" s="847"/>
      <c r="R23" s="847"/>
      <c r="S23" s="850"/>
      <c r="T23" s="853"/>
      <c r="U23" s="856"/>
      <c r="V23" s="856"/>
    </row>
    <row r="24" spans="1:22" ht="31.5" customHeight="1" x14ac:dyDescent="0.25">
      <c r="A24" s="836"/>
      <c r="B24" s="839"/>
      <c r="C24" s="839"/>
      <c r="D24" s="842"/>
      <c r="E24" s="842"/>
      <c r="F24" s="842"/>
      <c r="G24" s="842"/>
      <c r="H24" s="842"/>
      <c r="I24" s="842"/>
      <c r="J24" s="842"/>
      <c r="K24" s="842"/>
      <c r="L24" s="842"/>
      <c r="M24" s="848"/>
      <c r="N24" s="848"/>
      <c r="O24" s="848"/>
      <c r="P24" s="848"/>
      <c r="Q24" s="848"/>
      <c r="R24" s="848"/>
      <c r="S24" s="851"/>
      <c r="T24" s="854"/>
      <c r="U24" s="857"/>
      <c r="V24" s="857"/>
    </row>
    <row r="25" spans="1:22" ht="43.5" customHeight="1" x14ac:dyDescent="0.25">
      <c r="A25" s="526" t="s">
        <v>97</v>
      </c>
      <c r="B25" s="869" t="s">
        <v>339</v>
      </c>
      <c r="C25" s="870"/>
      <c r="D25" s="870"/>
      <c r="E25" s="870"/>
      <c r="F25" s="870"/>
      <c r="G25" s="870"/>
      <c r="H25" s="870"/>
      <c r="I25" s="870"/>
      <c r="J25" s="870"/>
      <c r="K25" s="870"/>
      <c r="L25" s="870"/>
      <c r="M25" s="870"/>
      <c r="N25" s="870"/>
      <c r="O25" s="870"/>
      <c r="P25" s="870"/>
      <c r="Q25" s="870"/>
      <c r="R25" s="870"/>
      <c r="S25" s="870"/>
      <c r="T25" s="870"/>
      <c r="U25" s="870"/>
      <c r="V25" s="858"/>
    </row>
    <row r="26" spans="1:22" ht="30" customHeight="1" x14ac:dyDescent="0.25">
      <c r="A26" s="356" t="s">
        <v>98</v>
      </c>
      <c r="B26" s="815" t="s">
        <v>429</v>
      </c>
      <c r="C26" s="816"/>
      <c r="D26" s="816"/>
      <c r="E26" s="816"/>
      <c r="F26" s="816"/>
      <c r="G26" s="816"/>
      <c r="H26" s="816"/>
      <c r="I26" s="816"/>
      <c r="J26" s="816"/>
      <c r="K26" s="816"/>
      <c r="L26" s="816"/>
      <c r="M26" s="816"/>
      <c r="N26" s="816"/>
      <c r="O26" s="816"/>
      <c r="P26" s="816"/>
      <c r="Q26" s="816"/>
      <c r="R26" s="816"/>
      <c r="S26" s="816"/>
      <c r="T26" s="816"/>
      <c r="U26" s="816"/>
      <c r="V26" s="858"/>
    </row>
    <row r="27" spans="1:22" ht="15" customHeight="1" x14ac:dyDescent="0.25">
      <c r="A27" s="357" t="s">
        <v>58</v>
      </c>
      <c r="B27" s="843" t="s">
        <v>183</v>
      </c>
      <c r="C27" s="844"/>
      <c r="D27" s="844"/>
      <c r="E27" s="844"/>
      <c r="F27" s="844"/>
      <c r="G27" s="844"/>
      <c r="H27" s="844"/>
      <c r="I27" s="844"/>
      <c r="J27" s="844"/>
      <c r="K27" s="844"/>
      <c r="L27" s="844"/>
      <c r="M27" s="844"/>
      <c r="N27" s="844"/>
      <c r="O27" s="844"/>
      <c r="P27" s="844"/>
      <c r="Q27" s="844"/>
      <c r="R27" s="844"/>
      <c r="S27" s="844"/>
      <c r="T27" s="844"/>
      <c r="U27" s="844"/>
      <c r="V27" s="845"/>
    </row>
    <row r="28" spans="1:22" ht="67.5" customHeight="1" x14ac:dyDescent="0.25">
      <c r="A28" s="358" t="s">
        <v>88</v>
      </c>
      <c r="B28" s="375">
        <v>30</v>
      </c>
      <c r="C28" s="360">
        <v>0</v>
      </c>
      <c r="D28" s="360">
        <v>0</v>
      </c>
      <c r="E28" s="360">
        <v>0</v>
      </c>
      <c r="F28" s="360">
        <v>0</v>
      </c>
      <c r="G28" s="360">
        <v>0</v>
      </c>
      <c r="H28" s="360">
        <v>2</v>
      </c>
      <c r="I28" s="360">
        <v>2</v>
      </c>
      <c r="J28" s="360">
        <v>2</v>
      </c>
      <c r="K28" s="360">
        <v>2</v>
      </c>
      <c r="L28" s="360">
        <v>2</v>
      </c>
      <c r="M28" s="361">
        <v>0</v>
      </c>
      <c r="N28" s="361">
        <v>0</v>
      </c>
      <c r="O28" s="361">
        <v>1574.6</v>
      </c>
      <c r="P28" s="362">
        <f>1319.9+4.5</f>
        <v>1324.4</v>
      </c>
      <c r="Q28" s="362">
        <v>704.9</v>
      </c>
      <c r="R28" s="362">
        <v>380.8</v>
      </c>
      <c r="S28" s="555">
        <v>385.4</v>
      </c>
      <c r="T28" s="633">
        <v>971.1</v>
      </c>
      <c r="U28" s="553">
        <v>554.9</v>
      </c>
      <c r="V28" s="553">
        <v>554.9</v>
      </c>
    </row>
    <row r="29" spans="1:22" ht="30" x14ac:dyDescent="0.25">
      <c r="A29" s="526" t="s">
        <v>97</v>
      </c>
      <c r="B29" s="869" t="s">
        <v>430</v>
      </c>
      <c r="C29" s="870"/>
      <c r="D29" s="870"/>
      <c r="E29" s="870"/>
      <c r="F29" s="870"/>
      <c r="G29" s="870"/>
      <c r="H29" s="870"/>
      <c r="I29" s="870"/>
      <c r="J29" s="870"/>
      <c r="K29" s="870"/>
      <c r="L29" s="870"/>
      <c r="M29" s="870"/>
      <c r="N29" s="870"/>
      <c r="O29" s="870"/>
      <c r="P29" s="870"/>
      <c r="Q29" s="870"/>
      <c r="R29" s="870"/>
      <c r="S29" s="870"/>
      <c r="T29" s="870"/>
      <c r="U29" s="870"/>
      <c r="V29" s="858"/>
    </row>
    <row r="30" spans="1:22" ht="30.75" customHeight="1" x14ac:dyDescent="0.25">
      <c r="A30" s="356" t="s">
        <v>98</v>
      </c>
      <c r="B30" s="815" t="s">
        <v>429</v>
      </c>
      <c r="C30" s="816"/>
      <c r="D30" s="816"/>
      <c r="E30" s="816"/>
      <c r="F30" s="816"/>
      <c r="G30" s="816"/>
      <c r="H30" s="816"/>
      <c r="I30" s="816"/>
      <c r="J30" s="816"/>
      <c r="K30" s="816"/>
      <c r="L30" s="816"/>
      <c r="M30" s="816"/>
      <c r="N30" s="816"/>
      <c r="O30" s="816"/>
      <c r="P30" s="816"/>
      <c r="Q30" s="816"/>
      <c r="R30" s="816"/>
      <c r="S30" s="816"/>
      <c r="T30" s="816"/>
      <c r="U30" s="816"/>
      <c r="V30" s="858"/>
    </row>
    <row r="31" spans="1:22" ht="15" customHeight="1" x14ac:dyDescent="0.25">
      <c r="A31" s="357" t="s">
        <v>58</v>
      </c>
      <c r="B31" s="843" t="s">
        <v>183</v>
      </c>
      <c r="C31" s="844"/>
      <c r="D31" s="844"/>
      <c r="E31" s="844"/>
      <c r="F31" s="844"/>
      <c r="G31" s="844"/>
      <c r="H31" s="844"/>
      <c r="I31" s="844"/>
      <c r="J31" s="844"/>
      <c r="K31" s="844"/>
      <c r="L31" s="844"/>
      <c r="M31" s="844"/>
      <c r="N31" s="844"/>
      <c r="O31" s="844"/>
      <c r="P31" s="844"/>
      <c r="Q31" s="844"/>
      <c r="R31" s="844"/>
      <c r="S31" s="844"/>
      <c r="T31" s="844"/>
      <c r="U31" s="844"/>
      <c r="V31" s="845"/>
    </row>
    <row r="32" spans="1:22" ht="68.25" customHeight="1" x14ac:dyDescent="0.25">
      <c r="A32" s="358" t="s">
        <v>88</v>
      </c>
      <c r="B32" s="359">
        <v>30</v>
      </c>
      <c r="C32" s="360">
        <v>0</v>
      </c>
      <c r="D32" s="360">
        <v>0</v>
      </c>
      <c r="E32" s="360">
        <v>0</v>
      </c>
      <c r="F32" s="360">
        <v>0</v>
      </c>
      <c r="G32" s="360">
        <v>0</v>
      </c>
      <c r="H32" s="360">
        <v>3</v>
      </c>
      <c r="I32" s="360">
        <v>2</v>
      </c>
      <c r="J32" s="360">
        <v>5</v>
      </c>
      <c r="K32" s="360">
        <v>5</v>
      </c>
      <c r="L32" s="360">
        <v>5</v>
      </c>
      <c r="M32" s="361">
        <v>0</v>
      </c>
      <c r="N32" s="361">
        <v>0</v>
      </c>
      <c r="O32" s="361">
        <v>0</v>
      </c>
      <c r="P32" s="362">
        <v>677.4</v>
      </c>
      <c r="Q32" s="362">
        <v>1081.4000000000001</v>
      </c>
      <c r="R32" s="362">
        <v>1182.0999999999999</v>
      </c>
      <c r="S32" s="555">
        <v>653.6</v>
      </c>
      <c r="T32" s="634">
        <v>825.1</v>
      </c>
      <c r="U32" s="553">
        <v>824.5</v>
      </c>
      <c r="V32" s="553">
        <v>824.5</v>
      </c>
    </row>
    <row r="33" spans="1:22" ht="48" customHeight="1" x14ac:dyDescent="0.25">
      <c r="A33" s="526" t="s">
        <v>97</v>
      </c>
      <c r="B33" s="812" t="s">
        <v>427</v>
      </c>
      <c r="C33" s="813"/>
      <c r="D33" s="813"/>
      <c r="E33" s="813"/>
      <c r="F33" s="813"/>
      <c r="G33" s="813"/>
      <c r="H33" s="813"/>
      <c r="I33" s="813"/>
      <c r="J33" s="813"/>
      <c r="K33" s="813"/>
      <c r="L33" s="813"/>
      <c r="M33" s="813"/>
      <c r="N33" s="813"/>
      <c r="O33" s="813"/>
      <c r="P33" s="813"/>
      <c r="Q33" s="813"/>
      <c r="R33" s="813"/>
      <c r="S33" s="813"/>
      <c r="T33" s="813"/>
      <c r="U33" s="813"/>
      <c r="V33" s="814"/>
    </row>
    <row r="34" spans="1:22" ht="33" customHeight="1" x14ac:dyDescent="0.25">
      <c r="A34" s="358" t="s">
        <v>98</v>
      </c>
      <c r="B34" s="815" t="s">
        <v>100</v>
      </c>
      <c r="C34" s="816"/>
      <c r="D34" s="816"/>
      <c r="E34" s="816"/>
      <c r="F34" s="816"/>
      <c r="G34" s="816"/>
      <c r="H34" s="816"/>
      <c r="I34" s="816"/>
      <c r="J34" s="816"/>
      <c r="K34" s="816"/>
      <c r="L34" s="816"/>
      <c r="M34" s="816"/>
      <c r="N34" s="816"/>
      <c r="O34" s="816"/>
      <c r="P34" s="816"/>
      <c r="Q34" s="816"/>
      <c r="R34" s="816"/>
      <c r="S34" s="816"/>
      <c r="T34" s="816"/>
      <c r="U34" s="816"/>
      <c r="V34" s="817"/>
    </row>
    <row r="35" spans="1:22" ht="12" customHeight="1" x14ac:dyDescent="0.25">
      <c r="A35" s="824" t="s">
        <v>58</v>
      </c>
      <c r="B35" s="826" t="s">
        <v>183</v>
      </c>
      <c r="C35" s="827"/>
      <c r="D35" s="827"/>
      <c r="E35" s="827"/>
      <c r="F35" s="827"/>
      <c r="G35" s="827"/>
      <c r="H35" s="827"/>
      <c r="I35" s="827"/>
      <c r="J35" s="827"/>
      <c r="K35" s="827"/>
      <c r="L35" s="827"/>
      <c r="M35" s="827"/>
      <c r="N35" s="827"/>
      <c r="O35" s="827"/>
      <c r="P35" s="827"/>
      <c r="Q35" s="827"/>
      <c r="R35" s="827"/>
      <c r="S35" s="827"/>
      <c r="T35" s="827"/>
      <c r="U35" s="827"/>
      <c r="V35" s="828"/>
    </row>
    <row r="36" spans="1:22" ht="9.75" customHeight="1" x14ac:dyDescent="0.25">
      <c r="A36" s="825" t="s">
        <v>60</v>
      </c>
      <c r="B36" s="829"/>
      <c r="C36" s="830"/>
      <c r="D36" s="830"/>
      <c r="E36" s="830"/>
      <c r="F36" s="830"/>
      <c r="G36" s="830"/>
      <c r="H36" s="830"/>
      <c r="I36" s="830"/>
      <c r="J36" s="830"/>
      <c r="K36" s="830"/>
      <c r="L36" s="830"/>
      <c r="M36" s="830"/>
      <c r="N36" s="830"/>
      <c r="O36" s="830"/>
      <c r="P36" s="830"/>
      <c r="Q36" s="830"/>
      <c r="R36" s="830"/>
      <c r="S36" s="830"/>
      <c r="T36" s="830"/>
      <c r="U36" s="830"/>
      <c r="V36" s="831"/>
    </row>
    <row r="37" spans="1:22" ht="38.25" x14ac:dyDescent="0.25">
      <c r="A37" s="358" t="s">
        <v>88</v>
      </c>
      <c r="B37" s="374">
        <v>3000</v>
      </c>
      <c r="C37" s="360">
        <v>0</v>
      </c>
      <c r="D37" s="360">
        <v>0</v>
      </c>
      <c r="E37" s="360">
        <v>6</v>
      </c>
      <c r="F37" s="360">
        <v>10</v>
      </c>
      <c r="G37" s="360">
        <v>12</v>
      </c>
      <c r="H37" s="360">
        <v>5</v>
      </c>
      <c r="I37" s="360">
        <v>6</v>
      </c>
      <c r="J37" s="360">
        <v>6</v>
      </c>
      <c r="K37" s="360">
        <v>6</v>
      </c>
      <c r="L37" s="360">
        <v>6</v>
      </c>
      <c r="M37" s="529">
        <v>0</v>
      </c>
      <c r="N37" s="529">
        <v>0</v>
      </c>
      <c r="O37" s="529">
        <v>0</v>
      </c>
      <c r="P37" s="522">
        <v>1466</v>
      </c>
      <c r="Q37" s="522">
        <v>465</v>
      </c>
      <c r="R37" s="504">
        <v>661.9</v>
      </c>
      <c r="S37" s="554">
        <v>340</v>
      </c>
      <c r="T37" s="632">
        <v>428.2</v>
      </c>
      <c r="U37" s="553">
        <v>427.4</v>
      </c>
      <c r="V37" s="553">
        <v>427.4</v>
      </c>
    </row>
    <row r="38" spans="1:22" ht="45.75" customHeight="1" x14ac:dyDescent="0.25">
      <c r="A38" s="526" t="s">
        <v>97</v>
      </c>
      <c r="B38" s="812" t="s">
        <v>434</v>
      </c>
      <c r="C38" s="813"/>
      <c r="D38" s="813"/>
      <c r="E38" s="813"/>
      <c r="F38" s="813"/>
      <c r="G38" s="813"/>
      <c r="H38" s="813"/>
      <c r="I38" s="813"/>
      <c r="J38" s="813"/>
      <c r="K38" s="813"/>
      <c r="L38" s="813"/>
      <c r="M38" s="813"/>
      <c r="N38" s="813"/>
      <c r="O38" s="813"/>
      <c r="P38" s="813"/>
      <c r="Q38" s="813"/>
      <c r="R38" s="813"/>
      <c r="S38" s="813"/>
      <c r="T38" s="813"/>
      <c r="U38" s="813"/>
      <c r="V38" s="814"/>
    </row>
    <row r="39" spans="1:22" ht="29.25" customHeight="1" x14ac:dyDescent="0.25">
      <c r="A39" s="358" t="s">
        <v>98</v>
      </c>
      <c r="B39" s="815" t="s">
        <v>100</v>
      </c>
      <c r="C39" s="816"/>
      <c r="D39" s="816"/>
      <c r="E39" s="816"/>
      <c r="F39" s="816"/>
      <c r="G39" s="816"/>
      <c r="H39" s="816"/>
      <c r="I39" s="816"/>
      <c r="J39" s="816"/>
      <c r="K39" s="816"/>
      <c r="L39" s="816"/>
      <c r="M39" s="816"/>
      <c r="N39" s="816"/>
      <c r="O39" s="816"/>
      <c r="P39" s="816"/>
      <c r="Q39" s="816"/>
      <c r="R39" s="816"/>
      <c r="S39" s="816"/>
      <c r="T39" s="816"/>
      <c r="U39" s="816"/>
      <c r="V39" s="817"/>
    </row>
    <row r="40" spans="1:22" ht="10.5" customHeight="1" x14ac:dyDescent="0.25">
      <c r="A40" s="518" t="s">
        <v>58</v>
      </c>
      <c r="B40" s="826" t="s">
        <v>183</v>
      </c>
      <c r="C40" s="827"/>
      <c r="D40" s="827"/>
      <c r="E40" s="827"/>
      <c r="F40" s="827"/>
      <c r="G40" s="827"/>
      <c r="H40" s="827"/>
      <c r="I40" s="827"/>
      <c r="J40" s="827"/>
      <c r="K40" s="827"/>
      <c r="L40" s="827"/>
      <c r="M40" s="827"/>
      <c r="N40" s="827"/>
      <c r="O40" s="827"/>
      <c r="P40" s="827"/>
      <c r="Q40" s="827"/>
      <c r="R40" s="827"/>
      <c r="S40" s="827"/>
      <c r="T40" s="827"/>
      <c r="U40" s="827"/>
      <c r="V40" s="828"/>
    </row>
    <row r="41" spans="1:22" ht="10.5" customHeight="1" x14ac:dyDescent="0.25">
      <c r="A41" s="519"/>
      <c r="B41" s="829"/>
      <c r="C41" s="830"/>
      <c r="D41" s="830"/>
      <c r="E41" s="830"/>
      <c r="F41" s="830"/>
      <c r="G41" s="830"/>
      <c r="H41" s="830"/>
      <c r="I41" s="830"/>
      <c r="J41" s="830"/>
      <c r="K41" s="830"/>
      <c r="L41" s="830"/>
      <c r="M41" s="830"/>
      <c r="N41" s="830"/>
      <c r="O41" s="830"/>
      <c r="P41" s="830"/>
      <c r="Q41" s="830"/>
      <c r="R41" s="830"/>
      <c r="S41" s="830"/>
      <c r="T41" s="830"/>
      <c r="U41" s="830"/>
      <c r="V41" s="831"/>
    </row>
    <row r="42" spans="1:22" ht="68.25" customHeight="1" x14ac:dyDescent="0.25">
      <c r="A42" s="358" t="s">
        <v>88</v>
      </c>
      <c r="B42" s="374">
        <v>3000</v>
      </c>
      <c r="C42" s="360">
        <v>0</v>
      </c>
      <c r="D42" s="360">
        <v>0</v>
      </c>
      <c r="E42" s="360">
        <v>16</v>
      </c>
      <c r="F42" s="360">
        <v>16</v>
      </c>
      <c r="G42" s="360">
        <v>14</v>
      </c>
      <c r="H42" s="360">
        <v>16</v>
      </c>
      <c r="I42" s="360">
        <v>16</v>
      </c>
      <c r="J42" s="360">
        <v>21</v>
      </c>
      <c r="K42" s="360">
        <v>21</v>
      </c>
      <c r="L42" s="360">
        <v>21</v>
      </c>
      <c r="M42" s="529">
        <v>0</v>
      </c>
      <c r="N42" s="529">
        <v>0</v>
      </c>
      <c r="O42" s="529">
        <v>958.9</v>
      </c>
      <c r="P42" s="529">
        <v>706.1</v>
      </c>
      <c r="Q42" s="529">
        <v>858.9</v>
      </c>
      <c r="R42" s="504">
        <v>1251.7</v>
      </c>
      <c r="S42" s="554">
        <v>784.5</v>
      </c>
      <c r="T42" s="631">
        <v>983.8</v>
      </c>
      <c r="U42" s="552">
        <v>981.2</v>
      </c>
      <c r="V42" s="552">
        <v>981.2</v>
      </c>
    </row>
    <row r="43" spans="1:22" ht="45.75" customHeight="1" x14ac:dyDescent="0.25">
      <c r="A43" s="526" t="s">
        <v>97</v>
      </c>
      <c r="B43" s="812" t="s">
        <v>340</v>
      </c>
      <c r="C43" s="813"/>
      <c r="D43" s="813"/>
      <c r="E43" s="813"/>
      <c r="F43" s="813"/>
      <c r="G43" s="813"/>
      <c r="H43" s="813"/>
      <c r="I43" s="813"/>
      <c r="J43" s="813"/>
      <c r="K43" s="813"/>
      <c r="L43" s="813"/>
      <c r="M43" s="813"/>
      <c r="N43" s="813"/>
      <c r="O43" s="813"/>
      <c r="P43" s="813"/>
      <c r="Q43" s="813"/>
      <c r="R43" s="813"/>
      <c r="S43" s="813"/>
      <c r="T43" s="813"/>
      <c r="U43" s="813"/>
      <c r="V43" s="858"/>
    </row>
    <row r="44" spans="1:22" ht="30.75" customHeight="1" x14ac:dyDescent="0.25">
      <c r="A44" s="358" t="s">
        <v>98</v>
      </c>
      <c r="B44" s="815" t="s">
        <v>207</v>
      </c>
      <c r="C44" s="816"/>
      <c r="D44" s="816"/>
      <c r="E44" s="816"/>
      <c r="F44" s="816"/>
      <c r="G44" s="816"/>
      <c r="H44" s="816"/>
      <c r="I44" s="816"/>
      <c r="J44" s="816"/>
      <c r="K44" s="816"/>
      <c r="L44" s="816"/>
      <c r="M44" s="816"/>
      <c r="N44" s="816"/>
      <c r="O44" s="816"/>
      <c r="P44" s="816"/>
      <c r="Q44" s="816"/>
      <c r="R44" s="816"/>
      <c r="S44" s="816"/>
      <c r="T44" s="816"/>
      <c r="U44" s="816"/>
      <c r="V44" s="858"/>
    </row>
    <row r="45" spans="1:22" ht="12" customHeight="1" x14ac:dyDescent="0.25">
      <c r="A45" s="824" t="s">
        <v>58</v>
      </c>
      <c r="B45" s="826" t="s">
        <v>183</v>
      </c>
      <c r="C45" s="827"/>
      <c r="D45" s="827"/>
      <c r="E45" s="827"/>
      <c r="F45" s="827"/>
      <c r="G45" s="827"/>
      <c r="H45" s="827"/>
      <c r="I45" s="827"/>
      <c r="J45" s="827"/>
      <c r="K45" s="827"/>
      <c r="L45" s="827"/>
      <c r="M45" s="827"/>
      <c r="N45" s="827"/>
      <c r="O45" s="827"/>
      <c r="P45" s="827"/>
      <c r="Q45" s="827"/>
      <c r="R45" s="827"/>
      <c r="S45" s="827"/>
      <c r="T45" s="827"/>
      <c r="U45" s="827"/>
      <c r="V45" s="832"/>
    </row>
    <row r="46" spans="1:22" x14ac:dyDescent="0.25">
      <c r="A46" s="825" t="s">
        <v>60</v>
      </c>
      <c r="B46" s="829"/>
      <c r="C46" s="830"/>
      <c r="D46" s="830"/>
      <c r="E46" s="830"/>
      <c r="F46" s="830"/>
      <c r="G46" s="830"/>
      <c r="H46" s="830"/>
      <c r="I46" s="830"/>
      <c r="J46" s="830"/>
      <c r="K46" s="830"/>
      <c r="L46" s="830"/>
      <c r="M46" s="830"/>
      <c r="N46" s="830"/>
      <c r="O46" s="830"/>
      <c r="P46" s="830"/>
      <c r="Q46" s="830"/>
      <c r="R46" s="830"/>
      <c r="S46" s="830"/>
      <c r="T46" s="830"/>
      <c r="U46" s="830"/>
      <c r="V46" s="833"/>
    </row>
    <row r="47" spans="1:22" ht="68.25" customHeight="1" x14ac:dyDescent="0.25">
      <c r="A47" s="358" t="s">
        <v>88</v>
      </c>
      <c r="B47" s="374">
        <v>3000</v>
      </c>
      <c r="C47" s="374">
        <v>3000</v>
      </c>
      <c r="D47" s="374">
        <v>2718</v>
      </c>
      <c r="E47" s="374">
        <v>2718</v>
      </c>
      <c r="F47" s="374">
        <v>2718</v>
      </c>
      <c r="G47" s="374">
        <v>2718</v>
      </c>
      <c r="H47" s="374">
        <v>2730</v>
      </c>
      <c r="I47" s="374">
        <v>2816</v>
      </c>
      <c r="J47" s="374">
        <v>2816</v>
      </c>
      <c r="K47" s="374">
        <v>2816</v>
      </c>
      <c r="L47" s="374">
        <v>2816</v>
      </c>
      <c r="M47" s="376">
        <v>209.3</v>
      </c>
      <c r="N47" s="376">
        <f>1536.9+400</f>
        <v>1936.9</v>
      </c>
      <c r="O47" s="376">
        <f>1636.9-42.9-178</f>
        <v>1416</v>
      </c>
      <c r="P47" s="376">
        <v>1767.7</v>
      </c>
      <c r="Q47" s="376">
        <v>1304.3</v>
      </c>
      <c r="R47" s="376">
        <v>1350.8</v>
      </c>
      <c r="S47" s="556">
        <v>2032.4</v>
      </c>
      <c r="T47" s="635">
        <v>2852.7</v>
      </c>
      <c r="U47" s="553">
        <v>2506.6999999999998</v>
      </c>
      <c r="V47" s="553">
        <v>2506.6999999999998</v>
      </c>
    </row>
    <row r="48" spans="1:22" ht="51.75" customHeight="1" x14ac:dyDescent="0.25">
      <c r="A48" s="518" t="s">
        <v>97</v>
      </c>
      <c r="B48" s="811" t="s">
        <v>210</v>
      </c>
      <c r="C48" s="811"/>
      <c r="D48" s="811"/>
      <c r="E48" s="811"/>
      <c r="F48" s="811"/>
      <c r="G48" s="811"/>
      <c r="H48" s="811"/>
      <c r="I48" s="811"/>
      <c r="J48" s="811"/>
      <c r="K48" s="811"/>
      <c r="L48" s="811"/>
      <c r="M48" s="811"/>
      <c r="N48" s="811"/>
      <c r="O48" s="811"/>
      <c r="P48" s="811"/>
      <c r="Q48" s="811"/>
      <c r="R48" s="811"/>
      <c r="S48" s="811"/>
      <c r="T48" s="811"/>
      <c r="U48" s="811"/>
      <c r="V48" s="811"/>
    </row>
    <row r="49" spans="1:22" ht="30" customHeight="1" x14ac:dyDescent="0.25">
      <c r="A49" s="520" t="s">
        <v>98</v>
      </c>
      <c r="B49" s="810" t="s">
        <v>440</v>
      </c>
      <c r="C49" s="810"/>
      <c r="D49" s="810"/>
      <c r="E49" s="810"/>
      <c r="F49" s="810"/>
      <c r="G49" s="810"/>
      <c r="H49" s="810"/>
      <c r="I49" s="810"/>
      <c r="J49" s="810"/>
      <c r="K49" s="810"/>
      <c r="L49" s="810"/>
      <c r="M49" s="810"/>
      <c r="N49" s="810"/>
      <c r="O49" s="810"/>
      <c r="P49" s="810"/>
      <c r="Q49" s="810"/>
      <c r="R49" s="810"/>
      <c r="S49" s="810"/>
      <c r="T49" s="810"/>
      <c r="U49" s="810"/>
      <c r="V49" s="810"/>
    </row>
    <row r="50" spans="1:22" ht="18" customHeight="1" x14ac:dyDescent="0.25">
      <c r="A50" s="378" t="s">
        <v>332</v>
      </c>
      <c r="B50" s="812" t="s">
        <v>183</v>
      </c>
      <c r="C50" s="813"/>
      <c r="D50" s="813"/>
      <c r="E50" s="813"/>
      <c r="F50" s="813"/>
      <c r="G50" s="813"/>
      <c r="H50" s="813"/>
      <c r="I50" s="813"/>
      <c r="J50" s="813"/>
      <c r="K50" s="813"/>
      <c r="L50" s="813"/>
      <c r="M50" s="813"/>
      <c r="N50" s="813"/>
      <c r="O50" s="813"/>
      <c r="P50" s="813"/>
      <c r="Q50" s="813"/>
      <c r="R50" s="813"/>
      <c r="S50" s="813"/>
      <c r="T50" s="813"/>
      <c r="U50" s="813"/>
      <c r="V50" s="814"/>
    </row>
    <row r="51" spans="1:22" ht="75" customHeight="1" x14ac:dyDescent="0.25">
      <c r="A51" s="379" t="s">
        <v>88</v>
      </c>
      <c r="B51" s="374">
        <v>70</v>
      </c>
      <c r="C51" s="374">
        <v>70</v>
      </c>
      <c r="D51" s="374">
        <v>70</v>
      </c>
      <c r="E51" s="380">
        <v>70</v>
      </c>
      <c r="F51" s="380">
        <v>70</v>
      </c>
      <c r="G51" s="381">
        <v>116</v>
      </c>
      <c r="H51" s="381">
        <v>20</v>
      </c>
      <c r="I51" s="381">
        <v>13</v>
      </c>
      <c r="J51" s="381">
        <v>13</v>
      </c>
      <c r="K51" s="381">
        <v>13</v>
      </c>
      <c r="L51" s="381">
        <v>13</v>
      </c>
      <c r="M51" s="382">
        <v>2143.3000000000002</v>
      </c>
      <c r="N51" s="382">
        <v>2143.3000000000002</v>
      </c>
      <c r="O51" s="382">
        <v>2332.81</v>
      </c>
      <c r="P51" s="383">
        <f>1918.4+298.4</f>
        <v>2216.8000000000002</v>
      </c>
      <c r="Q51" s="384">
        <v>2711</v>
      </c>
      <c r="R51" s="384">
        <v>1270.0999999999999</v>
      </c>
      <c r="S51" s="588">
        <v>414.1</v>
      </c>
      <c r="T51" s="636">
        <v>718.5</v>
      </c>
      <c r="U51" s="384">
        <v>712.9</v>
      </c>
      <c r="V51" s="384">
        <v>712.9</v>
      </c>
    </row>
    <row r="52" spans="1:22" ht="46.5" customHeight="1" x14ac:dyDescent="0.25">
      <c r="A52" s="518" t="s">
        <v>97</v>
      </c>
      <c r="B52" s="811" t="s">
        <v>457</v>
      </c>
      <c r="C52" s="811"/>
      <c r="D52" s="811"/>
      <c r="E52" s="811"/>
      <c r="F52" s="811"/>
      <c r="G52" s="811"/>
      <c r="H52" s="811"/>
      <c r="I52" s="811"/>
      <c r="J52" s="811"/>
      <c r="K52" s="811"/>
      <c r="L52" s="811"/>
      <c r="M52" s="811"/>
      <c r="N52" s="811"/>
      <c r="O52" s="811"/>
      <c r="P52" s="811"/>
      <c r="Q52" s="811"/>
      <c r="R52" s="811"/>
      <c r="S52" s="811"/>
      <c r="T52" s="811"/>
      <c r="U52" s="811"/>
      <c r="V52" s="811"/>
    </row>
    <row r="53" spans="1:22" ht="36.75" customHeight="1" x14ac:dyDescent="0.25">
      <c r="A53" s="520" t="s">
        <v>98</v>
      </c>
      <c r="B53" s="810" t="s">
        <v>440</v>
      </c>
      <c r="C53" s="810"/>
      <c r="D53" s="810"/>
      <c r="E53" s="810"/>
      <c r="F53" s="810"/>
      <c r="G53" s="810"/>
      <c r="H53" s="810"/>
      <c r="I53" s="810"/>
      <c r="J53" s="810"/>
      <c r="K53" s="810"/>
      <c r="L53" s="810"/>
      <c r="M53" s="810"/>
      <c r="N53" s="810"/>
      <c r="O53" s="810"/>
      <c r="P53" s="810"/>
      <c r="Q53" s="810"/>
      <c r="R53" s="810"/>
      <c r="S53" s="810"/>
      <c r="T53" s="810"/>
      <c r="U53" s="810"/>
      <c r="V53" s="810"/>
    </row>
    <row r="54" spans="1:22" ht="19.5" customHeight="1" x14ac:dyDescent="0.25">
      <c r="A54" s="378" t="s">
        <v>332</v>
      </c>
      <c r="B54" s="811" t="s">
        <v>183</v>
      </c>
      <c r="C54" s="811"/>
      <c r="D54" s="811"/>
      <c r="E54" s="811"/>
      <c r="F54" s="811"/>
      <c r="G54" s="811"/>
      <c r="H54" s="811"/>
      <c r="I54" s="811"/>
      <c r="J54" s="811"/>
      <c r="K54" s="811"/>
      <c r="L54" s="811"/>
      <c r="M54" s="811"/>
      <c r="N54" s="811"/>
      <c r="O54" s="811"/>
      <c r="P54" s="811"/>
      <c r="Q54" s="811"/>
      <c r="R54" s="811"/>
      <c r="S54" s="811"/>
      <c r="T54" s="811"/>
      <c r="U54" s="811"/>
      <c r="V54" s="811"/>
    </row>
    <row r="55" spans="1:22" ht="76.5" customHeight="1" x14ac:dyDescent="0.25">
      <c r="A55" s="379" t="s">
        <v>88</v>
      </c>
      <c r="B55" s="374">
        <v>0</v>
      </c>
      <c r="C55" s="374">
        <v>0</v>
      </c>
      <c r="D55" s="374">
        <v>0</v>
      </c>
      <c r="E55" s="380">
        <v>0</v>
      </c>
      <c r="F55" s="380">
        <v>0</v>
      </c>
      <c r="G55" s="381">
        <v>0</v>
      </c>
      <c r="H55" s="381">
        <v>25</v>
      </c>
      <c r="I55" s="381">
        <v>129</v>
      </c>
      <c r="J55" s="381">
        <v>129</v>
      </c>
      <c r="K55" s="381">
        <v>129</v>
      </c>
      <c r="L55" s="381">
        <v>129</v>
      </c>
      <c r="M55" s="382">
        <v>0</v>
      </c>
      <c r="N55" s="382">
        <v>0</v>
      </c>
      <c r="O55" s="382">
        <v>0</v>
      </c>
      <c r="P55" s="383">
        <v>0</v>
      </c>
      <c r="Q55" s="384">
        <v>0</v>
      </c>
      <c r="R55" s="384">
        <v>901.5</v>
      </c>
      <c r="S55" s="557">
        <v>3262.1</v>
      </c>
      <c r="T55" s="636">
        <v>1985.7</v>
      </c>
      <c r="U55" s="558">
        <v>1930.5</v>
      </c>
      <c r="V55" s="558">
        <v>1930.5</v>
      </c>
    </row>
    <row r="56" spans="1:22" ht="47.25" customHeight="1" x14ac:dyDescent="0.25">
      <c r="A56" s="518" t="s">
        <v>97</v>
      </c>
      <c r="B56" s="811" t="s">
        <v>435</v>
      </c>
      <c r="C56" s="811"/>
      <c r="D56" s="811"/>
      <c r="E56" s="811"/>
      <c r="F56" s="811"/>
      <c r="G56" s="811"/>
      <c r="H56" s="811"/>
      <c r="I56" s="811"/>
      <c r="J56" s="811"/>
      <c r="K56" s="811"/>
      <c r="L56" s="811"/>
      <c r="M56" s="811"/>
      <c r="N56" s="811"/>
      <c r="O56" s="811"/>
      <c r="P56" s="811"/>
      <c r="Q56" s="811"/>
      <c r="R56" s="811"/>
      <c r="S56" s="811"/>
      <c r="T56" s="811"/>
      <c r="U56" s="811"/>
      <c r="V56" s="811"/>
    </row>
    <row r="57" spans="1:22" ht="32.25" customHeight="1" x14ac:dyDescent="0.25">
      <c r="A57" s="520" t="s">
        <v>98</v>
      </c>
      <c r="B57" s="818" t="s">
        <v>440</v>
      </c>
      <c r="C57" s="819"/>
      <c r="D57" s="819"/>
      <c r="E57" s="819"/>
      <c r="F57" s="819"/>
      <c r="G57" s="819"/>
      <c r="H57" s="819"/>
      <c r="I57" s="819"/>
      <c r="J57" s="819"/>
      <c r="K57" s="819"/>
      <c r="L57" s="819"/>
      <c r="M57" s="819"/>
      <c r="N57" s="819"/>
      <c r="O57" s="819"/>
      <c r="P57" s="819"/>
      <c r="Q57" s="819"/>
      <c r="R57" s="819"/>
      <c r="S57" s="819"/>
      <c r="T57" s="819"/>
      <c r="U57" s="819"/>
      <c r="V57" s="820"/>
    </row>
    <row r="58" spans="1:22" ht="20.25" customHeight="1" x14ac:dyDescent="0.25">
      <c r="A58" s="378" t="s">
        <v>332</v>
      </c>
      <c r="B58" s="811" t="s">
        <v>183</v>
      </c>
      <c r="C58" s="811"/>
      <c r="D58" s="811"/>
      <c r="E58" s="811"/>
      <c r="F58" s="811"/>
      <c r="G58" s="811"/>
      <c r="H58" s="811"/>
      <c r="I58" s="811"/>
      <c r="J58" s="811"/>
      <c r="K58" s="811"/>
      <c r="L58" s="811"/>
      <c r="M58" s="811"/>
      <c r="N58" s="811"/>
      <c r="O58" s="811"/>
      <c r="P58" s="811"/>
      <c r="Q58" s="811"/>
      <c r="R58" s="811"/>
      <c r="S58" s="811"/>
      <c r="T58" s="811"/>
      <c r="U58" s="811"/>
      <c r="V58" s="811"/>
    </row>
    <row r="59" spans="1:22" ht="74.25" customHeight="1" x14ac:dyDescent="0.25">
      <c r="A59" s="379" t="s">
        <v>88</v>
      </c>
      <c r="B59" s="374">
        <v>0</v>
      </c>
      <c r="C59" s="374">
        <v>0</v>
      </c>
      <c r="D59" s="374">
        <v>0</v>
      </c>
      <c r="E59" s="380">
        <v>0</v>
      </c>
      <c r="F59" s="380">
        <v>0</v>
      </c>
      <c r="G59" s="381">
        <v>0</v>
      </c>
      <c r="H59" s="381">
        <v>25</v>
      </c>
      <c r="I59" s="381">
        <v>33</v>
      </c>
      <c r="J59" s="381">
        <v>33</v>
      </c>
      <c r="K59" s="381">
        <v>33</v>
      </c>
      <c r="L59" s="381">
        <v>33</v>
      </c>
      <c r="M59" s="382">
        <v>0</v>
      </c>
      <c r="N59" s="382">
        <v>0</v>
      </c>
      <c r="O59" s="382">
        <v>0</v>
      </c>
      <c r="P59" s="383">
        <v>0</v>
      </c>
      <c r="Q59" s="384">
        <v>0</v>
      </c>
      <c r="R59" s="384">
        <v>901.5</v>
      </c>
      <c r="S59" s="557">
        <v>875.3</v>
      </c>
      <c r="T59" s="636">
        <v>1188.2</v>
      </c>
      <c r="U59" s="558">
        <v>1174.0999999999999</v>
      </c>
      <c r="V59" s="558">
        <v>1174.0999999999999</v>
      </c>
    </row>
    <row r="60" spans="1:22" ht="49.5" hidden="1" customHeight="1" x14ac:dyDescent="0.25">
      <c r="A60" s="518" t="s">
        <v>97</v>
      </c>
      <c r="B60" s="377"/>
      <c r="C60" s="822" t="s">
        <v>436</v>
      </c>
      <c r="D60" s="822"/>
      <c r="E60" s="822"/>
      <c r="F60" s="822"/>
      <c r="G60" s="822"/>
      <c r="H60" s="822"/>
      <c r="I60" s="822"/>
      <c r="J60" s="822"/>
      <c r="K60" s="822"/>
      <c r="L60" s="822"/>
      <c r="M60" s="822"/>
      <c r="N60" s="822"/>
      <c r="O60" s="822"/>
      <c r="P60" s="822"/>
      <c r="Q60" s="822"/>
      <c r="R60" s="822"/>
      <c r="S60" s="822"/>
      <c r="T60" s="822"/>
      <c r="U60" s="822"/>
      <c r="V60" s="823"/>
    </row>
    <row r="61" spans="1:22" ht="32.25" hidden="1" customHeight="1" x14ac:dyDescent="0.25">
      <c r="A61" s="520" t="s">
        <v>98</v>
      </c>
      <c r="B61" s="377"/>
      <c r="C61" s="810" t="s">
        <v>440</v>
      </c>
      <c r="D61" s="810"/>
      <c r="E61" s="810"/>
      <c r="F61" s="810"/>
      <c r="G61" s="810"/>
      <c r="H61" s="810"/>
      <c r="I61" s="810"/>
      <c r="J61" s="810"/>
      <c r="K61" s="810"/>
      <c r="L61" s="810"/>
      <c r="M61" s="810"/>
      <c r="N61" s="810"/>
      <c r="O61" s="810"/>
      <c r="P61" s="810"/>
      <c r="Q61" s="810"/>
      <c r="R61" s="810"/>
      <c r="S61" s="810"/>
      <c r="T61" s="810"/>
      <c r="U61" s="810"/>
      <c r="V61" s="810"/>
    </row>
    <row r="62" spans="1:22" ht="19.5" hidden="1" customHeight="1" x14ac:dyDescent="0.25">
      <c r="A62" s="378" t="s">
        <v>332</v>
      </c>
      <c r="B62" s="374"/>
      <c r="C62" s="812" t="s">
        <v>183</v>
      </c>
      <c r="D62" s="813"/>
      <c r="E62" s="813"/>
      <c r="F62" s="813"/>
      <c r="G62" s="813"/>
      <c r="H62" s="813"/>
      <c r="I62" s="813"/>
      <c r="J62" s="813"/>
      <c r="K62" s="813"/>
      <c r="L62" s="813"/>
      <c r="M62" s="813"/>
      <c r="N62" s="813"/>
      <c r="O62" s="813"/>
      <c r="P62" s="813"/>
      <c r="Q62" s="813"/>
      <c r="R62" s="813"/>
      <c r="S62" s="813"/>
      <c r="T62" s="813"/>
      <c r="U62" s="813"/>
      <c r="V62" s="814"/>
    </row>
    <row r="63" spans="1:22" ht="73.5" hidden="1" customHeight="1" x14ac:dyDescent="0.25">
      <c r="A63" s="379" t="s">
        <v>88</v>
      </c>
      <c r="B63" s="374"/>
      <c r="C63" s="374"/>
      <c r="D63" s="374"/>
      <c r="E63" s="380"/>
      <c r="F63" s="380"/>
      <c r="G63" s="381"/>
      <c r="H63" s="381"/>
      <c r="I63" s="381"/>
      <c r="J63" s="381"/>
      <c r="K63" s="381"/>
      <c r="L63" s="381"/>
      <c r="M63" s="382"/>
      <c r="N63" s="382"/>
      <c r="O63" s="382"/>
      <c r="P63" s="383"/>
      <c r="Q63" s="384"/>
      <c r="R63" s="384"/>
      <c r="S63" s="557"/>
      <c r="T63" s="636"/>
      <c r="U63" s="558"/>
      <c r="V63" s="558"/>
    </row>
    <row r="64" spans="1:22" ht="47.25" customHeight="1" x14ac:dyDescent="0.25">
      <c r="A64" s="518" t="s">
        <v>97</v>
      </c>
      <c r="B64" s="811" t="s">
        <v>458</v>
      </c>
      <c r="C64" s="811"/>
      <c r="D64" s="811"/>
      <c r="E64" s="811"/>
      <c r="F64" s="811"/>
      <c r="G64" s="811"/>
      <c r="H64" s="811"/>
      <c r="I64" s="811"/>
      <c r="J64" s="811"/>
      <c r="K64" s="811"/>
      <c r="L64" s="811"/>
      <c r="M64" s="811"/>
      <c r="N64" s="811"/>
      <c r="O64" s="811"/>
      <c r="P64" s="811"/>
      <c r="Q64" s="811"/>
      <c r="R64" s="811"/>
      <c r="S64" s="811"/>
      <c r="T64" s="811"/>
      <c r="U64" s="811"/>
      <c r="V64" s="811"/>
    </row>
    <row r="65" spans="1:22" ht="30" customHeight="1" x14ac:dyDescent="0.25">
      <c r="A65" s="520" t="s">
        <v>98</v>
      </c>
      <c r="B65" s="810" t="s">
        <v>440</v>
      </c>
      <c r="C65" s="810"/>
      <c r="D65" s="810"/>
      <c r="E65" s="810"/>
      <c r="F65" s="810"/>
      <c r="G65" s="810"/>
      <c r="H65" s="810"/>
      <c r="I65" s="810"/>
      <c r="J65" s="810"/>
      <c r="K65" s="810"/>
      <c r="L65" s="810"/>
      <c r="M65" s="810"/>
      <c r="N65" s="810"/>
      <c r="O65" s="810"/>
      <c r="P65" s="810"/>
      <c r="Q65" s="810"/>
      <c r="R65" s="810"/>
      <c r="S65" s="810"/>
      <c r="T65" s="810"/>
      <c r="U65" s="810"/>
      <c r="V65" s="810"/>
    </row>
    <row r="66" spans="1:22" ht="22.5" customHeight="1" x14ac:dyDescent="0.25">
      <c r="A66" s="378" t="s">
        <v>332</v>
      </c>
      <c r="B66" s="811" t="s">
        <v>183</v>
      </c>
      <c r="C66" s="811"/>
      <c r="D66" s="811"/>
      <c r="E66" s="811"/>
      <c r="F66" s="811"/>
      <c r="G66" s="811"/>
      <c r="H66" s="811"/>
      <c r="I66" s="811"/>
      <c r="J66" s="811"/>
      <c r="K66" s="811"/>
      <c r="L66" s="811"/>
      <c r="M66" s="811"/>
      <c r="N66" s="811"/>
      <c r="O66" s="811"/>
      <c r="P66" s="811"/>
      <c r="Q66" s="811"/>
      <c r="R66" s="811"/>
      <c r="S66" s="811"/>
      <c r="T66" s="811"/>
      <c r="U66" s="811"/>
      <c r="V66" s="811"/>
    </row>
    <row r="67" spans="1:22" ht="72.75" customHeight="1" x14ac:dyDescent="0.25">
      <c r="A67" s="379" t="s">
        <v>88</v>
      </c>
      <c r="B67" s="374">
        <v>0</v>
      </c>
      <c r="C67" s="374">
        <v>0</v>
      </c>
      <c r="D67" s="374">
        <v>0</v>
      </c>
      <c r="E67" s="380">
        <v>0</v>
      </c>
      <c r="F67" s="380">
        <v>0</v>
      </c>
      <c r="G67" s="381">
        <v>0</v>
      </c>
      <c r="H67" s="381">
        <v>0</v>
      </c>
      <c r="I67" s="381">
        <v>14</v>
      </c>
      <c r="J67" s="381">
        <v>14</v>
      </c>
      <c r="K67" s="381">
        <v>14</v>
      </c>
      <c r="L67" s="381">
        <v>14</v>
      </c>
      <c r="M67" s="382">
        <v>0</v>
      </c>
      <c r="N67" s="382">
        <v>0</v>
      </c>
      <c r="O67" s="382">
        <v>0</v>
      </c>
      <c r="P67" s="383">
        <v>0</v>
      </c>
      <c r="Q67" s="384">
        <v>0</v>
      </c>
      <c r="R67" s="384">
        <v>0</v>
      </c>
      <c r="S67" s="557">
        <v>599.70000000000005</v>
      </c>
      <c r="T67" s="636">
        <v>554.4</v>
      </c>
      <c r="U67" s="558">
        <v>548.4</v>
      </c>
      <c r="V67" s="558">
        <v>548.4</v>
      </c>
    </row>
    <row r="68" spans="1:22" ht="49.5" customHeight="1" x14ac:dyDescent="0.25">
      <c r="A68" s="518" t="s">
        <v>97</v>
      </c>
      <c r="B68" s="821" t="s">
        <v>490</v>
      </c>
      <c r="C68" s="822"/>
      <c r="D68" s="822"/>
      <c r="E68" s="822"/>
      <c r="F68" s="822"/>
      <c r="G68" s="822"/>
      <c r="H68" s="822"/>
      <c r="I68" s="822"/>
      <c r="J68" s="822"/>
      <c r="K68" s="822"/>
      <c r="L68" s="822"/>
      <c r="M68" s="822"/>
      <c r="N68" s="822"/>
      <c r="O68" s="822"/>
      <c r="P68" s="822"/>
      <c r="Q68" s="822"/>
      <c r="R68" s="822"/>
      <c r="S68" s="822"/>
      <c r="T68" s="822"/>
      <c r="U68" s="822"/>
      <c r="V68" s="823"/>
    </row>
    <row r="69" spans="1:22" ht="32.25" customHeight="1" x14ac:dyDescent="0.25">
      <c r="A69" s="520" t="s">
        <v>98</v>
      </c>
      <c r="B69" s="810" t="s">
        <v>440</v>
      </c>
      <c r="C69" s="810"/>
      <c r="D69" s="810"/>
      <c r="E69" s="810"/>
      <c r="F69" s="810"/>
      <c r="G69" s="810"/>
      <c r="H69" s="810"/>
      <c r="I69" s="810"/>
      <c r="J69" s="810"/>
      <c r="K69" s="810"/>
      <c r="L69" s="810"/>
      <c r="M69" s="810"/>
      <c r="N69" s="810"/>
      <c r="O69" s="810"/>
      <c r="P69" s="810"/>
      <c r="Q69" s="810"/>
      <c r="R69" s="810"/>
      <c r="S69" s="810"/>
      <c r="T69" s="810"/>
      <c r="U69" s="810"/>
      <c r="V69" s="810"/>
    </row>
    <row r="70" spans="1:22" ht="22.5" customHeight="1" x14ac:dyDescent="0.25">
      <c r="A70" s="378" t="s">
        <v>332</v>
      </c>
      <c r="B70" s="811" t="s">
        <v>183</v>
      </c>
      <c r="C70" s="811"/>
      <c r="D70" s="811"/>
      <c r="E70" s="811"/>
      <c r="F70" s="811"/>
      <c r="G70" s="811"/>
      <c r="H70" s="811"/>
      <c r="I70" s="811"/>
      <c r="J70" s="811"/>
      <c r="K70" s="811"/>
      <c r="L70" s="811"/>
      <c r="M70" s="811"/>
      <c r="N70" s="811"/>
      <c r="O70" s="811"/>
      <c r="P70" s="811"/>
      <c r="Q70" s="811"/>
      <c r="R70" s="811"/>
      <c r="S70" s="811"/>
      <c r="T70" s="811"/>
      <c r="U70" s="811"/>
      <c r="V70" s="811"/>
    </row>
    <row r="71" spans="1:22" ht="74.25" customHeight="1" x14ac:dyDescent="0.25">
      <c r="A71" s="379" t="s">
        <v>88</v>
      </c>
      <c r="B71" s="374">
        <v>0</v>
      </c>
      <c r="C71" s="374">
        <v>0</v>
      </c>
      <c r="D71" s="374">
        <v>0</v>
      </c>
      <c r="E71" s="380">
        <v>0</v>
      </c>
      <c r="F71" s="380">
        <v>0</v>
      </c>
      <c r="G71" s="381">
        <v>0</v>
      </c>
      <c r="H71" s="381">
        <v>0</v>
      </c>
      <c r="I71" s="381">
        <v>10</v>
      </c>
      <c r="J71" s="381">
        <v>10</v>
      </c>
      <c r="K71" s="381">
        <v>10</v>
      </c>
      <c r="L71" s="381">
        <v>10</v>
      </c>
      <c r="M71" s="382">
        <v>0</v>
      </c>
      <c r="N71" s="382">
        <v>0</v>
      </c>
      <c r="O71" s="382">
        <v>0</v>
      </c>
      <c r="P71" s="383">
        <v>0</v>
      </c>
      <c r="Q71" s="384">
        <v>0</v>
      </c>
      <c r="R71" s="384">
        <v>0</v>
      </c>
      <c r="S71" s="557">
        <v>530.5</v>
      </c>
      <c r="T71" s="636">
        <v>539.29999999999995</v>
      </c>
      <c r="U71" s="558">
        <v>535</v>
      </c>
      <c r="V71" s="558">
        <v>535</v>
      </c>
    </row>
    <row r="72" spans="1:22" ht="52.5" customHeight="1" x14ac:dyDescent="0.25">
      <c r="A72" s="518" t="s">
        <v>97</v>
      </c>
      <c r="B72" s="821" t="s">
        <v>437</v>
      </c>
      <c r="C72" s="822"/>
      <c r="D72" s="822"/>
      <c r="E72" s="822"/>
      <c r="F72" s="822"/>
      <c r="G72" s="822"/>
      <c r="H72" s="822"/>
      <c r="I72" s="822"/>
      <c r="J72" s="822"/>
      <c r="K72" s="822"/>
      <c r="L72" s="822"/>
      <c r="M72" s="822"/>
      <c r="N72" s="822"/>
      <c r="O72" s="822"/>
      <c r="P72" s="822"/>
      <c r="Q72" s="822"/>
      <c r="R72" s="822"/>
      <c r="S72" s="822"/>
      <c r="T72" s="822"/>
      <c r="U72" s="822"/>
      <c r="V72" s="823"/>
    </row>
    <row r="73" spans="1:22" ht="31.5" customHeight="1" x14ac:dyDescent="0.25">
      <c r="A73" s="520" t="s">
        <v>98</v>
      </c>
      <c r="B73" s="810" t="s">
        <v>440</v>
      </c>
      <c r="C73" s="810"/>
      <c r="D73" s="810"/>
      <c r="E73" s="810"/>
      <c r="F73" s="810"/>
      <c r="G73" s="810"/>
      <c r="H73" s="810"/>
      <c r="I73" s="810"/>
      <c r="J73" s="810"/>
      <c r="K73" s="810"/>
      <c r="L73" s="810"/>
      <c r="M73" s="810"/>
      <c r="N73" s="810"/>
      <c r="O73" s="810"/>
      <c r="P73" s="810"/>
      <c r="Q73" s="810"/>
      <c r="R73" s="810"/>
      <c r="S73" s="810"/>
      <c r="T73" s="810"/>
      <c r="U73" s="810"/>
      <c r="V73" s="810"/>
    </row>
    <row r="74" spans="1:22" ht="20.25" customHeight="1" x14ac:dyDescent="0.25">
      <c r="A74" s="378" t="s">
        <v>332</v>
      </c>
      <c r="B74" s="811" t="s">
        <v>183</v>
      </c>
      <c r="C74" s="811"/>
      <c r="D74" s="811"/>
      <c r="E74" s="811"/>
      <c r="F74" s="811"/>
      <c r="G74" s="811"/>
      <c r="H74" s="811"/>
      <c r="I74" s="811"/>
      <c r="J74" s="811"/>
      <c r="K74" s="811"/>
      <c r="L74" s="811"/>
      <c r="M74" s="811"/>
      <c r="N74" s="811"/>
      <c r="O74" s="811"/>
      <c r="P74" s="811"/>
      <c r="Q74" s="811"/>
      <c r="R74" s="811"/>
      <c r="S74" s="811"/>
      <c r="T74" s="811"/>
      <c r="U74" s="811"/>
      <c r="V74" s="811"/>
    </row>
    <row r="75" spans="1:22" ht="73.5" customHeight="1" x14ac:dyDescent="0.25">
      <c r="A75" s="379" t="s">
        <v>88</v>
      </c>
      <c r="B75" s="374">
        <v>0</v>
      </c>
      <c r="C75" s="374">
        <v>0</v>
      </c>
      <c r="D75" s="374">
        <v>0</v>
      </c>
      <c r="E75" s="380">
        <v>0</v>
      </c>
      <c r="F75" s="380">
        <v>0</v>
      </c>
      <c r="G75" s="381">
        <v>0</v>
      </c>
      <c r="H75" s="381">
        <v>14</v>
      </c>
      <c r="I75" s="381">
        <v>10</v>
      </c>
      <c r="J75" s="381">
        <v>10</v>
      </c>
      <c r="K75" s="381">
        <v>12</v>
      </c>
      <c r="L75" s="381">
        <v>12</v>
      </c>
      <c r="M75" s="382">
        <v>0</v>
      </c>
      <c r="N75" s="382">
        <v>0</v>
      </c>
      <c r="O75" s="382">
        <v>0</v>
      </c>
      <c r="P75" s="383">
        <v>0</v>
      </c>
      <c r="Q75" s="384">
        <v>0</v>
      </c>
      <c r="R75" s="384">
        <v>1263.0999999999999</v>
      </c>
      <c r="S75" s="557">
        <v>575.4</v>
      </c>
      <c r="T75" s="636">
        <v>829.6</v>
      </c>
      <c r="U75" s="558">
        <v>825.3</v>
      </c>
      <c r="V75" s="558">
        <v>825.3</v>
      </c>
    </row>
    <row r="76" spans="1:22" ht="45.75" customHeight="1" x14ac:dyDescent="0.25">
      <c r="A76" s="518" t="s">
        <v>97</v>
      </c>
      <c r="B76" s="811" t="s">
        <v>491</v>
      </c>
      <c r="C76" s="811"/>
      <c r="D76" s="811"/>
      <c r="E76" s="811"/>
      <c r="F76" s="811"/>
      <c r="G76" s="811"/>
      <c r="H76" s="811"/>
      <c r="I76" s="811"/>
      <c r="J76" s="811"/>
      <c r="K76" s="811"/>
      <c r="L76" s="811"/>
      <c r="M76" s="811"/>
      <c r="N76" s="811"/>
      <c r="O76" s="811"/>
      <c r="P76" s="811"/>
      <c r="Q76" s="811"/>
      <c r="R76" s="811"/>
      <c r="S76" s="811"/>
      <c r="T76" s="811"/>
      <c r="U76" s="811"/>
      <c r="V76" s="811"/>
    </row>
    <row r="77" spans="1:22" ht="36" customHeight="1" x14ac:dyDescent="0.25">
      <c r="A77" s="520" t="s">
        <v>98</v>
      </c>
      <c r="B77" s="818" t="s">
        <v>440</v>
      </c>
      <c r="C77" s="819"/>
      <c r="D77" s="819"/>
      <c r="E77" s="819"/>
      <c r="F77" s="819"/>
      <c r="G77" s="819"/>
      <c r="H77" s="819"/>
      <c r="I77" s="819"/>
      <c r="J77" s="819"/>
      <c r="K77" s="819"/>
      <c r="L77" s="819"/>
      <c r="M77" s="819"/>
      <c r="N77" s="819"/>
      <c r="O77" s="819"/>
      <c r="P77" s="819"/>
      <c r="Q77" s="819"/>
      <c r="R77" s="819"/>
      <c r="S77" s="819"/>
      <c r="T77" s="819"/>
      <c r="U77" s="819"/>
      <c r="V77" s="820"/>
    </row>
    <row r="78" spans="1:22" ht="15.75" customHeight="1" x14ac:dyDescent="0.25">
      <c r="A78" s="378" t="s">
        <v>332</v>
      </c>
      <c r="B78" s="812" t="s">
        <v>183</v>
      </c>
      <c r="C78" s="813"/>
      <c r="D78" s="813"/>
      <c r="E78" s="813"/>
      <c r="F78" s="813"/>
      <c r="G78" s="813"/>
      <c r="H78" s="813"/>
      <c r="I78" s="813"/>
      <c r="J78" s="813"/>
      <c r="K78" s="813"/>
      <c r="L78" s="813"/>
      <c r="M78" s="813"/>
      <c r="N78" s="813"/>
      <c r="O78" s="813"/>
      <c r="P78" s="813"/>
      <c r="Q78" s="813"/>
      <c r="R78" s="813"/>
      <c r="S78" s="813"/>
      <c r="T78" s="813"/>
      <c r="U78" s="813"/>
      <c r="V78" s="814"/>
    </row>
    <row r="79" spans="1:22" s="385" customFormat="1" ht="73.5" customHeight="1" x14ac:dyDescent="0.25">
      <c r="A79" s="379" t="s">
        <v>88</v>
      </c>
      <c r="B79" s="374">
        <v>0</v>
      </c>
      <c r="C79" s="374">
        <v>0</v>
      </c>
      <c r="D79" s="374">
        <v>0</v>
      </c>
      <c r="E79" s="380">
        <v>0</v>
      </c>
      <c r="F79" s="380">
        <v>0</v>
      </c>
      <c r="G79" s="381">
        <v>0</v>
      </c>
      <c r="H79" s="381">
        <v>2</v>
      </c>
      <c r="I79" s="381">
        <v>1</v>
      </c>
      <c r="J79" s="381">
        <v>1</v>
      </c>
      <c r="K79" s="381">
        <v>1</v>
      </c>
      <c r="L79" s="381">
        <v>1</v>
      </c>
      <c r="M79" s="382">
        <v>0</v>
      </c>
      <c r="N79" s="382">
        <v>0</v>
      </c>
      <c r="O79" s="382">
        <v>0</v>
      </c>
      <c r="P79" s="383">
        <v>0</v>
      </c>
      <c r="Q79" s="384">
        <v>0</v>
      </c>
      <c r="R79" s="384">
        <v>0</v>
      </c>
      <c r="S79" s="557">
        <v>36.9</v>
      </c>
      <c r="T79" s="636">
        <v>631.9</v>
      </c>
      <c r="U79" s="558">
        <v>631.5</v>
      </c>
      <c r="V79" s="558">
        <v>631.5</v>
      </c>
    </row>
    <row r="80" spans="1:22" ht="46.5" customHeight="1" x14ac:dyDescent="0.25">
      <c r="A80" s="518" t="s">
        <v>97</v>
      </c>
      <c r="B80" s="821" t="s">
        <v>459</v>
      </c>
      <c r="C80" s="822"/>
      <c r="D80" s="822"/>
      <c r="E80" s="822"/>
      <c r="F80" s="822"/>
      <c r="G80" s="822"/>
      <c r="H80" s="822"/>
      <c r="I80" s="822"/>
      <c r="J80" s="822"/>
      <c r="K80" s="822"/>
      <c r="L80" s="822"/>
      <c r="M80" s="822"/>
      <c r="N80" s="822"/>
      <c r="O80" s="822"/>
      <c r="P80" s="822"/>
      <c r="Q80" s="822"/>
      <c r="R80" s="822"/>
      <c r="S80" s="822"/>
      <c r="T80" s="822"/>
      <c r="U80" s="822"/>
      <c r="V80" s="823"/>
    </row>
    <row r="81" spans="1:22" ht="31.5" customHeight="1" x14ac:dyDescent="0.25">
      <c r="A81" s="520" t="s">
        <v>98</v>
      </c>
      <c r="B81" s="873" t="s">
        <v>440</v>
      </c>
      <c r="C81" s="874"/>
      <c r="D81" s="874"/>
      <c r="E81" s="874"/>
      <c r="F81" s="874"/>
      <c r="G81" s="874"/>
      <c r="H81" s="874"/>
      <c r="I81" s="874"/>
      <c r="J81" s="874"/>
      <c r="K81" s="874"/>
      <c r="L81" s="874"/>
      <c r="M81" s="874"/>
      <c r="N81" s="874"/>
      <c r="O81" s="874"/>
      <c r="P81" s="874"/>
      <c r="Q81" s="874"/>
      <c r="R81" s="874"/>
      <c r="S81" s="874"/>
      <c r="T81" s="874"/>
      <c r="U81" s="874"/>
      <c r="V81" s="875"/>
    </row>
    <row r="82" spans="1:22" ht="15.75" customHeight="1" x14ac:dyDescent="0.25">
      <c r="A82" s="378" t="s">
        <v>332</v>
      </c>
      <c r="B82" s="812" t="s">
        <v>183</v>
      </c>
      <c r="C82" s="813"/>
      <c r="D82" s="813"/>
      <c r="E82" s="813"/>
      <c r="F82" s="813"/>
      <c r="G82" s="813"/>
      <c r="H82" s="813"/>
      <c r="I82" s="813"/>
      <c r="J82" s="813"/>
      <c r="K82" s="813"/>
      <c r="L82" s="813"/>
      <c r="M82" s="813"/>
      <c r="N82" s="813"/>
      <c r="O82" s="813"/>
      <c r="P82" s="813"/>
      <c r="Q82" s="813"/>
      <c r="R82" s="813"/>
      <c r="S82" s="813"/>
      <c r="T82" s="813"/>
      <c r="U82" s="813"/>
      <c r="V82" s="814"/>
    </row>
    <row r="83" spans="1:22" ht="75" customHeight="1" x14ac:dyDescent="0.25">
      <c r="A83" s="379" t="s">
        <v>88</v>
      </c>
      <c r="B83" s="374">
        <v>0</v>
      </c>
      <c r="C83" s="374">
        <v>0</v>
      </c>
      <c r="D83" s="374">
        <v>0</v>
      </c>
      <c r="E83" s="380">
        <v>0</v>
      </c>
      <c r="F83" s="380">
        <v>0</v>
      </c>
      <c r="G83" s="381">
        <v>0</v>
      </c>
      <c r="H83" s="381">
        <v>0</v>
      </c>
      <c r="I83" s="381">
        <v>10</v>
      </c>
      <c r="J83" s="381">
        <v>60</v>
      </c>
      <c r="K83" s="381">
        <v>62</v>
      </c>
      <c r="L83" s="381">
        <v>62</v>
      </c>
      <c r="M83" s="382">
        <v>0</v>
      </c>
      <c r="N83" s="382">
        <v>0</v>
      </c>
      <c r="O83" s="382">
        <v>0</v>
      </c>
      <c r="P83" s="383">
        <v>0</v>
      </c>
      <c r="Q83" s="384">
        <v>0</v>
      </c>
      <c r="R83" s="384">
        <v>0</v>
      </c>
      <c r="S83" s="557">
        <v>454.9</v>
      </c>
      <c r="T83" s="636">
        <v>582.9</v>
      </c>
      <c r="U83" s="558">
        <v>557.20000000000005</v>
      </c>
      <c r="V83" s="558">
        <v>557.20000000000005</v>
      </c>
    </row>
    <row r="84" spans="1:22" ht="49.5" customHeight="1" x14ac:dyDescent="0.25">
      <c r="A84" s="518" t="s">
        <v>97</v>
      </c>
      <c r="B84" s="811" t="s">
        <v>460</v>
      </c>
      <c r="C84" s="811"/>
      <c r="D84" s="811"/>
      <c r="E84" s="811"/>
      <c r="F84" s="811"/>
      <c r="G84" s="811"/>
      <c r="H84" s="811"/>
      <c r="I84" s="811"/>
      <c r="J84" s="811"/>
      <c r="K84" s="811"/>
      <c r="L84" s="811"/>
      <c r="M84" s="811"/>
      <c r="N84" s="811"/>
      <c r="O84" s="811"/>
      <c r="P84" s="811"/>
      <c r="Q84" s="811"/>
      <c r="R84" s="811"/>
      <c r="S84" s="811"/>
      <c r="T84" s="811"/>
      <c r="U84" s="811"/>
      <c r="V84" s="811"/>
    </row>
    <row r="85" spans="1:22" ht="34.5" customHeight="1" x14ac:dyDescent="0.25">
      <c r="A85" s="520" t="s">
        <v>98</v>
      </c>
      <c r="B85" s="670" t="s">
        <v>440</v>
      </c>
      <c r="C85" s="670"/>
      <c r="D85" s="670"/>
      <c r="E85" s="670"/>
      <c r="F85" s="670"/>
      <c r="G85" s="670"/>
      <c r="H85" s="670"/>
      <c r="I85" s="670"/>
      <c r="J85" s="670"/>
      <c r="K85" s="670"/>
      <c r="L85" s="670"/>
      <c r="M85" s="670"/>
      <c r="N85" s="670"/>
      <c r="O85" s="670"/>
      <c r="P85" s="670"/>
      <c r="Q85" s="670"/>
      <c r="R85" s="670"/>
      <c r="S85" s="670"/>
      <c r="T85" s="670"/>
      <c r="U85" s="670"/>
      <c r="V85" s="670"/>
    </row>
    <row r="86" spans="1:22" ht="15.75" customHeight="1" x14ac:dyDescent="0.25">
      <c r="A86" s="378" t="s">
        <v>332</v>
      </c>
      <c r="B86" s="811" t="s">
        <v>183</v>
      </c>
      <c r="C86" s="811"/>
      <c r="D86" s="811"/>
      <c r="E86" s="811"/>
      <c r="F86" s="811"/>
      <c r="G86" s="811"/>
      <c r="H86" s="811"/>
      <c r="I86" s="811"/>
      <c r="J86" s="811"/>
      <c r="K86" s="811"/>
      <c r="L86" s="811"/>
      <c r="M86" s="811"/>
      <c r="N86" s="811"/>
      <c r="O86" s="811"/>
      <c r="P86" s="811"/>
      <c r="Q86" s="811"/>
      <c r="R86" s="811"/>
      <c r="S86" s="811"/>
      <c r="T86" s="811"/>
      <c r="U86" s="811"/>
      <c r="V86" s="811"/>
    </row>
    <row r="87" spans="1:22" s="385" customFormat="1" ht="75" customHeight="1" x14ac:dyDescent="0.25">
      <c r="A87" s="379" t="s">
        <v>88</v>
      </c>
      <c r="B87" s="374">
        <v>0</v>
      </c>
      <c r="C87" s="374">
        <v>0</v>
      </c>
      <c r="D87" s="374">
        <v>0</v>
      </c>
      <c r="E87" s="380">
        <v>0</v>
      </c>
      <c r="F87" s="380">
        <v>0</v>
      </c>
      <c r="G87" s="381">
        <v>0</v>
      </c>
      <c r="H87" s="381">
        <v>21</v>
      </c>
      <c r="I87" s="381">
        <v>13</v>
      </c>
      <c r="J87" s="381">
        <v>13</v>
      </c>
      <c r="K87" s="381">
        <v>15</v>
      </c>
      <c r="L87" s="381">
        <v>15</v>
      </c>
      <c r="M87" s="382">
        <v>0</v>
      </c>
      <c r="N87" s="382">
        <v>0</v>
      </c>
      <c r="O87" s="382">
        <v>0</v>
      </c>
      <c r="P87" s="383">
        <v>0</v>
      </c>
      <c r="Q87" s="384">
        <v>0</v>
      </c>
      <c r="R87" s="384">
        <v>1206.0999999999999</v>
      </c>
      <c r="S87" s="557">
        <v>564.4</v>
      </c>
      <c r="T87" s="636">
        <v>754.8</v>
      </c>
      <c r="U87" s="558">
        <v>749.3</v>
      </c>
      <c r="V87" s="558">
        <v>749.3</v>
      </c>
    </row>
    <row r="88" spans="1:22" ht="43.5" customHeight="1" x14ac:dyDescent="0.25">
      <c r="A88" s="518" t="s">
        <v>97</v>
      </c>
      <c r="B88" s="811" t="s">
        <v>438</v>
      </c>
      <c r="C88" s="811"/>
      <c r="D88" s="811"/>
      <c r="E88" s="811"/>
      <c r="F88" s="811"/>
      <c r="G88" s="811"/>
      <c r="H88" s="811"/>
      <c r="I88" s="811"/>
      <c r="J88" s="811"/>
      <c r="K88" s="811"/>
      <c r="L88" s="811"/>
      <c r="M88" s="811"/>
      <c r="N88" s="811"/>
      <c r="O88" s="811"/>
      <c r="P88" s="811"/>
      <c r="Q88" s="811"/>
      <c r="R88" s="811"/>
      <c r="S88" s="811"/>
      <c r="T88" s="811"/>
      <c r="U88" s="811"/>
      <c r="V88" s="811"/>
    </row>
    <row r="89" spans="1:22" ht="33" customHeight="1" x14ac:dyDescent="0.25">
      <c r="A89" s="520" t="s">
        <v>98</v>
      </c>
      <c r="B89" s="810" t="s">
        <v>440</v>
      </c>
      <c r="C89" s="810"/>
      <c r="D89" s="810"/>
      <c r="E89" s="810"/>
      <c r="F89" s="810"/>
      <c r="G89" s="810"/>
      <c r="H89" s="810"/>
      <c r="I89" s="810"/>
      <c r="J89" s="810"/>
      <c r="K89" s="810"/>
      <c r="L89" s="810"/>
      <c r="M89" s="810"/>
      <c r="N89" s="810"/>
      <c r="O89" s="810"/>
      <c r="P89" s="810"/>
      <c r="Q89" s="810"/>
      <c r="R89" s="810"/>
      <c r="S89" s="810"/>
      <c r="T89" s="810"/>
      <c r="U89" s="810"/>
      <c r="V89" s="810"/>
    </row>
    <row r="90" spans="1:22" ht="18.75" customHeight="1" x14ac:dyDescent="0.25">
      <c r="A90" s="378" t="s">
        <v>332</v>
      </c>
      <c r="B90" s="811" t="s">
        <v>183</v>
      </c>
      <c r="C90" s="811"/>
      <c r="D90" s="811"/>
      <c r="E90" s="811"/>
      <c r="F90" s="811"/>
      <c r="G90" s="811"/>
      <c r="H90" s="811"/>
      <c r="I90" s="811"/>
      <c r="J90" s="811"/>
      <c r="K90" s="811"/>
      <c r="L90" s="811"/>
      <c r="M90" s="811"/>
      <c r="N90" s="811"/>
      <c r="O90" s="811"/>
      <c r="P90" s="811"/>
      <c r="Q90" s="811"/>
      <c r="R90" s="811"/>
      <c r="S90" s="811"/>
      <c r="T90" s="811"/>
      <c r="U90" s="811"/>
      <c r="V90" s="811"/>
    </row>
    <row r="91" spans="1:22" ht="60" x14ac:dyDescent="0.25">
      <c r="A91" s="379" t="s">
        <v>88</v>
      </c>
      <c r="B91" s="374">
        <v>0</v>
      </c>
      <c r="C91" s="374">
        <v>0</v>
      </c>
      <c r="D91" s="374">
        <v>0</v>
      </c>
      <c r="E91" s="380">
        <v>0</v>
      </c>
      <c r="F91" s="380">
        <v>0</v>
      </c>
      <c r="G91" s="381">
        <v>0</v>
      </c>
      <c r="H91" s="381">
        <v>33</v>
      </c>
      <c r="I91" s="381">
        <v>22</v>
      </c>
      <c r="J91" s="381">
        <v>22</v>
      </c>
      <c r="K91" s="381">
        <v>22</v>
      </c>
      <c r="L91" s="381">
        <v>22</v>
      </c>
      <c r="M91" s="382">
        <v>0</v>
      </c>
      <c r="N91" s="382">
        <v>0</v>
      </c>
      <c r="O91" s="382">
        <v>0</v>
      </c>
      <c r="P91" s="383">
        <v>0</v>
      </c>
      <c r="Q91" s="384">
        <v>0</v>
      </c>
      <c r="R91" s="384">
        <v>1611</v>
      </c>
      <c r="S91" s="557">
        <v>764</v>
      </c>
      <c r="T91" s="636">
        <v>1096.3</v>
      </c>
      <c r="U91" s="558">
        <v>1086.9000000000001</v>
      </c>
      <c r="V91" s="558">
        <v>1086.9000000000001</v>
      </c>
    </row>
    <row r="92" spans="1:22" ht="50.25" customHeight="1" x14ac:dyDescent="0.25">
      <c r="A92" s="518" t="s">
        <v>97</v>
      </c>
      <c r="B92" s="811" t="s">
        <v>492</v>
      </c>
      <c r="C92" s="811"/>
      <c r="D92" s="811"/>
      <c r="E92" s="811"/>
      <c r="F92" s="811"/>
      <c r="G92" s="811"/>
      <c r="H92" s="811"/>
      <c r="I92" s="811"/>
      <c r="J92" s="811"/>
      <c r="K92" s="811"/>
      <c r="L92" s="811"/>
      <c r="M92" s="811"/>
      <c r="N92" s="811"/>
      <c r="O92" s="811"/>
      <c r="P92" s="811"/>
      <c r="Q92" s="811"/>
      <c r="R92" s="811"/>
      <c r="S92" s="811"/>
      <c r="T92" s="811"/>
      <c r="U92" s="811"/>
      <c r="V92" s="811"/>
    </row>
    <row r="93" spans="1:22" ht="31.5" customHeight="1" x14ac:dyDescent="0.25">
      <c r="A93" s="520" t="s">
        <v>98</v>
      </c>
      <c r="B93" s="810" t="s">
        <v>440</v>
      </c>
      <c r="C93" s="810"/>
      <c r="D93" s="810"/>
      <c r="E93" s="810"/>
      <c r="F93" s="810"/>
      <c r="G93" s="810"/>
      <c r="H93" s="810"/>
      <c r="I93" s="810"/>
      <c r="J93" s="810"/>
      <c r="K93" s="810"/>
      <c r="L93" s="810"/>
      <c r="M93" s="810"/>
      <c r="N93" s="810"/>
      <c r="O93" s="810"/>
      <c r="P93" s="810"/>
      <c r="Q93" s="810"/>
      <c r="R93" s="810"/>
      <c r="S93" s="810"/>
      <c r="T93" s="810"/>
      <c r="U93" s="810"/>
      <c r="V93" s="810"/>
    </row>
    <row r="94" spans="1:22" ht="17.25" customHeight="1" x14ac:dyDescent="0.25">
      <c r="A94" s="378" t="s">
        <v>332</v>
      </c>
      <c r="B94" s="811" t="s">
        <v>183</v>
      </c>
      <c r="C94" s="811"/>
      <c r="D94" s="811"/>
      <c r="E94" s="811"/>
      <c r="F94" s="811"/>
      <c r="G94" s="811"/>
      <c r="H94" s="811"/>
      <c r="I94" s="811"/>
      <c r="J94" s="811"/>
      <c r="K94" s="811"/>
      <c r="L94" s="811"/>
      <c r="M94" s="811"/>
      <c r="N94" s="811"/>
      <c r="O94" s="811"/>
      <c r="P94" s="811"/>
      <c r="Q94" s="811"/>
      <c r="R94" s="811"/>
      <c r="S94" s="811"/>
      <c r="T94" s="811"/>
      <c r="U94" s="811"/>
      <c r="V94" s="811"/>
    </row>
    <row r="95" spans="1:22" ht="76.5" customHeight="1" x14ac:dyDescent="0.25">
      <c r="A95" s="379" t="s">
        <v>88</v>
      </c>
      <c r="B95" s="374">
        <v>0</v>
      </c>
      <c r="C95" s="374">
        <v>0</v>
      </c>
      <c r="D95" s="374">
        <v>0</v>
      </c>
      <c r="E95" s="380">
        <v>0</v>
      </c>
      <c r="F95" s="380">
        <v>0</v>
      </c>
      <c r="G95" s="381">
        <v>0</v>
      </c>
      <c r="H95" s="381">
        <v>33</v>
      </c>
      <c r="I95" s="381">
        <v>60</v>
      </c>
      <c r="J95" s="381">
        <v>60</v>
      </c>
      <c r="K95" s="381">
        <v>60</v>
      </c>
      <c r="L95" s="381">
        <v>60</v>
      </c>
      <c r="M95" s="382">
        <v>0</v>
      </c>
      <c r="N95" s="382">
        <v>0</v>
      </c>
      <c r="O95" s="382">
        <v>0</v>
      </c>
      <c r="P95" s="383">
        <v>0</v>
      </c>
      <c r="Q95" s="384">
        <v>0</v>
      </c>
      <c r="R95" s="384">
        <v>1611</v>
      </c>
      <c r="S95" s="557">
        <v>702.9</v>
      </c>
      <c r="T95" s="636">
        <v>773.5</v>
      </c>
      <c r="U95" s="558">
        <v>747.8</v>
      </c>
      <c r="V95" s="558">
        <v>747.8</v>
      </c>
    </row>
    <row r="96" spans="1:22" ht="52.5" customHeight="1" x14ac:dyDescent="0.25">
      <c r="A96" s="518" t="s">
        <v>97</v>
      </c>
      <c r="B96" s="811" t="s">
        <v>461</v>
      </c>
      <c r="C96" s="811"/>
      <c r="D96" s="811"/>
      <c r="E96" s="811"/>
      <c r="F96" s="811"/>
      <c r="G96" s="811"/>
      <c r="H96" s="811"/>
      <c r="I96" s="811"/>
      <c r="J96" s="811"/>
      <c r="K96" s="811"/>
      <c r="L96" s="811"/>
      <c r="M96" s="811"/>
      <c r="N96" s="811"/>
      <c r="O96" s="811"/>
      <c r="P96" s="811"/>
      <c r="Q96" s="811"/>
      <c r="R96" s="811"/>
      <c r="S96" s="811"/>
      <c r="T96" s="811"/>
      <c r="U96" s="811"/>
      <c r="V96" s="811"/>
    </row>
    <row r="97" spans="1:22" ht="24.75" customHeight="1" x14ac:dyDescent="0.25">
      <c r="A97" s="520" t="s">
        <v>98</v>
      </c>
      <c r="B97" s="810" t="s">
        <v>440</v>
      </c>
      <c r="C97" s="810"/>
      <c r="D97" s="810"/>
      <c r="E97" s="810"/>
      <c r="F97" s="810"/>
      <c r="G97" s="810"/>
      <c r="H97" s="810"/>
      <c r="I97" s="810"/>
      <c r="J97" s="810"/>
      <c r="K97" s="810"/>
      <c r="L97" s="810"/>
      <c r="M97" s="810"/>
      <c r="N97" s="810"/>
      <c r="O97" s="810"/>
      <c r="P97" s="810"/>
      <c r="Q97" s="810"/>
      <c r="R97" s="810"/>
      <c r="S97" s="810"/>
      <c r="T97" s="810"/>
      <c r="U97" s="810"/>
      <c r="V97" s="810"/>
    </row>
    <row r="98" spans="1:22" ht="19.5" customHeight="1" x14ac:dyDescent="0.25">
      <c r="A98" s="378" t="s">
        <v>332</v>
      </c>
      <c r="B98" s="811" t="s">
        <v>183</v>
      </c>
      <c r="C98" s="811"/>
      <c r="D98" s="811"/>
      <c r="E98" s="811"/>
      <c r="F98" s="811"/>
      <c r="G98" s="811"/>
      <c r="H98" s="811"/>
      <c r="I98" s="811"/>
      <c r="J98" s="811"/>
      <c r="K98" s="811"/>
      <c r="L98" s="811"/>
      <c r="M98" s="811"/>
      <c r="N98" s="811"/>
      <c r="O98" s="811"/>
      <c r="P98" s="811"/>
      <c r="Q98" s="811"/>
      <c r="R98" s="811"/>
      <c r="S98" s="811"/>
      <c r="T98" s="811"/>
      <c r="U98" s="811"/>
      <c r="V98" s="811"/>
    </row>
    <row r="99" spans="1:22" ht="72.75" customHeight="1" x14ac:dyDescent="0.25">
      <c r="A99" s="379" t="s">
        <v>88</v>
      </c>
      <c r="B99" s="374">
        <v>0</v>
      </c>
      <c r="C99" s="374">
        <v>0</v>
      </c>
      <c r="D99" s="374">
        <v>0</v>
      </c>
      <c r="E99" s="380">
        <v>0</v>
      </c>
      <c r="F99" s="380">
        <v>0</v>
      </c>
      <c r="G99" s="381">
        <v>0</v>
      </c>
      <c r="H99" s="381">
        <v>0</v>
      </c>
      <c r="I99" s="381">
        <v>11</v>
      </c>
      <c r="J99" s="381">
        <v>11</v>
      </c>
      <c r="K99" s="381">
        <v>11</v>
      </c>
      <c r="L99" s="381">
        <v>11</v>
      </c>
      <c r="M99" s="382">
        <v>0</v>
      </c>
      <c r="N99" s="382">
        <v>0</v>
      </c>
      <c r="O99" s="382">
        <v>0</v>
      </c>
      <c r="P99" s="383">
        <v>0</v>
      </c>
      <c r="Q99" s="384">
        <v>0</v>
      </c>
      <c r="R99" s="384">
        <v>0</v>
      </c>
      <c r="S99" s="557">
        <v>742</v>
      </c>
      <c r="T99" s="636">
        <v>855.3</v>
      </c>
      <c r="U99" s="558">
        <v>850.6</v>
      </c>
      <c r="V99" s="558">
        <v>850.6</v>
      </c>
    </row>
    <row r="100" spans="1:22" ht="44.25" customHeight="1" x14ac:dyDescent="0.25">
      <c r="A100" s="518" t="s">
        <v>97</v>
      </c>
      <c r="B100" s="821" t="s">
        <v>462</v>
      </c>
      <c r="C100" s="822"/>
      <c r="D100" s="822"/>
      <c r="E100" s="822"/>
      <c r="F100" s="822"/>
      <c r="G100" s="822"/>
      <c r="H100" s="822"/>
      <c r="I100" s="822"/>
      <c r="J100" s="822"/>
      <c r="K100" s="822"/>
      <c r="L100" s="822"/>
      <c r="M100" s="822"/>
      <c r="N100" s="822"/>
      <c r="O100" s="822"/>
      <c r="P100" s="822"/>
      <c r="Q100" s="822"/>
      <c r="R100" s="822"/>
      <c r="S100" s="822"/>
      <c r="T100" s="822"/>
      <c r="U100" s="822"/>
      <c r="V100" s="823"/>
    </row>
    <row r="101" spans="1:22" ht="34.5" customHeight="1" x14ac:dyDescent="0.25">
      <c r="A101" s="520" t="s">
        <v>98</v>
      </c>
      <c r="B101" s="810" t="s">
        <v>440</v>
      </c>
      <c r="C101" s="810"/>
      <c r="D101" s="810"/>
      <c r="E101" s="810"/>
      <c r="F101" s="810"/>
      <c r="G101" s="810"/>
      <c r="H101" s="810"/>
      <c r="I101" s="810"/>
      <c r="J101" s="810"/>
      <c r="K101" s="810"/>
      <c r="L101" s="810"/>
      <c r="M101" s="810"/>
      <c r="N101" s="810"/>
      <c r="O101" s="810"/>
      <c r="P101" s="810"/>
      <c r="Q101" s="810"/>
      <c r="R101" s="810"/>
      <c r="S101" s="810"/>
      <c r="T101" s="810"/>
      <c r="U101" s="810"/>
      <c r="V101" s="810"/>
    </row>
    <row r="102" spans="1:22" ht="15" customHeight="1" x14ac:dyDescent="0.25">
      <c r="A102" s="378" t="s">
        <v>332</v>
      </c>
      <c r="B102" s="811" t="s">
        <v>183</v>
      </c>
      <c r="C102" s="811"/>
      <c r="D102" s="811"/>
      <c r="E102" s="811"/>
      <c r="F102" s="811"/>
      <c r="G102" s="811"/>
      <c r="H102" s="811"/>
      <c r="I102" s="811"/>
      <c r="J102" s="811"/>
      <c r="K102" s="811"/>
      <c r="L102" s="811"/>
      <c r="M102" s="811"/>
      <c r="N102" s="811"/>
      <c r="O102" s="811"/>
      <c r="P102" s="811"/>
      <c r="Q102" s="811"/>
      <c r="R102" s="811"/>
      <c r="S102" s="811"/>
      <c r="T102" s="811"/>
      <c r="U102" s="811"/>
      <c r="V102" s="811"/>
    </row>
    <row r="103" spans="1:22" ht="70.5" customHeight="1" x14ac:dyDescent="0.25">
      <c r="A103" s="417" t="s">
        <v>88</v>
      </c>
      <c r="B103" s="418">
        <v>0</v>
      </c>
      <c r="C103" s="418">
        <v>0</v>
      </c>
      <c r="D103" s="418">
        <v>0</v>
      </c>
      <c r="E103" s="419">
        <v>0</v>
      </c>
      <c r="F103" s="419">
        <v>0</v>
      </c>
      <c r="G103" s="420">
        <v>0</v>
      </c>
      <c r="H103" s="420">
        <v>0</v>
      </c>
      <c r="I103" s="420">
        <v>34</v>
      </c>
      <c r="J103" s="420">
        <v>34</v>
      </c>
      <c r="K103" s="420">
        <v>34</v>
      </c>
      <c r="L103" s="420">
        <v>34</v>
      </c>
      <c r="M103" s="421">
        <v>0</v>
      </c>
      <c r="N103" s="421">
        <v>0</v>
      </c>
      <c r="O103" s="421">
        <v>0</v>
      </c>
      <c r="P103" s="422">
        <v>0</v>
      </c>
      <c r="Q103" s="423">
        <v>0</v>
      </c>
      <c r="R103" s="423">
        <v>0</v>
      </c>
      <c r="S103" s="559">
        <v>1945.8</v>
      </c>
      <c r="T103" s="637">
        <v>1318.3</v>
      </c>
      <c r="U103" s="560">
        <v>1303.7</v>
      </c>
      <c r="V103" s="560">
        <v>1303.7</v>
      </c>
    </row>
    <row r="104" spans="1:22" ht="41.25" customHeight="1" x14ac:dyDescent="0.25">
      <c r="A104" s="527" t="s">
        <v>97</v>
      </c>
      <c r="B104" s="811" t="s">
        <v>439</v>
      </c>
      <c r="C104" s="811"/>
      <c r="D104" s="811"/>
      <c r="E104" s="811"/>
      <c r="F104" s="811"/>
      <c r="G104" s="811"/>
      <c r="H104" s="811"/>
      <c r="I104" s="811"/>
      <c r="J104" s="811"/>
      <c r="K104" s="811"/>
      <c r="L104" s="811"/>
      <c r="M104" s="811"/>
      <c r="N104" s="811"/>
      <c r="O104" s="811"/>
      <c r="P104" s="811"/>
      <c r="Q104" s="811"/>
      <c r="R104" s="811"/>
      <c r="S104" s="811"/>
      <c r="T104" s="811"/>
      <c r="U104" s="811"/>
      <c r="V104" s="811"/>
    </row>
    <row r="105" spans="1:22" ht="30" customHeight="1" x14ac:dyDescent="0.25">
      <c r="A105" s="517" t="s">
        <v>98</v>
      </c>
      <c r="B105" s="810" t="s">
        <v>209</v>
      </c>
      <c r="C105" s="810"/>
      <c r="D105" s="810"/>
      <c r="E105" s="810"/>
      <c r="F105" s="810"/>
      <c r="G105" s="810"/>
      <c r="H105" s="810"/>
      <c r="I105" s="810"/>
      <c r="J105" s="810"/>
      <c r="K105" s="810"/>
      <c r="L105" s="810"/>
      <c r="M105" s="810"/>
      <c r="N105" s="810"/>
      <c r="O105" s="810"/>
      <c r="P105" s="810"/>
      <c r="Q105" s="810"/>
      <c r="R105" s="810"/>
      <c r="S105" s="810"/>
      <c r="T105" s="810"/>
      <c r="U105" s="810"/>
      <c r="V105" s="810"/>
    </row>
    <row r="106" spans="1:22" ht="15" customHeight="1" x14ac:dyDescent="0.25">
      <c r="A106" s="378" t="s">
        <v>332</v>
      </c>
      <c r="B106" s="812" t="s">
        <v>183</v>
      </c>
      <c r="C106" s="813"/>
      <c r="D106" s="813"/>
      <c r="E106" s="813"/>
      <c r="F106" s="813"/>
      <c r="G106" s="813"/>
      <c r="H106" s="813"/>
      <c r="I106" s="813"/>
      <c r="J106" s="813"/>
      <c r="K106" s="813"/>
      <c r="L106" s="813"/>
      <c r="M106" s="813"/>
      <c r="N106" s="813"/>
      <c r="O106" s="813"/>
      <c r="P106" s="813"/>
      <c r="Q106" s="813"/>
      <c r="R106" s="813"/>
      <c r="S106" s="813"/>
      <c r="T106" s="813"/>
      <c r="U106" s="813"/>
      <c r="V106" s="814"/>
    </row>
    <row r="107" spans="1:22" ht="77.25" customHeight="1" x14ac:dyDescent="0.25">
      <c r="A107" s="379" t="s">
        <v>88</v>
      </c>
      <c r="B107" s="374">
        <v>0</v>
      </c>
      <c r="C107" s="374">
        <v>0</v>
      </c>
      <c r="D107" s="374">
        <v>0</v>
      </c>
      <c r="E107" s="381">
        <v>0</v>
      </c>
      <c r="F107" s="381">
        <v>0</v>
      </c>
      <c r="G107" s="381">
        <v>0</v>
      </c>
      <c r="H107" s="381">
        <v>459</v>
      </c>
      <c r="I107" s="381">
        <v>229</v>
      </c>
      <c r="J107" s="381">
        <v>179</v>
      </c>
      <c r="K107" s="381">
        <v>179</v>
      </c>
      <c r="L107" s="381">
        <v>179</v>
      </c>
      <c r="M107" s="381">
        <v>0</v>
      </c>
      <c r="N107" s="381">
        <v>0</v>
      </c>
      <c r="O107" s="381">
        <v>0</v>
      </c>
      <c r="P107" s="381">
        <v>0</v>
      </c>
      <c r="Q107" s="381">
        <v>0</v>
      </c>
      <c r="R107" s="381">
        <v>6062.8</v>
      </c>
      <c r="S107" s="561">
        <v>2088.1999999999998</v>
      </c>
      <c r="T107" s="638">
        <v>4094.3</v>
      </c>
      <c r="U107" s="562">
        <v>4017.7</v>
      </c>
      <c r="V107" s="562">
        <v>4017.7</v>
      </c>
    </row>
    <row r="108" spans="1:22" ht="40.5" customHeight="1" x14ac:dyDescent="0.25">
      <c r="A108" s="518" t="s">
        <v>97</v>
      </c>
      <c r="B108" s="811" t="s">
        <v>333</v>
      </c>
      <c r="C108" s="811"/>
      <c r="D108" s="811"/>
      <c r="E108" s="811"/>
      <c r="F108" s="811"/>
      <c r="G108" s="811"/>
      <c r="H108" s="811"/>
      <c r="I108" s="811"/>
      <c r="J108" s="811"/>
      <c r="K108" s="811"/>
      <c r="L108" s="811"/>
      <c r="M108" s="811"/>
      <c r="N108" s="811"/>
      <c r="O108" s="811"/>
      <c r="P108" s="811"/>
      <c r="Q108" s="811"/>
      <c r="R108" s="811"/>
      <c r="S108" s="811"/>
      <c r="T108" s="811"/>
      <c r="U108" s="811"/>
      <c r="V108" s="811"/>
    </row>
    <row r="109" spans="1:22" ht="34.5" customHeight="1" x14ac:dyDescent="0.25">
      <c r="A109" s="520" t="s">
        <v>98</v>
      </c>
      <c r="B109" s="810" t="s">
        <v>100</v>
      </c>
      <c r="C109" s="810"/>
      <c r="D109" s="810"/>
      <c r="E109" s="810"/>
      <c r="F109" s="810"/>
      <c r="G109" s="810"/>
      <c r="H109" s="810"/>
      <c r="I109" s="810"/>
      <c r="J109" s="810"/>
      <c r="K109" s="810"/>
      <c r="L109" s="810"/>
      <c r="M109" s="810"/>
      <c r="N109" s="810"/>
      <c r="O109" s="810"/>
      <c r="P109" s="810"/>
      <c r="Q109" s="810"/>
      <c r="R109" s="810"/>
      <c r="S109" s="810"/>
      <c r="T109" s="810"/>
      <c r="U109" s="810"/>
      <c r="V109" s="810"/>
    </row>
    <row r="110" spans="1:22" ht="15" customHeight="1" x14ac:dyDescent="0.25">
      <c r="A110" s="378" t="s">
        <v>332</v>
      </c>
      <c r="B110" s="812" t="s">
        <v>183</v>
      </c>
      <c r="C110" s="813"/>
      <c r="D110" s="813"/>
      <c r="E110" s="813"/>
      <c r="F110" s="813"/>
      <c r="G110" s="813"/>
      <c r="H110" s="813"/>
      <c r="I110" s="813"/>
      <c r="J110" s="813"/>
      <c r="K110" s="813"/>
      <c r="L110" s="813"/>
      <c r="M110" s="813"/>
      <c r="N110" s="813"/>
      <c r="O110" s="813"/>
      <c r="P110" s="813"/>
      <c r="Q110" s="813"/>
      <c r="R110" s="813"/>
      <c r="S110" s="813"/>
      <c r="T110" s="813"/>
      <c r="U110" s="813"/>
      <c r="V110" s="814"/>
    </row>
    <row r="111" spans="1:22" ht="76.5" customHeight="1" x14ac:dyDescent="0.25">
      <c r="A111" s="379" t="s">
        <v>88</v>
      </c>
      <c r="B111" s="374">
        <v>0</v>
      </c>
      <c r="C111" s="374">
        <v>0</v>
      </c>
      <c r="D111" s="374">
        <v>0</v>
      </c>
      <c r="E111" s="386">
        <v>0</v>
      </c>
      <c r="F111" s="386">
        <v>0</v>
      </c>
      <c r="G111" s="386">
        <v>6</v>
      </c>
      <c r="H111" s="386">
        <v>10</v>
      </c>
      <c r="I111" s="386">
        <v>12</v>
      </c>
      <c r="J111" s="386">
        <v>460</v>
      </c>
      <c r="K111" s="386">
        <v>480</v>
      </c>
      <c r="L111" s="386">
        <v>500</v>
      </c>
      <c r="M111" s="386">
        <v>0</v>
      </c>
      <c r="N111" s="386">
        <v>0</v>
      </c>
      <c r="O111" s="386">
        <v>0</v>
      </c>
      <c r="P111" s="386">
        <v>0</v>
      </c>
      <c r="Q111" s="381">
        <v>0</v>
      </c>
      <c r="R111" s="381">
        <v>1236.5</v>
      </c>
      <c r="S111" s="563">
        <v>1033.8</v>
      </c>
      <c r="T111" s="639">
        <v>1406.4</v>
      </c>
      <c r="U111" s="564">
        <v>1209.4000000000001</v>
      </c>
      <c r="V111" s="564">
        <v>1209.4000000000001</v>
      </c>
    </row>
    <row r="112" spans="1:22" ht="42.75" customHeight="1" x14ac:dyDescent="0.25">
      <c r="A112" s="518" t="s">
        <v>97</v>
      </c>
      <c r="B112" s="811" t="s">
        <v>199</v>
      </c>
      <c r="C112" s="811"/>
      <c r="D112" s="811"/>
      <c r="E112" s="811"/>
      <c r="F112" s="811"/>
      <c r="G112" s="811"/>
      <c r="H112" s="811"/>
      <c r="I112" s="811"/>
      <c r="J112" s="811"/>
      <c r="K112" s="811"/>
      <c r="L112" s="811"/>
      <c r="M112" s="811"/>
      <c r="N112" s="811"/>
      <c r="O112" s="811"/>
      <c r="P112" s="811"/>
      <c r="Q112" s="811"/>
      <c r="R112" s="811"/>
      <c r="S112" s="811"/>
      <c r="T112" s="811"/>
      <c r="U112" s="811"/>
      <c r="V112" s="811"/>
    </row>
    <row r="113" spans="1:22" ht="26.25" customHeight="1" x14ac:dyDescent="0.25">
      <c r="A113" s="520" t="s">
        <v>98</v>
      </c>
      <c r="B113" s="818" t="s">
        <v>100</v>
      </c>
      <c r="C113" s="819"/>
      <c r="D113" s="819"/>
      <c r="E113" s="819"/>
      <c r="F113" s="819"/>
      <c r="G113" s="819"/>
      <c r="H113" s="819"/>
      <c r="I113" s="819"/>
      <c r="J113" s="819"/>
      <c r="K113" s="819"/>
      <c r="L113" s="819"/>
      <c r="M113" s="819"/>
      <c r="N113" s="819"/>
      <c r="O113" s="819"/>
      <c r="P113" s="819"/>
      <c r="Q113" s="819"/>
      <c r="R113" s="819"/>
      <c r="S113" s="819"/>
      <c r="T113" s="819"/>
      <c r="U113" s="819"/>
      <c r="V113" s="820"/>
    </row>
    <row r="114" spans="1:22" ht="15" customHeight="1" x14ac:dyDescent="0.25">
      <c r="A114" s="378" t="s">
        <v>332</v>
      </c>
      <c r="B114" s="811" t="s">
        <v>183</v>
      </c>
      <c r="C114" s="811"/>
      <c r="D114" s="811"/>
      <c r="E114" s="811"/>
      <c r="F114" s="811"/>
      <c r="G114" s="811"/>
      <c r="H114" s="811"/>
      <c r="I114" s="811"/>
      <c r="J114" s="811"/>
      <c r="K114" s="811"/>
      <c r="L114" s="811"/>
      <c r="M114" s="811"/>
      <c r="N114" s="811"/>
      <c r="O114" s="811"/>
      <c r="P114" s="811"/>
      <c r="Q114" s="811"/>
      <c r="R114" s="811"/>
      <c r="S114" s="811"/>
      <c r="T114" s="811"/>
      <c r="U114" s="811"/>
      <c r="V114" s="811"/>
    </row>
    <row r="115" spans="1:22" ht="21.75" customHeight="1" x14ac:dyDescent="0.25">
      <c r="A115" s="379" t="s">
        <v>88</v>
      </c>
      <c r="B115" s="374">
        <v>0</v>
      </c>
      <c r="C115" s="374">
        <v>0</v>
      </c>
      <c r="D115" s="374">
        <v>0</v>
      </c>
      <c r="E115" s="381">
        <v>0</v>
      </c>
      <c r="F115" s="381">
        <v>0</v>
      </c>
      <c r="G115" s="381">
        <v>0</v>
      </c>
      <c r="H115" s="381">
        <v>8</v>
      </c>
      <c r="I115" s="381">
        <v>7</v>
      </c>
      <c r="J115" s="381">
        <v>12</v>
      </c>
      <c r="K115" s="381">
        <v>12</v>
      </c>
      <c r="L115" s="381">
        <v>12</v>
      </c>
      <c r="M115" s="381">
        <v>0</v>
      </c>
      <c r="N115" s="381">
        <v>0</v>
      </c>
      <c r="O115" s="381">
        <v>0</v>
      </c>
      <c r="P115" s="381">
        <v>0</v>
      </c>
      <c r="Q115" s="530">
        <v>10389.799999999999</v>
      </c>
      <c r="R115" s="530">
        <v>587.9</v>
      </c>
      <c r="S115" s="565">
        <v>692.3</v>
      </c>
      <c r="T115" s="640">
        <v>1582.1</v>
      </c>
      <c r="U115" s="562">
        <v>1577</v>
      </c>
      <c r="V115" s="562">
        <v>1577</v>
      </c>
    </row>
    <row r="116" spans="1:22" ht="31.5" customHeight="1" x14ac:dyDescent="0.25">
      <c r="A116" s="363" t="s">
        <v>97</v>
      </c>
      <c r="B116" s="812" t="s">
        <v>441</v>
      </c>
      <c r="C116" s="813"/>
      <c r="D116" s="813"/>
      <c r="E116" s="813"/>
      <c r="F116" s="813"/>
      <c r="G116" s="813"/>
      <c r="H116" s="813"/>
      <c r="I116" s="813"/>
      <c r="J116" s="813"/>
      <c r="K116" s="813"/>
      <c r="L116" s="813"/>
      <c r="M116" s="813"/>
      <c r="N116" s="813"/>
      <c r="O116" s="813"/>
      <c r="P116" s="813"/>
      <c r="Q116" s="813"/>
      <c r="R116" s="813"/>
      <c r="S116" s="813"/>
      <c r="T116" s="813"/>
      <c r="U116" s="813"/>
      <c r="V116" s="845"/>
    </row>
    <row r="117" spans="1:22" ht="35.25" customHeight="1" x14ac:dyDescent="0.25">
      <c r="A117" s="364" t="s">
        <v>98</v>
      </c>
      <c r="B117" s="818" t="s">
        <v>100</v>
      </c>
      <c r="C117" s="819"/>
      <c r="D117" s="819"/>
      <c r="E117" s="819"/>
      <c r="F117" s="819"/>
      <c r="G117" s="819"/>
      <c r="H117" s="819"/>
      <c r="I117" s="819"/>
      <c r="J117" s="819"/>
      <c r="K117" s="819"/>
      <c r="L117" s="819"/>
      <c r="M117" s="819"/>
      <c r="N117" s="819"/>
      <c r="O117" s="819"/>
      <c r="P117" s="819"/>
      <c r="Q117" s="819"/>
      <c r="R117" s="819"/>
      <c r="S117" s="819"/>
      <c r="T117" s="819"/>
      <c r="U117" s="819"/>
      <c r="V117" s="845"/>
    </row>
    <row r="118" spans="1:22" ht="15.75" customHeight="1" x14ac:dyDescent="0.25">
      <c r="A118" s="357" t="s">
        <v>60</v>
      </c>
      <c r="B118" s="872" t="s">
        <v>177</v>
      </c>
      <c r="C118" s="872"/>
      <c r="D118" s="872"/>
      <c r="E118" s="872"/>
      <c r="F118" s="872"/>
      <c r="G118" s="872"/>
      <c r="H118" s="872"/>
      <c r="I118" s="872"/>
      <c r="J118" s="872"/>
      <c r="K118" s="872"/>
      <c r="L118" s="872"/>
      <c r="M118" s="872"/>
      <c r="N118" s="872"/>
      <c r="O118" s="872"/>
      <c r="P118" s="872"/>
      <c r="Q118" s="872"/>
      <c r="R118" s="872"/>
      <c r="S118" s="872"/>
      <c r="T118" s="872"/>
      <c r="U118" s="872"/>
      <c r="V118" s="872"/>
    </row>
    <row r="119" spans="1:22" ht="39" customHeight="1" x14ac:dyDescent="0.25">
      <c r="A119" s="397" t="s">
        <v>88</v>
      </c>
      <c r="B119" s="424">
        <v>450</v>
      </c>
      <c r="C119" s="424">
        <v>0</v>
      </c>
      <c r="D119" s="424">
        <v>0</v>
      </c>
      <c r="E119" s="424">
        <v>23</v>
      </c>
      <c r="F119" s="424">
        <v>24</v>
      </c>
      <c r="G119" s="424">
        <v>21</v>
      </c>
      <c r="H119" s="424">
        <v>21</v>
      </c>
      <c r="I119" s="424">
        <v>15</v>
      </c>
      <c r="J119" s="424">
        <v>20</v>
      </c>
      <c r="K119" s="424">
        <v>20</v>
      </c>
      <c r="L119" s="424">
        <v>20</v>
      </c>
      <c r="M119" s="524">
        <v>0</v>
      </c>
      <c r="N119" s="524">
        <v>0</v>
      </c>
      <c r="O119" s="524">
        <v>0</v>
      </c>
      <c r="P119" s="523">
        <v>802.9</v>
      </c>
      <c r="Q119" s="523">
        <v>1137.7</v>
      </c>
      <c r="R119" s="528">
        <v>2002.8</v>
      </c>
      <c r="S119" s="566">
        <v>3452.5</v>
      </c>
      <c r="T119" s="641">
        <v>3618.2</v>
      </c>
      <c r="U119" s="567">
        <v>3527.2</v>
      </c>
      <c r="V119" s="567">
        <v>3527.2</v>
      </c>
    </row>
    <row r="120" spans="1:22" ht="42.75" x14ac:dyDescent="0.25">
      <c r="A120" s="387" t="s">
        <v>97</v>
      </c>
      <c r="B120" s="812" t="s">
        <v>205</v>
      </c>
      <c r="C120" s="813"/>
      <c r="D120" s="813"/>
      <c r="E120" s="813"/>
      <c r="F120" s="813"/>
      <c r="G120" s="813"/>
      <c r="H120" s="813"/>
      <c r="I120" s="813"/>
      <c r="J120" s="813"/>
      <c r="K120" s="813"/>
      <c r="L120" s="813"/>
      <c r="M120" s="813"/>
      <c r="N120" s="813"/>
      <c r="O120" s="813"/>
      <c r="P120" s="813"/>
      <c r="Q120" s="813"/>
      <c r="R120" s="813"/>
      <c r="S120" s="813"/>
      <c r="T120" s="813"/>
      <c r="U120" s="813"/>
      <c r="V120" s="814"/>
    </row>
    <row r="121" spans="1:22" ht="30" x14ac:dyDescent="0.25">
      <c r="A121" s="388" t="s">
        <v>98</v>
      </c>
      <c r="B121" s="818" t="s">
        <v>100</v>
      </c>
      <c r="C121" s="819"/>
      <c r="D121" s="819"/>
      <c r="E121" s="819"/>
      <c r="F121" s="819"/>
      <c r="G121" s="819"/>
      <c r="H121" s="819"/>
      <c r="I121" s="819"/>
      <c r="J121" s="819"/>
      <c r="K121" s="819"/>
      <c r="L121" s="819"/>
      <c r="M121" s="819"/>
      <c r="N121" s="819"/>
      <c r="O121" s="819"/>
      <c r="P121" s="819"/>
      <c r="Q121" s="819"/>
      <c r="R121" s="819"/>
      <c r="S121" s="819"/>
      <c r="T121" s="819"/>
      <c r="U121" s="819"/>
      <c r="V121" s="820"/>
    </row>
    <row r="122" spans="1:22" x14ac:dyDescent="0.25">
      <c r="A122" s="357" t="s">
        <v>60</v>
      </c>
      <c r="B122" s="876" t="s">
        <v>177</v>
      </c>
      <c r="C122" s="877"/>
      <c r="D122" s="877"/>
      <c r="E122" s="877"/>
      <c r="F122" s="877"/>
      <c r="G122" s="877"/>
      <c r="H122" s="877"/>
      <c r="I122" s="877"/>
      <c r="J122" s="877"/>
      <c r="K122" s="877"/>
      <c r="L122" s="877"/>
      <c r="M122" s="877"/>
      <c r="N122" s="877"/>
      <c r="O122" s="877"/>
      <c r="P122" s="877"/>
      <c r="Q122" s="877"/>
      <c r="R122" s="877"/>
      <c r="S122" s="877"/>
      <c r="T122" s="877"/>
      <c r="U122" s="877"/>
      <c r="V122" s="845"/>
    </row>
    <row r="123" spans="1:22" ht="38.25" x14ac:dyDescent="0.25">
      <c r="A123" s="358" t="s">
        <v>91</v>
      </c>
      <c r="B123" s="373">
        <v>112</v>
      </c>
      <c r="C123" s="374">
        <v>40</v>
      </c>
      <c r="D123" s="373">
        <v>60</v>
      </c>
      <c r="E123" s="373">
        <v>18</v>
      </c>
      <c r="F123" s="373">
        <v>18</v>
      </c>
      <c r="G123" s="373">
        <v>17</v>
      </c>
      <c r="H123" s="373">
        <v>17</v>
      </c>
      <c r="I123" s="373">
        <v>8</v>
      </c>
      <c r="J123" s="373">
        <v>9</v>
      </c>
      <c r="K123" s="373">
        <v>9</v>
      </c>
      <c r="L123" s="373">
        <v>9</v>
      </c>
      <c r="M123" s="529">
        <v>30</v>
      </c>
      <c r="N123" s="529">
        <v>30</v>
      </c>
      <c r="O123" s="529">
        <v>30</v>
      </c>
      <c r="P123" s="529">
        <v>1117.4000000000001</v>
      </c>
      <c r="Q123" s="529">
        <v>1150.9000000000001</v>
      </c>
      <c r="R123" s="504">
        <v>1172.3</v>
      </c>
      <c r="S123" s="554">
        <v>2033.4</v>
      </c>
      <c r="T123" s="631">
        <v>3201.7</v>
      </c>
      <c r="U123" s="552">
        <v>3160.7</v>
      </c>
      <c r="V123" s="552">
        <v>3160.7</v>
      </c>
    </row>
    <row r="124" spans="1:22" ht="42.75" x14ac:dyDescent="0.25">
      <c r="A124" s="387" t="s">
        <v>97</v>
      </c>
      <c r="B124" s="812" t="s">
        <v>322</v>
      </c>
      <c r="C124" s="813"/>
      <c r="D124" s="813"/>
      <c r="E124" s="813"/>
      <c r="F124" s="813"/>
      <c r="G124" s="813"/>
      <c r="H124" s="813"/>
      <c r="I124" s="813"/>
      <c r="J124" s="813"/>
      <c r="K124" s="813"/>
      <c r="L124" s="813"/>
      <c r="M124" s="813"/>
      <c r="N124" s="813"/>
      <c r="O124" s="813"/>
      <c r="P124" s="813"/>
      <c r="Q124" s="813"/>
      <c r="R124" s="813"/>
      <c r="S124" s="813"/>
      <c r="T124" s="813"/>
      <c r="U124" s="813"/>
      <c r="V124" s="845"/>
    </row>
    <row r="125" spans="1:22" ht="30" x14ac:dyDescent="0.25">
      <c r="A125" s="389" t="s">
        <v>98</v>
      </c>
      <c r="B125" s="818" t="s">
        <v>100</v>
      </c>
      <c r="C125" s="819"/>
      <c r="D125" s="819"/>
      <c r="E125" s="819"/>
      <c r="F125" s="819"/>
      <c r="G125" s="819"/>
      <c r="H125" s="819"/>
      <c r="I125" s="819"/>
      <c r="J125" s="819"/>
      <c r="K125" s="819"/>
      <c r="L125" s="819"/>
      <c r="M125" s="819"/>
      <c r="N125" s="819"/>
      <c r="O125" s="819"/>
      <c r="P125" s="819"/>
      <c r="Q125" s="819"/>
      <c r="R125" s="819"/>
      <c r="S125" s="819"/>
      <c r="T125" s="819"/>
      <c r="U125" s="819"/>
      <c r="V125" s="845"/>
    </row>
    <row r="126" spans="1:22" x14ac:dyDescent="0.25">
      <c r="A126" s="357" t="s">
        <v>60</v>
      </c>
      <c r="B126" s="876" t="s">
        <v>176</v>
      </c>
      <c r="C126" s="877"/>
      <c r="D126" s="877"/>
      <c r="E126" s="877"/>
      <c r="F126" s="877"/>
      <c r="G126" s="877"/>
      <c r="H126" s="877"/>
      <c r="I126" s="877"/>
      <c r="J126" s="877"/>
      <c r="K126" s="877"/>
      <c r="L126" s="877"/>
      <c r="M126" s="877"/>
      <c r="N126" s="877"/>
      <c r="O126" s="877"/>
      <c r="P126" s="877"/>
      <c r="Q126" s="877"/>
      <c r="R126" s="877"/>
      <c r="S126" s="877"/>
      <c r="T126" s="877"/>
      <c r="U126" s="877"/>
      <c r="V126" s="845"/>
    </row>
    <row r="127" spans="1:22" ht="38.25" x14ac:dyDescent="0.25">
      <c r="A127" s="358" t="s">
        <v>88</v>
      </c>
      <c r="B127" s="374">
        <v>250</v>
      </c>
      <c r="C127" s="360">
        <v>260</v>
      </c>
      <c r="D127" s="374">
        <v>0</v>
      </c>
      <c r="E127" s="360">
        <v>14</v>
      </c>
      <c r="F127" s="374">
        <v>21</v>
      </c>
      <c r="G127" s="374">
        <v>20</v>
      </c>
      <c r="H127" s="374">
        <v>20</v>
      </c>
      <c r="I127" s="374">
        <v>10</v>
      </c>
      <c r="J127" s="374">
        <v>9</v>
      </c>
      <c r="K127" s="374">
        <v>9</v>
      </c>
      <c r="L127" s="374">
        <v>9</v>
      </c>
      <c r="M127" s="529">
        <v>300</v>
      </c>
      <c r="N127" s="529">
        <v>0</v>
      </c>
      <c r="O127" s="529">
        <v>0</v>
      </c>
      <c r="P127" s="529">
        <v>1126.8</v>
      </c>
      <c r="Q127" s="529">
        <v>1057.0999999999999</v>
      </c>
      <c r="R127" s="529">
        <v>1937.9</v>
      </c>
      <c r="S127" s="552">
        <v>3335.9</v>
      </c>
      <c r="T127" s="631">
        <v>3476.5</v>
      </c>
      <c r="U127" s="552">
        <v>3435.5</v>
      </c>
      <c r="V127" s="552">
        <v>3435.5</v>
      </c>
    </row>
    <row r="128" spans="1:22" ht="42.75" x14ac:dyDescent="0.25">
      <c r="A128" s="363" t="s">
        <v>97</v>
      </c>
      <c r="B128" s="811" t="s">
        <v>208</v>
      </c>
      <c r="C128" s="811"/>
      <c r="D128" s="811"/>
      <c r="E128" s="811"/>
      <c r="F128" s="811"/>
      <c r="G128" s="811"/>
      <c r="H128" s="811"/>
      <c r="I128" s="811"/>
      <c r="J128" s="811"/>
      <c r="K128" s="811"/>
      <c r="L128" s="811"/>
      <c r="M128" s="811"/>
      <c r="N128" s="811"/>
      <c r="O128" s="811"/>
      <c r="P128" s="811"/>
      <c r="Q128" s="811"/>
      <c r="R128" s="811"/>
      <c r="S128" s="811"/>
      <c r="T128" s="811"/>
      <c r="U128" s="811"/>
      <c r="V128" s="868"/>
    </row>
    <row r="129" spans="1:22" ht="30" x14ac:dyDescent="0.25">
      <c r="A129" s="517" t="s">
        <v>98</v>
      </c>
      <c r="B129" s="818" t="s">
        <v>209</v>
      </c>
      <c r="C129" s="819"/>
      <c r="D129" s="819"/>
      <c r="E129" s="819"/>
      <c r="F129" s="819"/>
      <c r="G129" s="819"/>
      <c r="H129" s="819"/>
      <c r="I129" s="819"/>
      <c r="J129" s="819"/>
      <c r="K129" s="819"/>
      <c r="L129" s="819"/>
      <c r="M129" s="819"/>
      <c r="N129" s="819"/>
      <c r="O129" s="819"/>
      <c r="P129" s="819"/>
      <c r="Q129" s="819"/>
      <c r="R129" s="819"/>
      <c r="S129" s="819"/>
      <c r="T129" s="819"/>
      <c r="U129" s="819"/>
      <c r="V129" s="845"/>
    </row>
    <row r="130" spans="1:22" x14ac:dyDescent="0.25">
      <c r="A130" s="357" t="s">
        <v>62</v>
      </c>
      <c r="B130" s="843" t="s">
        <v>148</v>
      </c>
      <c r="C130" s="844"/>
      <c r="D130" s="844"/>
      <c r="E130" s="844"/>
      <c r="F130" s="844"/>
      <c r="G130" s="844"/>
      <c r="H130" s="844"/>
      <c r="I130" s="844"/>
      <c r="J130" s="844"/>
      <c r="K130" s="844"/>
      <c r="L130" s="844"/>
      <c r="M130" s="844"/>
      <c r="N130" s="844"/>
      <c r="O130" s="844"/>
      <c r="P130" s="844"/>
      <c r="Q130" s="844"/>
      <c r="R130" s="844"/>
      <c r="S130" s="844"/>
      <c r="T130" s="844"/>
      <c r="U130" s="844"/>
      <c r="V130" s="845"/>
    </row>
    <row r="131" spans="1:22" ht="38.25" x14ac:dyDescent="0.25">
      <c r="A131" s="390" t="s">
        <v>88</v>
      </c>
      <c r="B131" s="391">
        <v>701</v>
      </c>
      <c r="C131" s="392">
        <v>703</v>
      </c>
      <c r="D131" s="393">
        <v>595</v>
      </c>
      <c r="E131" s="393">
        <v>551</v>
      </c>
      <c r="F131" s="393">
        <v>595</v>
      </c>
      <c r="G131" s="393">
        <v>0</v>
      </c>
      <c r="H131" s="393">
        <v>0</v>
      </c>
      <c r="I131" s="393">
        <v>0</v>
      </c>
      <c r="J131" s="393">
        <v>0</v>
      </c>
      <c r="K131" s="393">
        <v>0</v>
      </c>
      <c r="L131" s="393">
        <v>0</v>
      </c>
      <c r="M131" s="394">
        <v>11323.3</v>
      </c>
      <c r="N131" s="394">
        <f>9500+754.3</f>
        <v>10254.299999999999</v>
      </c>
      <c r="O131" s="394">
        <f>10632.45-69.3</f>
        <v>10563.150000000001</v>
      </c>
      <c r="P131" s="394">
        <v>8944.4</v>
      </c>
      <c r="Q131" s="394">
        <v>0</v>
      </c>
      <c r="R131" s="395">
        <v>0</v>
      </c>
      <c r="S131" s="201">
        <v>0</v>
      </c>
      <c r="T131" s="642">
        <v>0</v>
      </c>
      <c r="U131" s="568">
        <v>0</v>
      </c>
      <c r="V131" s="568">
        <v>0</v>
      </c>
    </row>
    <row r="132" spans="1:22" ht="42.75" x14ac:dyDescent="0.25">
      <c r="A132" s="363" t="s">
        <v>97</v>
      </c>
      <c r="B132" s="812" t="s">
        <v>210</v>
      </c>
      <c r="C132" s="813"/>
      <c r="D132" s="813"/>
      <c r="E132" s="813"/>
      <c r="F132" s="813"/>
      <c r="G132" s="813"/>
      <c r="H132" s="813"/>
      <c r="I132" s="813"/>
      <c r="J132" s="813"/>
      <c r="K132" s="813"/>
      <c r="L132" s="813"/>
      <c r="M132" s="813"/>
      <c r="N132" s="813"/>
      <c r="O132" s="813"/>
      <c r="P132" s="813"/>
      <c r="Q132" s="813"/>
      <c r="R132" s="813"/>
      <c r="S132" s="813"/>
      <c r="T132" s="813"/>
      <c r="U132" s="813"/>
      <c r="V132" s="845"/>
    </row>
    <row r="133" spans="1:22" ht="30" x14ac:dyDescent="0.25">
      <c r="A133" s="396" t="s">
        <v>98</v>
      </c>
      <c r="B133" s="818" t="s">
        <v>211</v>
      </c>
      <c r="C133" s="819"/>
      <c r="D133" s="819"/>
      <c r="E133" s="819"/>
      <c r="F133" s="819"/>
      <c r="G133" s="819"/>
      <c r="H133" s="819"/>
      <c r="I133" s="819"/>
      <c r="J133" s="819"/>
      <c r="K133" s="819"/>
      <c r="L133" s="819"/>
      <c r="M133" s="819"/>
      <c r="N133" s="819"/>
      <c r="O133" s="819"/>
      <c r="P133" s="819"/>
      <c r="Q133" s="819"/>
      <c r="R133" s="819"/>
      <c r="S133" s="819"/>
      <c r="T133" s="819"/>
      <c r="U133" s="819"/>
      <c r="V133" s="845"/>
    </row>
    <row r="134" spans="1:22" x14ac:dyDescent="0.25">
      <c r="A134" s="357" t="s">
        <v>62</v>
      </c>
      <c r="B134" s="843" t="s">
        <v>148</v>
      </c>
      <c r="C134" s="844"/>
      <c r="D134" s="844"/>
      <c r="E134" s="844"/>
      <c r="F134" s="844"/>
      <c r="G134" s="844"/>
      <c r="H134" s="844"/>
      <c r="I134" s="844"/>
      <c r="J134" s="844"/>
      <c r="K134" s="844"/>
      <c r="L134" s="844"/>
      <c r="M134" s="844"/>
      <c r="N134" s="844"/>
      <c r="O134" s="844"/>
      <c r="P134" s="844"/>
      <c r="Q134" s="844"/>
      <c r="R134" s="844"/>
      <c r="S134" s="844"/>
      <c r="T134" s="844"/>
      <c r="U134" s="844"/>
      <c r="V134" s="845"/>
    </row>
    <row r="135" spans="1:22" ht="38.25" x14ac:dyDescent="0.25">
      <c r="A135" s="397" t="s">
        <v>88</v>
      </c>
      <c r="B135" s="398">
        <v>150</v>
      </c>
      <c r="C135" s="398">
        <v>150</v>
      </c>
      <c r="D135" s="398">
        <v>70</v>
      </c>
      <c r="E135" s="398">
        <v>70</v>
      </c>
      <c r="F135" s="398">
        <v>70</v>
      </c>
      <c r="G135" s="398">
        <v>0</v>
      </c>
      <c r="H135" s="398">
        <v>0</v>
      </c>
      <c r="I135" s="398">
        <v>0</v>
      </c>
      <c r="J135" s="398">
        <v>0</v>
      </c>
      <c r="K135" s="398">
        <v>0</v>
      </c>
      <c r="L135" s="398">
        <v>0</v>
      </c>
      <c r="M135" s="399">
        <v>0</v>
      </c>
      <c r="N135" s="399">
        <v>2143.3000000000002</v>
      </c>
      <c r="O135" s="399">
        <v>2332.81</v>
      </c>
      <c r="P135" s="400">
        <f>1918.4+298.4</f>
        <v>2216.8000000000002</v>
      </c>
      <c r="Q135" s="400">
        <v>0</v>
      </c>
      <c r="R135" s="400">
        <v>0</v>
      </c>
      <c r="S135" s="569">
        <v>0</v>
      </c>
      <c r="T135" s="631">
        <v>0</v>
      </c>
      <c r="U135" s="552">
        <v>0</v>
      </c>
      <c r="V135" s="552">
        <v>0</v>
      </c>
    </row>
    <row r="136" spans="1:22" ht="42.75" x14ac:dyDescent="0.25">
      <c r="A136" s="363" t="s">
        <v>97</v>
      </c>
      <c r="B136" s="812" t="s">
        <v>212</v>
      </c>
      <c r="C136" s="813"/>
      <c r="D136" s="813"/>
      <c r="E136" s="813"/>
      <c r="F136" s="813"/>
      <c r="G136" s="813"/>
      <c r="H136" s="813"/>
      <c r="I136" s="813"/>
      <c r="J136" s="813"/>
      <c r="K136" s="813"/>
      <c r="L136" s="813"/>
      <c r="M136" s="813"/>
      <c r="N136" s="813"/>
      <c r="O136" s="813"/>
      <c r="P136" s="813"/>
      <c r="Q136" s="813"/>
      <c r="R136" s="813"/>
      <c r="S136" s="813"/>
      <c r="T136" s="813"/>
      <c r="U136" s="813"/>
      <c r="V136" s="845"/>
    </row>
    <row r="137" spans="1:22" ht="30" x14ac:dyDescent="0.25">
      <c r="A137" s="517" t="s">
        <v>98</v>
      </c>
      <c r="B137" s="818" t="s">
        <v>209</v>
      </c>
      <c r="C137" s="819"/>
      <c r="D137" s="819"/>
      <c r="E137" s="819"/>
      <c r="F137" s="819"/>
      <c r="G137" s="819"/>
      <c r="H137" s="819"/>
      <c r="I137" s="819"/>
      <c r="J137" s="819"/>
      <c r="K137" s="819"/>
      <c r="L137" s="819"/>
      <c r="M137" s="819"/>
      <c r="N137" s="819"/>
      <c r="O137" s="819"/>
      <c r="P137" s="819"/>
      <c r="Q137" s="819"/>
      <c r="R137" s="819"/>
      <c r="S137" s="819"/>
      <c r="T137" s="819"/>
      <c r="U137" s="819"/>
      <c r="V137" s="845"/>
    </row>
    <row r="138" spans="1:22" x14ac:dyDescent="0.25">
      <c r="A138" s="357" t="s">
        <v>62</v>
      </c>
      <c r="B138" s="843" t="s">
        <v>148</v>
      </c>
      <c r="C138" s="844"/>
      <c r="D138" s="844"/>
      <c r="E138" s="844"/>
      <c r="F138" s="844"/>
      <c r="G138" s="844"/>
      <c r="H138" s="844"/>
      <c r="I138" s="844"/>
      <c r="J138" s="844"/>
      <c r="K138" s="844"/>
      <c r="L138" s="844"/>
      <c r="M138" s="844"/>
      <c r="N138" s="844"/>
      <c r="O138" s="844"/>
      <c r="P138" s="844"/>
      <c r="Q138" s="844"/>
      <c r="R138" s="844"/>
      <c r="S138" s="844"/>
      <c r="T138" s="844"/>
      <c r="U138" s="844"/>
      <c r="V138" s="845"/>
    </row>
    <row r="139" spans="1:22" ht="38.25" x14ac:dyDescent="0.25">
      <c r="A139" s="397" t="s">
        <v>88</v>
      </c>
      <c r="B139" s="402">
        <v>2</v>
      </c>
      <c r="C139" s="402">
        <v>8</v>
      </c>
      <c r="D139" s="402">
        <v>38</v>
      </c>
      <c r="E139" s="402">
        <v>38</v>
      </c>
      <c r="F139" s="402">
        <v>38</v>
      </c>
      <c r="G139" s="521">
        <v>0</v>
      </c>
      <c r="H139" s="521">
        <v>0</v>
      </c>
      <c r="I139" s="521">
        <v>0</v>
      </c>
      <c r="J139" s="521">
        <v>0</v>
      </c>
      <c r="K139" s="521">
        <v>0</v>
      </c>
      <c r="L139" s="521">
        <v>0</v>
      </c>
      <c r="M139" s="523">
        <v>0</v>
      </c>
      <c r="N139" s="523">
        <v>482.2</v>
      </c>
      <c r="O139" s="523">
        <v>588.66999999999996</v>
      </c>
      <c r="P139" s="523">
        <v>482.2</v>
      </c>
      <c r="Q139" s="523">
        <v>0</v>
      </c>
      <c r="R139" s="401">
        <v>0</v>
      </c>
      <c r="S139" s="569">
        <v>0</v>
      </c>
      <c r="T139" s="631">
        <v>0</v>
      </c>
      <c r="U139" s="552">
        <v>0</v>
      </c>
      <c r="V139" s="552">
        <v>0</v>
      </c>
    </row>
    <row r="140" spans="1:22" ht="42.75" x14ac:dyDescent="0.25">
      <c r="A140" s="363" t="s">
        <v>97</v>
      </c>
      <c r="B140" s="812" t="s">
        <v>214</v>
      </c>
      <c r="C140" s="813"/>
      <c r="D140" s="813"/>
      <c r="E140" s="813"/>
      <c r="F140" s="813"/>
      <c r="G140" s="813"/>
      <c r="H140" s="813"/>
      <c r="I140" s="813"/>
      <c r="J140" s="813"/>
      <c r="K140" s="813"/>
      <c r="L140" s="813"/>
      <c r="M140" s="813"/>
      <c r="N140" s="813"/>
      <c r="O140" s="813"/>
      <c r="P140" s="813"/>
      <c r="Q140" s="813"/>
      <c r="R140" s="813"/>
      <c r="S140" s="813"/>
      <c r="T140" s="813"/>
      <c r="U140" s="813"/>
      <c r="V140" s="845"/>
    </row>
    <row r="141" spans="1:22" x14ac:dyDescent="0.25">
      <c r="A141" s="810" t="s">
        <v>98</v>
      </c>
      <c r="B141" s="818" t="s">
        <v>99</v>
      </c>
      <c r="C141" s="819"/>
      <c r="D141" s="819"/>
      <c r="E141" s="819"/>
      <c r="F141" s="819"/>
      <c r="G141" s="819"/>
      <c r="H141" s="819"/>
      <c r="I141" s="819"/>
      <c r="J141" s="819"/>
      <c r="K141" s="819"/>
      <c r="L141" s="819"/>
      <c r="M141" s="819"/>
      <c r="N141" s="819"/>
      <c r="O141" s="819"/>
      <c r="P141" s="819"/>
      <c r="Q141" s="819"/>
      <c r="R141" s="819"/>
      <c r="S141" s="819"/>
      <c r="T141" s="819"/>
      <c r="U141" s="819"/>
      <c r="V141" s="845"/>
    </row>
    <row r="142" spans="1:22" ht="15" customHeight="1" x14ac:dyDescent="0.25">
      <c r="A142" s="810"/>
      <c r="B142" s="818" t="s">
        <v>213</v>
      </c>
      <c r="C142" s="819"/>
      <c r="D142" s="819"/>
      <c r="E142" s="819"/>
      <c r="F142" s="819"/>
      <c r="G142" s="819"/>
      <c r="H142" s="819"/>
      <c r="I142" s="819"/>
      <c r="J142" s="819"/>
      <c r="K142" s="819"/>
      <c r="L142" s="819"/>
      <c r="M142" s="819"/>
      <c r="N142" s="819"/>
      <c r="O142" s="819"/>
      <c r="P142" s="819"/>
      <c r="Q142" s="819"/>
      <c r="R142" s="819"/>
      <c r="S142" s="819"/>
      <c r="T142" s="819"/>
      <c r="U142" s="819"/>
      <c r="V142" s="820"/>
    </row>
    <row r="143" spans="1:22" x14ac:dyDescent="0.25">
      <c r="A143" s="357" t="s">
        <v>62</v>
      </c>
      <c r="B143" s="843" t="s">
        <v>148</v>
      </c>
      <c r="C143" s="844"/>
      <c r="D143" s="844"/>
      <c r="E143" s="844"/>
      <c r="F143" s="844"/>
      <c r="G143" s="844"/>
      <c r="H143" s="844"/>
      <c r="I143" s="844"/>
      <c r="J143" s="844"/>
      <c r="K143" s="844"/>
      <c r="L143" s="844"/>
      <c r="M143" s="844"/>
      <c r="N143" s="844"/>
      <c r="O143" s="844"/>
      <c r="P143" s="844"/>
      <c r="Q143" s="844"/>
      <c r="R143" s="844"/>
      <c r="S143" s="844"/>
      <c r="T143" s="844"/>
      <c r="U143" s="844"/>
      <c r="V143" s="845"/>
    </row>
    <row r="144" spans="1:22" x14ac:dyDescent="0.25">
      <c r="A144" s="834" t="s">
        <v>88</v>
      </c>
      <c r="B144" s="571">
        <v>2</v>
      </c>
      <c r="C144" s="571">
        <v>8</v>
      </c>
      <c r="D144" s="373">
        <v>30</v>
      </c>
      <c r="E144" s="373">
        <v>38</v>
      </c>
      <c r="F144" s="373">
        <v>40</v>
      </c>
      <c r="G144" s="373">
        <v>0</v>
      </c>
      <c r="H144" s="373">
        <v>0</v>
      </c>
      <c r="I144" s="373">
        <v>0</v>
      </c>
      <c r="J144" s="373">
        <v>0</v>
      </c>
      <c r="K144" s="373">
        <v>0</v>
      </c>
      <c r="L144" s="373">
        <v>0</v>
      </c>
      <c r="M144" s="846">
        <v>0</v>
      </c>
      <c r="N144" s="846">
        <v>101.6</v>
      </c>
      <c r="O144" s="846">
        <v>123.13</v>
      </c>
      <c r="P144" s="846">
        <v>101.6</v>
      </c>
      <c r="Q144" s="846">
        <v>0</v>
      </c>
      <c r="R144" s="882">
        <v>0</v>
      </c>
      <c r="S144" s="884">
        <v>0</v>
      </c>
      <c r="T144" s="878">
        <v>0</v>
      </c>
      <c r="U144" s="879">
        <v>0</v>
      </c>
      <c r="V144" s="879">
        <v>0</v>
      </c>
    </row>
    <row r="145" spans="1:22" ht="22.5" customHeight="1" x14ac:dyDescent="0.25">
      <c r="A145" s="836"/>
      <c r="B145" s="572"/>
      <c r="C145" s="403">
        <v>8</v>
      </c>
      <c r="D145" s="403">
        <v>30</v>
      </c>
      <c r="E145" s="403">
        <v>70</v>
      </c>
      <c r="F145" s="403">
        <v>70</v>
      </c>
      <c r="G145" s="403">
        <v>0</v>
      </c>
      <c r="H145" s="403">
        <v>0</v>
      </c>
      <c r="I145" s="403">
        <v>0</v>
      </c>
      <c r="J145" s="403">
        <v>0</v>
      </c>
      <c r="K145" s="403">
        <v>0</v>
      </c>
      <c r="L145" s="403">
        <v>0</v>
      </c>
      <c r="M145" s="848"/>
      <c r="N145" s="848"/>
      <c r="O145" s="848"/>
      <c r="P145" s="848"/>
      <c r="Q145" s="848"/>
      <c r="R145" s="883"/>
      <c r="S145" s="884"/>
      <c r="T145" s="878"/>
      <c r="U145" s="879"/>
      <c r="V145" s="879"/>
    </row>
    <row r="147" spans="1:22" x14ac:dyDescent="0.25">
      <c r="A147" s="880" t="s">
        <v>64</v>
      </c>
      <c r="B147" s="880"/>
      <c r="C147" s="880"/>
      <c r="D147" s="880"/>
      <c r="E147" s="880"/>
      <c r="F147" s="880"/>
      <c r="G147" s="880"/>
      <c r="H147" s="880"/>
      <c r="I147" s="880"/>
      <c r="J147" s="880"/>
      <c r="P147" s="881" t="s">
        <v>195</v>
      </c>
      <c r="Q147" s="881"/>
      <c r="R147" s="881"/>
    </row>
    <row r="148" spans="1:22" x14ac:dyDescent="0.25">
      <c r="A148" s="880"/>
      <c r="B148" s="880"/>
      <c r="C148" s="880"/>
      <c r="D148" s="880"/>
      <c r="E148" s="880"/>
      <c r="F148" s="880"/>
      <c r="G148" s="880"/>
      <c r="H148" s="880"/>
      <c r="I148" s="880"/>
      <c r="J148" s="880"/>
      <c r="P148" s="881"/>
      <c r="Q148" s="881"/>
      <c r="R148" s="881"/>
    </row>
  </sheetData>
  <mergeCells count="143">
    <mergeCell ref="A147:J148"/>
    <mergeCell ref="P147:R148"/>
    <mergeCell ref="R144:R145"/>
    <mergeCell ref="S144:S145"/>
    <mergeCell ref="A144:A145"/>
    <mergeCell ref="M144:M145"/>
    <mergeCell ref="N144:N145"/>
    <mergeCell ref="O144:O145"/>
    <mergeCell ref="P144:P145"/>
    <mergeCell ref="Q144:Q145"/>
    <mergeCell ref="T144:T145"/>
    <mergeCell ref="B134:V134"/>
    <mergeCell ref="B136:V136"/>
    <mergeCell ref="B137:V137"/>
    <mergeCell ref="B138:V138"/>
    <mergeCell ref="B140:V140"/>
    <mergeCell ref="V144:V145"/>
    <mergeCell ref="B143:V143"/>
    <mergeCell ref="U144:U145"/>
    <mergeCell ref="B122:V122"/>
    <mergeCell ref="B124:V124"/>
    <mergeCell ref="B125:V125"/>
    <mergeCell ref="A141:A142"/>
    <mergeCell ref="B141:V141"/>
    <mergeCell ref="B126:V126"/>
    <mergeCell ref="B128:V128"/>
    <mergeCell ref="B129:V129"/>
    <mergeCell ref="B130:V130"/>
    <mergeCell ref="B132:V132"/>
    <mergeCell ref="B133:V133"/>
    <mergeCell ref="B70:V70"/>
    <mergeCell ref="B118:V118"/>
    <mergeCell ref="B120:V120"/>
    <mergeCell ref="B121:V121"/>
    <mergeCell ref="B105:V105"/>
    <mergeCell ref="B116:V116"/>
    <mergeCell ref="B117:V117"/>
    <mergeCell ref="B104:V104"/>
    <mergeCell ref="B112:V112"/>
    <mergeCell ref="B113:V113"/>
    <mergeCell ref="B78:V78"/>
    <mergeCell ref="B80:V80"/>
    <mergeCell ref="B81:V81"/>
    <mergeCell ref="B82:V82"/>
    <mergeCell ref="B72:V72"/>
    <mergeCell ref="B21:V21"/>
    <mergeCell ref="N22:N24"/>
    <mergeCell ref="B25:V25"/>
    <mergeCell ref="B26:V26"/>
    <mergeCell ref="B29:V29"/>
    <mergeCell ref="B19:V19"/>
    <mergeCell ref="B22:B24"/>
    <mergeCell ref="L22:L24"/>
    <mergeCell ref="C60:V60"/>
    <mergeCell ref="B43:V43"/>
    <mergeCell ref="B44:V44"/>
    <mergeCell ref="B33:V33"/>
    <mergeCell ref="B34:V34"/>
    <mergeCell ref="M1:R1"/>
    <mergeCell ref="M2:R2"/>
    <mergeCell ref="A4:R4"/>
    <mergeCell ref="A5:R5"/>
    <mergeCell ref="A7:A8"/>
    <mergeCell ref="B7:K7"/>
    <mergeCell ref="M7:V7"/>
    <mergeCell ref="A16:A17"/>
    <mergeCell ref="B16:V17"/>
    <mergeCell ref="B10:V10"/>
    <mergeCell ref="B12:V12"/>
    <mergeCell ref="B14:V14"/>
    <mergeCell ref="B15:V15"/>
    <mergeCell ref="A45:A46"/>
    <mergeCell ref="B45:V46"/>
    <mergeCell ref="A22:A24"/>
    <mergeCell ref="C22:C24"/>
    <mergeCell ref="D22:D24"/>
    <mergeCell ref="E22:E24"/>
    <mergeCell ref="F22:F24"/>
    <mergeCell ref="G22:G24"/>
    <mergeCell ref="I22:I24"/>
    <mergeCell ref="J22:J24"/>
    <mergeCell ref="B27:V27"/>
    <mergeCell ref="K22:K24"/>
    <mergeCell ref="M22:M24"/>
    <mergeCell ref="O22:O24"/>
    <mergeCell ref="P22:P24"/>
    <mergeCell ref="H22:H24"/>
    <mergeCell ref="S22:S24"/>
    <mergeCell ref="T22:T24"/>
    <mergeCell ref="V22:V24"/>
    <mergeCell ref="U22:U24"/>
    <mergeCell ref="Q22:Q24"/>
    <mergeCell ref="R22:R24"/>
    <mergeCell ref="B30:V30"/>
    <mergeCell ref="B31:V31"/>
    <mergeCell ref="A35:A36"/>
    <mergeCell ref="B35:V36"/>
    <mergeCell ref="B38:V38"/>
    <mergeCell ref="B39:V39"/>
    <mergeCell ref="B40:V41"/>
    <mergeCell ref="B73:V73"/>
    <mergeCell ref="B74:V74"/>
    <mergeCell ref="B76:V76"/>
    <mergeCell ref="B77:V77"/>
    <mergeCell ref="B48:V48"/>
    <mergeCell ref="B49:V49"/>
    <mergeCell ref="B50:V50"/>
    <mergeCell ref="B52:V52"/>
    <mergeCell ref="B53:V53"/>
    <mergeCell ref="B54:V54"/>
    <mergeCell ref="B56:V56"/>
    <mergeCell ref="B57:V57"/>
    <mergeCell ref="B58:V58"/>
    <mergeCell ref="C61:V61"/>
    <mergeCell ref="C62:V62"/>
    <mergeCell ref="B64:V64"/>
    <mergeCell ref="B65:V65"/>
    <mergeCell ref="B66:V66"/>
    <mergeCell ref="B68:V68"/>
    <mergeCell ref="B69:V69"/>
    <mergeCell ref="B114:V114"/>
    <mergeCell ref="B106:V106"/>
    <mergeCell ref="B20:V20"/>
    <mergeCell ref="B11:V11"/>
    <mergeCell ref="B142:V142"/>
    <mergeCell ref="B96:V96"/>
    <mergeCell ref="B97:V97"/>
    <mergeCell ref="B98:V98"/>
    <mergeCell ref="B100:V100"/>
    <mergeCell ref="B101:V101"/>
    <mergeCell ref="B102:V102"/>
    <mergeCell ref="B108:V108"/>
    <mergeCell ref="B109:V109"/>
    <mergeCell ref="B110:V110"/>
    <mergeCell ref="B84:V84"/>
    <mergeCell ref="B85:V85"/>
    <mergeCell ref="B86:V86"/>
    <mergeCell ref="B88:V88"/>
    <mergeCell ref="B89:V89"/>
    <mergeCell ref="B90:V90"/>
    <mergeCell ref="B92:V92"/>
    <mergeCell ref="B93:V93"/>
    <mergeCell ref="B94:V94"/>
  </mergeCells>
  <pageMargins left="0.7" right="0.7" top="0.75" bottom="0.75" header="0.3" footer="0.3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67"/>
  <sheetViews>
    <sheetView view="pageBreakPreview" topLeftCell="A53" zoomScale="20" zoomScaleNormal="75" zoomScaleSheetLayoutView="20" workbookViewId="0">
      <selection sqref="A1:T66"/>
    </sheetView>
  </sheetViews>
  <sheetFormatPr defaultColWidth="21" defaultRowHeight="152.25" customHeight="1" x14ac:dyDescent="0.2"/>
  <cols>
    <col min="1" max="1" width="67.28515625" style="239" customWidth="1"/>
    <col min="2" max="2" width="10.7109375" style="239" customWidth="1"/>
    <col min="3" max="3" width="10.140625" style="239" customWidth="1"/>
    <col min="4" max="4" width="11.7109375" style="239" customWidth="1"/>
    <col min="5" max="5" width="9.7109375" style="239" customWidth="1"/>
    <col min="6" max="6" width="8.140625" style="239" customWidth="1"/>
    <col min="7" max="7" width="18.140625" style="240" customWidth="1"/>
    <col min="8" max="8" width="9.5703125" style="239" customWidth="1"/>
    <col min="9" max="10" width="14.5703125" style="239" customWidth="1"/>
    <col min="11" max="11" width="16.140625" style="239" customWidth="1"/>
    <col min="12" max="12" width="15.140625" style="239" customWidth="1"/>
    <col min="13" max="13" width="15.85546875" style="334" customWidth="1"/>
    <col min="14" max="14" width="15.5703125" style="239" customWidth="1"/>
    <col min="15" max="15" width="16.7109375" style="239" customWidth="1"/>
    <col min="16" max="16" width="16.7109375" style="505" customWidth="1"/>
    <col min="17" max="18" width="16.7109375" style="239" customWidth="1"/>
    <col min="19" max="19" width="18.28515625" style="239" customWidth="1"/>
    <col min="20" max="20" width="31.7109375" style="239" customWidth="1"/>
    <col min="21" max="21" width="26.85546875" style="239" customWidth="1"/>
    <col min="22" max="22" width="27" style="239" customWidth="1"/>
    <col min="23" max="23" width="35.7109375" style="239" bestFit="1" customWidth="1"/>
    <col min="24" max="24" width="26.42578125" style="239" bestFit="1" customWidth="1"/>
    <col min="25" max="16384" width="21" style="239"/>
  </cols>
  <sheetData>
    <row r="1" spans="1:24" ht="62.25" customHeight="1" x14ac:dyDescent="0.25">
      <c r="K1" s="907" t="s">
        <v>533</v>
      </c>
      <c r="L1" s="908"/>
      <c r="M1" s="908"/>
      <c r="N1" s="908"/>
      <c r="O1" s="908"/>
      <c r="P1" s="908"/>
      <c r="Q1" s="908"/>
      <c r="R1" s="908"/>
      <c r="S1" s="908"/>
      <c r="T1" s="908"/>
    </row>
    <row r="2" spans="1:24" ht="61.5" customHeight="1" x14ac:dyDescent="0.25">
      <c r="A2" s="238"/>
      <c r="B2" s="238"/>
      <c r="C2" s="238"/>
      <c r="H2" s="885"/>
      <c r="I2" s="886"/>
      <c r="J2" s="886"/>
      <c r="K2" s="887" t="s">
        <v>521</v>
      </c>
      <c r="L2" s="887"/>
      <c r="M2" s="887"/>
      <c r="N2" s="887"/>
      <c r="O2" s="887"/>
      <c r="P2" s="887"/>
      <c r="Q2" s="887"/>
      <c r="R2" s="887"/>
      <c r="S2" s="887"/>
      <c r="T2" s="887"/>
    </row>
    <row r="3" spans="1:24" ht="30.75" customHeight="1" x14ac:dyDescent="0.2">
      <c r="A3" s="889" t="s">
        <v>180</v>
      </c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  <c r="N3" s="889"/>
      <c r="O3" s="889"/>
      <c r="P3" s="889"/>
      <c r="Q3" s="889"/>
      <c r="R3" s="889"/>
      <c r="S3" s="889"/>
      <c r="T3" s="889"/>
    </row>
    <row r="4" spans="1:24" ht="27" customHeight="1" x14ac:dyDescent="0.3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4" s="309" customFormat="1" ht="28.5" customHeight="1" x14ac:dyDescent="0.25">
      <c r="A5" s="888" t="s">
        <v>372</v>
      </c>
      <c r="B5" s="888" t="s">
        <v>167</v>
      </c>
      <c r="C5" s="888" t="s">
        <v>48</v>
      </c>
      <c r="D5" s="888"/>
      <c r="E5" s="888"/>
      <c r="F5" s="888"/>
      <c r="G5" s="888"/>
      <c r="H5" s="888"/>
      <c r="I5" s="888" t="s">
        <v>80</v>
      </c>
      <c r="J5" s="888"/>
      <c r="K5" s="888"/>
      <c r="L5" s="888"/>
      <c r="M5" s="888"/>
      <c r="N5" s="888"/>
      <c r="O5" s="888"/>
      <c r="P5" s="888"/>
      <c r="Q5" s="888"/>
      <c r="R5" s="888"/>
      <c r="S5" s="888"/>
      <c r="T5" s="888" t="s">
        <v>81</v>
      </c>
    </row>
    <row r="6" spans="1:24" s="309" customFormat="1" ht="15" customHeight="1" x14ac:dyDescent="0.25">
      <c r="A6" s="888"/>
      <c r="B6" s="888"/>
      <c r="C6" s="888" t="s">
        <v>167</v>
      </c>
      <c r="D6" s="888" t="s">
        <v>45</v>
      </c>
      <c r="E6" s="888" t="s">
        <v>44</v>
      </c>
      <c r="F6" s="888"/>
      <c r="G6" s="888"/>
      <c r="H6" s="888" t="s">
        <v>43</v>
      </c>
      <c r="I6" s="888" t="s">
        <v>33</v>
      </c>
      <c r="J6" s="888" t="s">
        <v>32</v>
      </c>
      <c r="K6" s="888" t="s">
        <v>31</v>
      </c>
      <c r="L6" s="888" t="s">
        <v>119</v>
      </c>
      <c r="M6" s="899" t="s">
        <v>118</v>
      </c>
      <c r="N6" s="901" t="s">
        <v>117</v>
      </c>
      <c r="O6" s="901" t="s">
        <v>463</v>
      </c>
      <c r="P6" s="910" t="s">
        <v>115</v>
      </c>
      <c r="Q6" s="901" t="s">
        <v>114</v>
      </c>
      <c r="R6" s="901" t="s">
        <v>113</v>
      </c>
      <c r="S6" s="888" t="s">
        <v>487</v>
      </c>
      <c r="T6" s="888"/>
    </row>
    <row r="7" spans="1:24" s="309" customFormat="1" ht="67.5" customHeight="1" x14ac:dyDescent="0.25">
      <c r="A7" s="888"/>
      <c r="B7" s="888"/>
      <c r="C7" s="888"/>
      <c r="D7" s="888"/>
      <c r="E7" s="888"/>
      <c r="F7" s="888"/>
      <c r="G7" s="888"/>
      <c r="H7" s="888"/>
      <c r="I7" s="888"/>
      <c r="J7" s="888"/>
      <c r="K7" s="888"/>
      <c r="L7" s="888"/>
      <c r="M7" s="900"/>
      <c r="N7" s="902"/>
      <c r="O7" s="902"/>
      <c r="P7" s="911"/>
      <c r="Q7" s="902"/>
      <c r="R7" s="902"/>
      <c r="S7" s="888"/>
      <c r="T7" s="888"/>
    </row>
    <row r="8" spans="1:24" ht="60" customHeight="1" x14ac:dyDescent="0.2">
      <c r="A8" s="310" t="s">
        <v>181</v>
      </c>
      <c r="B8" s="322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36">
        <f>I9</f>
        <v>4311.5</v>
      </c>
      <c r="J8" s="436">
        <f t="shared" ref="J8:R8" si="0">J9</f>
        <v>5873.4</v>
      </c>
      <c r="K8" s="436">
        <f t="shared" si="0"/>
        <v>6302.4</v>
      </c>
      <c r="L8" s="436">
        <f t="shared" si="0"/>
        <v>12316.3</v>
      </c>
      <c r="M8" s="437">
        <f t="shared" si="0"/>
        <v>34761.5</v>
      </c>
      <c r="N8" s="436">
        <f t="shared" si="0"/>
        <v>34247.199999999997</v>
      </c>
      <c r="O8" s="436">
        <f t="shared" si="0"/>
        <v>36573.799999999996</v>
      </c>
      <c r="P8" s="531">
        <f t="shared" si="0"/>
        <v>37055.9</v>
      </c>
      <c r="Q8" s="436">
        <f t="shared" si="0"/>
        <v>32489.300000000003</v>
      </c>
      <c r="R8" s="436">
        <f t="shared" si="0"/>
        <v>32489.300000000003</v>
      </c>
      <c r="S8" s="436">
        <f>SUM(I8:R8)</f>
        <v>236420.59999999998</v>
      </c>
      <c r="T8" s="313"/>
      <c r="U8" s="314"/>
    </row>
    <row r="9" spans="1:24" ht="252.75" customHeight="1" x14ac:dyDescent="0.2">
      <c r="A9" s="890" t="s">
        <v>369</v>
      </c>
      <c r="B9" s="353"/>
      <c r="C9" s="892">
        <v>964</v>
      </c>
      <c r="D9" s="892" t="s">
        <v>124</v>
      </c>
      <c r="E9" s="892" t="s">
        <v>124</v>
      </c>
      <c r="F9" s="892" t="s">
        <v>124</v>
      </c>
      <c r="G9" s="894" t="s">
        <v>124</v>
      </c>
      <c r="H9" s="892" t="s">
        <v>124</v>
      </c>
      <c r="I9" s="903">
        <f>SUM(I11:I64)</f>
        <v>4311.5</v>
      </c>
      <c r="J9" s="903">
        <f t="shared" ref="J9:O9" si="1">SUM(J11:J64)</f>
        <v>5873.4</v>
      </c>
      <c r="K9" s="903">
        <f t="shared" si="1"/>
        <v>6302.4</v>
      </c>
      <c r="L9" s="903">
        <f t="shared" si="1"/>
        <v>12316.3</v>
      </c>
      <c r="M9" s="905">
        <f>SUM(M11:M64)</f>
        <v>34761.5</v>
      </c>
      <c r="N9" s="903">
        <f t="shared" si="1"/>
        <v>34247.199999999997</v>
      </c>
      <c r="O9" s="903">
        <f t="shared" si="1"/>
        <v>36573.799999999996</v>
      </c>
      <c r="P9" s="914">
        <f>SUM(P11:P64)</f>
        <v>37055.9</v>
      </c>
      <c r="Q9" s="903">
        <f>SUM(Q11:Q64)</f>
        <v>32489.300000000003</v>
      </c>
      <c r="R9" s="903">
        <f>SUM(R11:R64)</f>
        <v>32489.300000000003</v>
      </c>
      <c r="S9" s="903">
        <f>SUM(I9:R10)</f>
        <v>236420.59999999998</v>
      </c>
      <c r="T9" s="912"/>
      <c r="U9" s="314"/>
    </row>
    <row r="10" spans="1:24" ht="288.75" customHeight="1" x14ac:dyDescent="0.2">
      <c r="A10" s="891"/>
      <c r="B10" s="353"/>
      <c r="C10" s="893"/>
      <c r="D10" s="893"/>
      <c r="E10" s="893"/>
      <c r="F10" s="893"/>
      <c r="G10" s="895"/>
      <c r="H10" s="893"/>
      <c r="I10" s="904"/>
      <c r="J10" s="904"/>
      <c r="K10" s="904"/>
      <c r="L10" s="904"/>
      <c r="M10" s="906"/>
      <c r="N10" s="904"/>
      <c r="O10" s="904"/>
      <c r="P10" s="915"/>
      <c r="Q10" s="904"/>
      <c r="R10" s="904"/>
      <c r="S10" s="904"/>
      <c r="T10" s="913"/>
      <c r="V10" s="239" t="s">
        <v>432</v>
      </c>
      <c r="W10" s="239" t="s">
        <v>433</v>
      </c>
    </row>
    <row r="11" spans="1:24" ht="25.5" x14ac:dyDescent="0.35">
      <c r="A11" s="896" t="s">
        <v>194</v>
      </c>
      <c r="B11" s="353"/>
      <c r="C11" s="315">
        <v>964</v>
      </c>
      <c r="D11" s="339" t="s">
        <v>102</v>
      </c>
      <c r="E11" s="340" t="s">
        <v>152</v>
      </c>
      <c r="F11" s="340" t="s">
        <v>8</v>
      </c>
      <c r="G11" s="340" t="s">
        <v>187</v>
      </c>
      <c r="H11" s="340" t="s">
        <v>125</v>
      </c>
      <c r="I11" s="506">
        <v>0</v>
      </c>
      <c r="J11" s="506">
        <v>0</v>
      </c>
      <c r="K11" s="506">
        <v>461.9</v>
      </c>
      <c r="L11" s="506">
        <v>1029</v>
      </c>
      <c r="M11" s="507">
        <f>400+73.2</f>
        <v>473.2</v>
      </c>
      <c r="N11" s="506">
        <v>678.6</v>
      </c>
      <c r="O11" s="506">
        <v>239.5</v>
      </c>
      <c r="P11" s="590">
        <f>600+200</f>
        <v>800</v>
      </c>
      <c r="Q11" s="506">
        <v>600</v>
      </c>
      <c r="R11" s="506">
        <v>600</v>
      </c>
      <c r="S11" s="508">
        <f>SUM(I11:R11)</f>
        <v>4882.2000000000007</v>
      </c>
      <c r="T11" s="317"/>
      <c r="U11" s="350" t="s">
        <v>431</v>
      </c>
      <c r="V11" s="333">
        <f>O11+O13+O14+O15+O59+O61+O62+O63</f>
        <v>15750.6</v>
      </c>
      <c r="W11" s="354">
        <f>ПР2ПП2!P11+ПР2ПП2!P15+ПР2ПП2!P17</f>
        <v>8308.6</v>
      </c>
      <c r="X11" s="354">
        <f>W11+V11</f>
        <v>24059.200000000001</v>
      </c>
    </row>
    <row r="12" spans="1:24" ht="23.25" x14ac:dyDescent="0.2">
      <c r="A12" s="897"/>
      <c r="B12" s="353"/>
      <c r="C12" s="318">
        <v>964</v>
      </c>
      <c r="D12" s="339" t="s">
        <v>102</v>
      </c>
      <c r="E12" s="341" t="s">
        <v>152</v>
      </c>
      <c r="F12" s="341" t="s">
        <v>8</v>
      </c>
      <c r="G12" s="341" t="s">
        <v>234</v>
      </c>
      <c r="H12" s="341" t="s">
        <v>125</v>
      </c>
      <c r="I12" s="509">
        <v>417.6</v>
      </c>
      <c r="J12" s="509">
        <v>486</v>
      </c>
      <c r="K12" s="509">
        <v>0</v>
      </c>
      <c r="L12" s="509">
        <v>0</v>
      </c>
      <c r="M12" s="510">
        <v>0</v>
      </c>
      <c r="N12" s="506">
        <v>0</v>
      </c>
      <c r="O12" s="506">
        <v>0</v>
      </c>
      <c r="P12" s="590">
        <v>0</v>
      </c>
      <c r="Q12" s="506">
        <v>0</v>
      </c>
      <c r="R12" s="506">
        <v>0</v>
      </c>
      <c r="S12" s="508">
        <f t="shared" ref="S12:S64" si="2">SUM(I12:R12)</f>
        <v>903.6</v>
      </c>
      <c r="T12" s="319"/>
    </row>
    <row r="13" spans="1:24" ht="40.5" x14ac:dyDescent="0.2">
      <c r="A13" s="320" t="s">
        <v>269</v>
      </c>
      <c r="B13" s="353"/>
      <c r="C13" s="315">
        <v>964</v>
      </c>
      <c r="D13" s="339" t="s">
        <v>102</v>
      </c>
      <c r="E13" s="340" t="s">
        <v>152</v>
      </c>
      <c r="F13" s="340" t="s">
        <v>8</v>
      </c>
      <c r="G13" s="340" t="s">
        <v>268</v>
      </c>
      <c r="H13" s="340" t="s">
        <v>125</v>
      </c>
      <c r="I13" s="509">
        <v>0</v>
      </c>
      <c r="J13" s="509">
        <v>0</v>
      </c>
      <c r="K13" s="509">
        <v>0</v>
      </c>
      <c r="L13" s="509">
        <v>544.29999999999995</v>
      </c>
      <c r="M13" s="510">
        <v>569</v>
      </c>
      <c r="N13" s="509">
        <v>595.4</v>
      </c>
      <c r="O13" s="509"/>
      <c r="P13" s="589">
        <v>0</v>
      </c>
      <c r="Q13" s="509">
        <v>0</v>
      </c>
      <c r="R13" s="509">
        <v>0</v>
      </c>
      <c r="S13" s="508">
        <f t="shared" si="2"/>
        <v>1708.6999999999998</v>
      </c>
      <c r="T13" s="319"/>
      <c r="V13" s="314"/>
    </row>
    <row r="14" spans="1:24" ht="23.25" x14ac:dyDescent="0.2">
      <c r="A14" s="321" t="s">
        <v>270</v>
      </c>
      <c r="B14" s="353"/>
      <c r="C14" s="318">
        <v>964</v>
      </c>
      <c r="D14" s="342">
        <v>1102</v>
      </c>
      <c r="E14" s="341" t="s">
        <v>152</v>
      </c>
      <c r="F14" s="341" t="s">
        <v>8</v>
      </c>
      <c r="G14" s="341" t="s">
        <v>191</v>
      </c>
      <c r="H14" s="341" t="s">
        <v>125</v>
      </c>
      <c r="I14" s="509">
        <v>0</v>
      </c>
      <c r="J14" s="509">
        <v>0</v>
      </c>
      <c r="K14" s="509">
        <v>0</v>
      </c>
      <c r="L14" s="509">
        <v>55.1</v>
      </c>
      <c r="M14" s="510">
        <v>155.19999999999999</v>
      </c>
      <c r="N14" s="509">
        <v>57.6</v>
      </c>
      <c r="O14" s="509"/>
      <c r="P14" s="589">
        <v>0</v>
      </c>
      <c r="Q14" s="509">
        <v>0</v>
      </c>
      <c r="R14" s="509">
        <v>0</v>
      </c>
      <c r="S14" s="508">
        <f t="shared" si="2"/>
        <v>267.89999999999998</v>
      </c>
      <c r="T14" s="319"/>
      <c r="U14" s="334"/>
      <c r="V14" s="314"/>
    </row>
    <row r="15" spans="1:24" ht="40.5" x14ac:dyDescent="0.2">
      <c r="A15" s="325" t="s">
        <v>189</v>
      </c>
      <c r="B15" s="353"/>
      <c r="C15" s="318">
        <v>964</v>
      </c>
      <c r="D15" s="343" t="s">
        <v>103</v>
      </c>
      <c r="E15" s="341" t="s">
        <v>152</v>
      </c>
      <c r="F15" s="341" t="s">
        <v>8</v>
      </c>
      <c r="G15" s="341" t="s">
        <v>522</v>
      </c>
      <c r="H15" s="341" t="s">
        <v>125</v>
      </c>
      <c r="I15" s="509">
        <v>357.6</v>
      </c>
      <c r="J15" s="509">
        <v>678.9</v>
      </c>
      <c r="K15" s="509">
        <v>1574.6</v>
      </c>
      <c r="L15" s="509">
        <v>754.4</v>
      </c>
      <c r="M15" s="510">
        <v>815.8</v>
      </c>
      <c r="N15" s="509">
        <f>369.5+7.2</f>
        <v>376.7</v>
      </c>
      <c r="O15" s="509">
        <v>1298</v>
      </c>
      <c r="P15" s="589">
        <v>698.3</v>
      </c>
      <c r="Q15" s="509">
        <v>554.9</v>
      </c>
      <c r="R15" s="509">
        <v>554.9</v>
      </c>
      <c r="S15" s="508">
        <f t="shared" si="2"/>
        <v>7664.0999999999995</v>
      </c>
      <c r="T15" s="322"/>
    </row>
    <row r="16" spans="1:24" s="505" customFormat="1" ht="40.5" x14ac:dyDescent="0.2">
      <c r="A16" s="325" t="s">
        <v>189</v>
      </c>
      <c r="B16" s="353"/>
      <c r="C16" s="318">
        <v>964</v>
      </c>
      <c r="D16" s="343" t="s">
        <v>103</v>
      </c>
      <c r="E16" s="341" t="s">
        <v>152</v>
      </c>
      <c r="F16" s="341" t="s">
        <v>8</v>
      </c>
      <c r="G16" s="341" t="s">
        <v>497</v>
      </c>
      <c r="H16" s="341" t="s">
        <v>125</v>
      </c>
      <c r="I16" s="509"/>
      <c r="J16" s="509"/>
      <c r="K16" s="509"/>
      <c r="L16" s="509"/>
      <c r="M16" s="510"/>
      <c r="N16" s="509"/>
      <c r="O16" s="509"/>
      <c r="P16" s="589">
        <v>272.8</v>
      </c>
      <c r="Q16" s="509"/>
      <c r="R16" s="509"/>
      <c r="S16" s="508">
        <f>SUM(I16:R16)</f>
        <v>272.8</v>
      </c>
      <c r="T16" s="322"/>
    </row>
    <row r="17" spans="1:26" ht="45.75" customHeight="1" x14ac:dyDescent="0.2">
      <c r="A17" s="348" t="s">
        <v>88</v>
      </c>
      <c r="B17" s="353"/>
      <c r="C17" s="318">
        <v>964</v>
      </c>
      <c r="D17" s="343" t="s">
        <v>102</v>
      </c>
      <c r="E17" s="341" t="s">
        <v>152</v>
      </c>
      <c r="F17" s="341" t="s">
        <v>8</v>
      </c>
      <c r="G17" s="341" t="s">
        <v>188</v>
      </c>
      <c r="H17" s="341" t="s">
        <v>125</v>
      </c>
      <c r="I17" s="509">
        <v>0</v>
      </c>
      <c r="J17" s="509">
        <v>0</v>
      </c>
      <c r="K17" s="509">
        <v>0</v>
      </c>
      <c r="L17" s="509">
        <v>0</v>
      </c>
      <c r="M17" s="510">
        <v>0</v>
      </c>
      <c r="N17" s="506">
        <v>2356.5</v>
      </c>
      <c r="O17" s="506">
        <v>3636.9</v>
      </c>
      <c r="P17" s="590">
        <f>553-200</f>
        <v>353</v>
      </c>
      <c r="Q17" s="506">
        <v>353</v>
      </c>
      <c r="R17" s="506">
        <v>353</v>
      </c>
      <c r="S17" s="508">
        <f t="shared" si="2"/>
        <v>7052.4</v>
      </c>
      <c r="T17" s="322"/>
    </row>
    <row r="18" spans="1:26" ht="105" customHeight="1" x14ac:dyDescent="0.2">
      <c r="A18" s="348" t="s">
        <v>498</v>
      </c>
      <c r="B18" s="353"/>
      <c r="C18" s="318">
        <v>964</v>
      </c>
      <c r="D18" s="343" t="s">
        <v>102</v>
      </c>
      <c r="E18" s="341" t="s">
        <v>152</v>
      </c>
      <c r="F18" s="341" t="s">
        <v>8</v>
      </c>
      <c r="G18" s="341" t="s">
        <v>497</v>
      </c>
      <c r="H18" s="341" t="s">
        <v>125</v>
      </c>
      <c r="I18" s="509">
        <v>0</v>
      </c>
      <c r="J18" s="509">
        <v>0</v>
      </c>
      <c r="K18" s="509">
        <v>0</v>
      </c>
      <c r="L18" s="509">
        <v>0</v>
      </c>
      <c r="M18" s="510">
        <v>0</v>
      </c>
      <c r="N18" s="506">
        <v>0</v>
      </c>
      <c r="O18" s="506">
        <v>0</v>
      </c>
      <c r="P18" s="590">
        <v>513.9</v>
      </c>
      <c r="Q18" s="506">
        <v>513.9</v>
      </c>
      <c r="R18" s="506">
        <v>513.9</v>
      </c>
      <c r="S18" s="508">
        <f>SUM(I18:R18)</f>
        <v>1541.6999999999998</v>
      </c>
      <c r="T18" s="322"/>
    </row>
    <row r="19" spans="1:26" ht="108.75" customHeight="1" x14ac:dyDescent="0.2">
      <c r="A19" s="348" t="s">
        <v>498</v>
      </c>
      <c r="B19" s="353"/>
      <c r="C19" s="318">
        <v>964</v>
      </c>
      <c r="D19" s="343" t="s">
        <v>102</v>
      </c>
      <c r="E19" s="341" t="s">
        <v>152</v>
      </c>
      <c r="F19" s="341" t="s">
        <v>8</v>
      </c>
      <c r="G19" s="341" t="s">
        <v>499</v>
      </c>
      <c r="H19" s="341" t="s">
        <v>125</v>
      </c>
      <c r="I19" s="509">
        <v>0</v>
      </c>
      <c r="J19" s="509">
        <v>0</v>
      </c>
      <c r="K19" s="509">
        <v>0</v>
      </c>
      <c r="L19" s="509">
        <v>0</v>
      </c>
      <c r="M19" s="510">
        <v>0</v>
      </c>
      <c r="N19" s="506">
        <v>0</v>
      </c>
      <c r="O19" s="506">
        <v>0</v>
      </c>
      <c r="P19" s="590">
        <v>5565.8</v>
      </c>
      <c r="Q19" s="506">
        <v>5400.2</v>
      </c>
      <c r="R19" s="506">
        <v>5400.2</v>
      </c>
      <c r="S19" s="508">
        <f>SUM(I19:R19)</f>
        <v>16366.2</v>
      </c>
      <c r="T19" s="322"/>
    </row>
    <row r="20" spans="1:26" ht="107.25" customHeight="1" x14ac:dyDescent="0.2">
      <c r="A20" s="348" t="s">
        <v>502</v>
      </c>
      <c r="B20" s="353"/>
      <c r="C20" s="318">
        <v>964</v>
      </c>
      <c r="D20" s="343" t="s">
        <v>103</v>
      </c>
      <c r="E20" s="341" t="s">
        <v>152</v>
      </c>
      <c r="F20" s="341" t="s">
        <v>8</v>
      </c>
      <c r="G20" s="341" t="s">
        <v>500</v>
      </c>
      <c r="H20" s="341" t="s">
        <v>126</v>
      </c>
      <c r="I20" s="509">
        <v>0</v>
      </c>
      <c r="J20" s="509">
        <v>0</v>
      </c>
      <c r="K20" s="509">
        <v>0</v>
      </c>
      <c r="L20" s="509">
        <v>0</v>
      </c>
      <c r="M20" s="510">
        <v>0</v>
      </c>
      <c r="N20" s="506">
        <v>0</v>
      </c>
      <c r="O20" s="506">
        <v>0</v>
      </c>
      <c r="P20" s="590">
        <v>1098.5</v>
      </c>
      <c r="Q20" s="506">
        <v>1098.5</v>
      </c>
      <c r="R20" s="506">
        <v>1098.5</v>
      </c>
      <c r="S20" s="508">
        <f>SUM(I20:R20)</f>
        <v>3295.5</v>
      </c>
      <c r="T20" s="322"/>
    </row>
    <row r="21" spans="1:26" ht="105" customHeight="1" x14ac:dyDescent="0.2">
      <c r="A21" s="348" t="s">
        <v>502</v>
      </c>
      <c r="B21" s="353"/>
      <c r="C21" s="318">
        <v>964</v>
      </c>
      <c r="D21" s="343" t="s">
        <v>103</v>
      </c>
      <c r="E21" s="341" t="s">
        <v>152</v>
      </c>
      <c r="F21" s="341" t="s">
        <v>8</v>
      </c>
      <c r="G21" s="341" t="s">
        <v>501</v>
      </c>
      <c r="H21" s="341" t="s">
        <v>126</v>
      </c>
      <c r="I21" s="509">
        <v>0</v>
      </c>
      <c r="J21" s="509">
        <v>0</v>
      </c>
      <c r="K21" s="509">
        <v>0</v>
      </c>
      <c r="L21" s="509">
        <v>0</v>
      </c>
      <c r="M21" s="510">
        <v>0</v>
      </c>
      <c r="N21" s="506">
        <v>0</v>
      </c>
      <c r="O21" s="506">
        <v>0</v>
      </c>
      <c r="P21" s="590">
        <v>15809.6</v>
      </c>
      <c r="Q21" s="506">
        <v>15355.3</v>
      </c>
      <c r="R21" s="506">
        <v>15355.3</v>
      </c>
      <c r="S21" s="508">
        <f>SUM(I21:R21)</f>
        <v>46520.2</v>
      </c>
      <c r="T21" s="322"/>
    </row>
    <row r="22" spans="1:26" ht="23.25" x14ac:dyDescent="0.2">
      <c r="A22" s="323" t="s">
        <v>164</v>
      </c>
      <c r="B22" s="353"/>
      <c r="C22" s="318">
        <v>964</v>
      </c>
      <c r="D22" s="343" t="s">
        <v>102</v>
      </c>
      <c r="E22" s="341" t="s">
        <v>152</v>
      </c>
      <c r="F22" s="341" t="s">
        <v>8</v>
      </c>
      <c r="G22" s="341" t="s">
        <v>409</v>
      </c>
      <c r="H22" s="341" t="s">
        <v>127</v>
      </c>
      <c r="I22" s="509">
        <v>0</v>
      </c>
      <c r="J22" s="509">
        <v>0</v>
      </c>
      <c r="K22" s="509">
        <v>0</v>
      </c>
      <c r="L22" s="509">
        <v>0</v>
      </c>
      <c r="M22" s="510">
        <v>0</v>
      </c>
      <c r="N22" s="506">
        <v>0</v>
      </c>
      <c r="O22" s="506">
        <v>30.5</v>
      </c>
      <c r="P22" s="590">
        <v>0</v>
      </c>
      <c r="Q22" s="506">
        <v>0</v>
      </c>
      <c r="R22" s="506">
        <v>0</v>
      </c>
      <c r="S22" s="508">
        <f t="shared" si="2"/>
        <v>30.5</v>
      </c>
      <c r="T22" s="322"/>
    </row>
    <row r="23" spans="1:26" ht="44.25" customHeight="1" x14ac:dyDescent="0.2">
      <c r="A23" s="348" t="s">
        <v>312</v>
      </c>
      <c r="B23" s="353"/>
      <c r="C23" s="318">
        <v>964</v>
      </c>
      <c r="D23" s="343" t="s">
        <v>102</v>
      </c>
      <c r="E23" s="341" t="s">
        <v>152</v>
      </c>
      <c r="F23" s="341" t="s">
        <v>8</v>
      </c>
      <c r="G23" s="341" t="s">
        <v>410</v>
      </c>
      <c r="H23" s="341" t="s">
        <v>125</v>
      </c>
      <c r="I23" s="509">
        <v>0</v>
      </c>
      <c r="J23" s="509">
        <v>0</v>
      </c>
      <c r="K23" s="509">
        <v>0</v>
      </c>
      <c r="L23" s="509">
        <v>0</v>
      </c>
      <c r="M23" s="510">
        <v>0</v>
      </c>
      <c r="N23" s="506">
        <v>1120.5</v>
      </c>
      <c r="O23" s="506">
        <v>1229.5999999999999</v>
      </c>
      <c r="P23" s="590">
        <v>0</v>
      </c>
      <c r="Q23" s="506">
        <v>0</v>
      </c>
      <c r="R23" s="506">
        <v>0</v>
      </c>
      <c r="S23" s="508">
        <f t="shared" si="2"/>
        <v>2350.1</v>
      </c>
      <c r="T23" s="322"/>
    </row>
    <row r="24" spans="1:26" ht="23.25" x14ac:dyDescent="0.2">
      <c r="A24" s="321" t="s">
        <v>411</v>
      </c>
      <c r="B24" s="353"/>
      <c r="C24" s="318">
        <v>964</v>
      </c>
      <c r="D24" s="342">
        <v>1102</v>
      </c>
      <c r="E24" s="341" t="s">
        <v>152</v>
      </c>
      <c r="F24" s="341" t="s">
        <v>8</v>
      </c>
      <c r="G24" s="341" t="s">
        <v>191</v>
      </c>
      <c r="H24" s="341" t="s">
        <v>126</v>
      </c>
      <c r="I24" s="509">
        <v>0</v>
      </c>
      <c r="J24" s="509">
        <v>0</v>
      </c>
      <c r="K24" s="509">
        <v>0</v>
      </c>
      <c r="L24" s="509">
        <v>0</v>
      </c>
      <c r="M24" s="510">
        <v>0</v>
      </c>
      <c r="N24" s="509">
        <v>159.19999999999999</v>
      </c>
      <c r="O24" s="509">
        <v>0</v>
      </c>
      <c r="P24" s="589">
        <v>0</v>
      </c>
      <c r="Q24" s="509">
        <v>0</v>
      </c>
      <c r="R24" s="509">
        <v>0</v>
      </c>
      <c r="S24" s="508">
        <f t="shared" si="2"/>
        <v>159.19999999999999</v>
      </c>
      <c r="T24" s="319"/>
      <c r="U24" s="334"/>
      <c r="V24" s="314"/>
    </row>
    <row r="25" spans="1:26" ht="37.5" x14ac:dyDescent="0.5">
      <c r="A25" s="323" t="s">
        <v>164</v>
      </c>
      <c r="B25" s="353"/>
      <c r="C25" s="324">
        <v>964</v>
      </c>
      <c r="D25" s="339" t="s">
        <v>103</v>
      </c>
      <c r="E25" s="340" t="s">
        <v>152</v>
      </c>
      <c r="F25" s="340" t="s">
        <v>8</v>
      </c>
      <c r="G25" s="340" t="s">
        <v>188</v>
      </c>
      <c r="H25" s="340" t="s">
        <v>127</v>
      </c>
      <c r="I25" s="506">
        <v>0</v>
      </c>
      <c r="J25" s="506">
        <v>0</v>
      </c>
      <c r="K25" s="506">
        <v>74.900000000000006</v>
      </c>
      <c r="L25" s="506">
        <v>0</v>
      </c>
      <c r="M25" s="507"/>
      <c r="N25" s="506">
        <v>0</v>
      </c>
      <c r="O25" s="506">
        <v>0</v>
      </c>
      <c r="P25" s="590">
        <v>0</v>
      </c>
      <c r="Q25" s="506">
        <v>0</v>
      </c>
      <c r="R25" s="506">
        <v>0</v>
      </c>
      <c r="S25" s="508">
        <f t="shared" si="2"/>
        <v>74.900000000000006</v>
      </c>
      <c r="T25" s="325"/>
      <c r="V25" s="406" t="s">
        <v>450</v>
      </c>
      <c r="W25" s="406" t="s">
        <v>451</v>
      </c>
      <c r="X25" s="406" t="s">
        <v>475</v>
      </c>
      <c r="Y25" s="405" t="s">
        <v>452</v>
      </c>
    </row>
    <row r="26" spans="1:26" ht="129.75" customHeight="1" x14ac:dyDescent="0.2">
      <c r="A26" s="326" t="s">
        <v>220</v>
      </c>
      <c r="B26" s="353"/>
      <c r="C26" s="324">
        <v>964</v>
      </c>
      <c r="D26" s="339" t="s">
        <v>102</v>
      </c>
      <c r="E26" s="340" t="s">
        <v>152</v>
      </c>
      <c r="F26" s="340" t="s">
        <v>8</v>
      </c>
      <c r="G26" s="340" t="s">
        <v>221</v>
      </c>
      <c r="H26" s="340" t="s">
        <v>127</v>
      </c>
      <c r="I26" s="506">
        <v>0</v>
      </c>
      <c r="J26" s="506">
        <v>0</v>
      </c>
      <c r="K26" s="506">
        <v>375</v>
      </c>
      <c r="L26" s="506">
        <v>0</v>
      </c>
      <c r="M26" s="507">
        <v>0</v>
      </c>
      <c r="N26" s="506">
        <f>M26</f>
        <v>0</v>
      </c>
      <c r="O26" s="506">
        <v>0</v>
      </c>
      <c r="P26" s="590">
        <v>0</v>
      </c>
      <c r="Q26" s="506">
        <v>0</v>
      </c>
      <c r="R26" s="506">
        <v>0</v>
      </c>
      <c r="S26" s="508">
        <f t="shared" si="2"/>
        <v>375</v>
      </c>
      <c r="T26" s="325"/>
      <c r="U26" s="410"/>
      <c r="V26" s="411"/>
      <c r="W26" s="411"/>
      <c r="X26" s="411"/>
      <c r="Y26" s="411"/>
      <c r="Z26" s="411"/>
    </row>
    <row r="27" spans="1:26" ht="136.5" customHeight="1" x14ac:dyDescent="0.4">
      <c r="A27" s="327" t="s">
        <v>222</v>
      </c>
      <c r="B27" s="353"/>
      <c r="C27" s="324">
        <v>964</v>
      </c>
      <c r="D27" s="339" t="s">
        <v>102</v>
      </c>
      <c r="E27" s="340" t="s">
        <v>152</v>
      </c>
      <c r="F27" s="340" t="s">
        <v>8</v>
      </c>
      <c r="G27" s="340" t="s">
        <v>223</v>
      </c>
      <c r="H27" s="340" t="s">
        <v>127</v>
      </c>
      <c r="I27" s="506">
        <v>0</v>
      </c>
      <c r="J27" s="506">
        <v>0</v>
      </c>
      <c r="K27" s="506">
        <v>15</v>
      </c>
      <c r="L27" s="506">
        <v>0</v>
      </c>
      <c r="M27" s="507">
        <v>0</v>
      </c>
      <c r="N27" s="506">
        <f>M27</f>
        <v>0</v>
      </c>
      <c r="O27" s="506">
        <v>0</v>
      </c>
      <c r="P27" s="590">
        <v>0</v>
      </c>
      <c r="Q27" s="506">
        <v>0</v>
      </c>
      <c r="R27" s="506">
        <v>0</v>
      </c>
      <c r="S27" s="508">
        <f t="shared" si="2"/>
        <v>15</v>
      </c>
      <c r="T27" s="325"/>
      <c r="U27" s="413" t="s">
        <v>405</v>
      </c>
      <c r="V27" s="407">
        <f>O26+O28+O30+O32+O33+O35+O38+O40+O42+O43+O44+O45+O46+O47+O48+O52+O53+O54+O55+O58</f>
        <v>9739.9</v>
      </c>
      <c r="W27" s="408">
        <f>ПР2ПП2!P21+ПР2ПП2!P22+ПР2ПП2!P37+ПР2ПП2!P38+ПР2ПП2!P39+ПР2ПП2!P41+ПР2ПП2!P42+ПР2ПП2!P46+ПР2ПП2!P48+ПР2ПП2!P49+ПР2ПП2!P52</f>
        <v>3177.3</v>
      </c>
      <c r="X27" s="409">
        <f>ПР.2ПП4!P20+ПР.2ПП4!P19+ПР.2ПП4!P17+ПР.2ПП4!P16</f>
        <v>0</v>
      </c>
      <c r="Y27" s="408">
        <f>V27+W27+X27</f>
        <v>12917.2</v>
      </c>
      <c r="Z27" s="411"/>
    </row>
    <row r="28" spans="1:26" ht="155.25" customHeight="1" x14ac:dyDescent="0.4">
      <c r="A28" s="327" t="s">
        <v>271</v>
      </c>
      <c r="B28" s="353"/>
      <c r="C28" s="324">
        <v>964</v>
      </c>
      <c r="D28" s="340" t="s">
        <v>272</v>
      </c>
      <c r="E28" s="340" t="s">
        <v>152</v>
      </c>
      <c r="F28" s="340" t="s">
        <v>8</v>
      </c>
      <c r="G28" s="340" t="s">
        <v>219</v>
      </c>
      <c r="H28" s="340" t="s">
        <v>127</v>
      </c>
      <c r="I28" s="506"/>
      <c r="J28" s="506"/>
      <c r="K28" s="506"/>
      <c r="L28" s="506">
        <v>3000</v>
      </c>
      <c r="M28" s="507"/>
      <c r="N28" s="506"/>
      <c r="O28" s="506">
        <v>4200</v>
      </c>
      <c r="P28" s="590"/>
      <c r="Q28" s="506"/>
      <c r="R28" s="506"/>
      <c r="S28" s="508">
        <f t="shared" si="2"/>
        <v>7200</v>
      </c>
      <c r="T28" s="325"/>
      <c r="U28" s="413" t="s">
        <v>406</v>
      </c>
      <c r="V28" s="407">
        <f>O11+O12+O13+O14+O15+O17+O22+O23+O25+O27+O29+O31+O34+O36+O37+O39+O41+O59+O60+O61+O62+O63</f>
        <v>22385.699999999997</v>
      </c>
      <c r="W28" s="408">
        <f>ПР2ПП2!P11+ПР2ПП2!P12+ПР2ПП2!P15+ПР2ПП2!P16+ПР2ПП2!P17+ПР2ПП2!P18+ПР2ПП2!P19+ПР2ПП2!P20+ПР2ПП2!P23+ПР2ПП2!P36+ПР2ПП2!P40+ПР2ПП2!P43+ПР2ПП2!P47</f>
        <v>9855.7000000000007</v>
      </c>
      <c r="X28" s="409">
        <f>ПР.2ПП4!P10+ПР.2ПП4!P13+ПР.2ПП4!P14+ПР.2ПП4!P15</f>
        <v>60.8</v>
      </c>
      <c r="Y28" s="408">
        <f>V28+W28+X28</f>
        <v>32302.199999999997</v>
      </c>
      <c r="Z28" s="411"/>
    </row>
    <row r="29" spans="1:26" ht="155.25" customHeight="1" x14ac:dyDescent="0.4">
      <c r="A29" s="328" t="s">
        <v>218</v>
      </c>
      <c r="B29" s="353"/>
      <c r="C29" s="324">
        <v>964</v>
      </c>
      <c r="D29" s="340" t="s">
        <v>287</v>
      </c>
      <c r="E29" s="340" t="s">
        <v>152</v>
      </c>
      <c r="F29" s="340" t="s">
        <v>8</v>
      </c>
      <c r="G29" s="340" t="s">
        <v>273</v>
      </c>
      <c r="H29" s="340" t="s">
        <v>127</v>
      </c>
      <c r="I29" s="506"/>
      <c r="J29" s="506"/>
      <c r="K29" s="506"/>
      <c r="L29" s="506"/>
      <c r="M29" s="507">
        <v>2870</v>
      </c>
      <c r="N29" s="506"/>
      <c r="O29" s="506"/>
      <c r="P29" s="590"/>
      <c r="Q29" s="506"/>
      <c r="R29" s="506"/>
      <c r="S29" s="508">
        <f t="shared" si="2"/>
        <v>2870</v>
      </c>
      <c r="T29" s="325"/>
      <c r="U29" s="413" t="s">
        <v>426</v>
      </c>
      <c r="V29" s="428">
        <f>O64</f>
        <v>4015.9</v>
      </c>
      <c r="W29" s="408">
        <f>ПР2ПП2!P56</f>
        <v>5142.1000000000004</v>
      </c>
      <c r="X29" s="409"/>
      <c r="Y29" s="408">
        <f>V29+W29+X29</f>
        <v>9158</v>
      </c>
      <c r="Z29" s="411"/>
    </row>
    <row r="30" spans="1:26" ht="169.5" customHeight="1" x14ac:dyDescent="0.4">
      <c r="A30" s="327" t="s">
        <v>422</v>
      </c>
      <c r="B30" s="353"/>
      <c r="C30" s="324">
        <v>964</v>
      </c>
      <c r="D30" s="340" t="s">
        <v>272</v>
      </c>
      <c r="E30" s="340" t="s">
        <v>152</v>
      </c>
      <c r="F30" s="340" t="s">
        <v>8</v>
      </c>
      <c r="G30" s="340" t="s">
        <v>420</v>
      </c>
      <c r="H30" s="340" t="s">
        <v>161</v>
      </c>
      <c r="I30" s="506"/>
      <c r="J30" s="506"/>
      <c r="K30" s="506"/>
      <c r="L30" s="506"/>
      <c r="M30" s="507"/>
      <c r="N30" s="506">
        <v>2160.4</v>
      </c>
      <c r="O30" s="506"/>
      <c r="P30" s="590"/>
      <c r="Q30" s="506"/>
      <c r="R30" s="506"/>
      <c r="S30" s="508">
        <f t="shared" si="2"/>
        <v>2160.4</v>
      </c>
      <c r="T30" s="325"/>
      <c r="U30" s="413" t="s">
        <v>452</v>
      </c>
      <c r="V30" s="407">
        <f>SUM(V27:V29)</f>
        <v>36141.5</v>
      </c>
      <c r="W30" s="407">
        <f>SUM(W27:W29)</f>
        <v>18175.099999999999</v>
      </c>
      <c r="X30" s="407">
        <f>SUM(X27:X29)</f>
        <v>60.8</v>
      </c>
      <c r="Y30" s="411"/>
      <c r="Z30" s="411"/>
    </row>
    <row r="31" spans="1:26" ht="186.75" customHeight="1" x14ac:dyDescent="0.35">
      <c r="A31" s="328" t="s">
        <v>423</v>
      </c>
      <c r="B31" s="353"/>
      <c r="C31" s="324">
        <v>964</v>
      </c>
      <c r="D31" s="340" t="s">
        <v>272</v>
      </c>
      <c r="E31" s="340" t="s">
        <v>152</v>
      </c>
      <c r="F31" s="340" t="s">
        <v>8</v>
      </c>
      <c r="G31" s="340" t="s">
        <v>421</v>
      </c>
      <c r="H31" s="340" t="s">
        <v>161</v>
      </c>
      <c r="I31" s="506"/>
      <c r="J31" s="506"/>
      <c r="K31" s="506"/>
      <c r="L31" s="506"/>
      <c r="M31" s="507"/>
      <c r="N31" s="506">
        <v>86.5</v>
      </c>
      <c r="O31" s="506"/>
      <c r="P31" s="590"/>
      <c r="Q31" s="506"/>
      <c r="R31" s="506"/>
      <c r="S31" s="508">
        <f t="shared" si="2"/>
        <v>86.5</v>
      </c>
      <c r="T31" s="325"/>
      <c r="U31" s="410"/>
      <c r="V31" s="414"/>
      <c r="W31" s="408"/>
      <c r="X31" s="409"/>
      <c r="Y31" s="411"/>
    </row>
    <row r="32" spans="1:26" ht="175.5" customHeight="1" x14ac:dyDescent="0.2">
      <c r="A32" s="327" t="s">
        <v>403</v>
      </c>
      <c r="B32" s="353"/>
      <c r="C32" s="324">
        <v>964</v>
      </c>
      <c r="D32" s="340" t="s">
        <v>272</v>
      </c>
      <c r="E32" s="340" t="s">
        <v>152</v>
      </c>
      <c r="F32" s="340" t="s">
        <v>8</v>
      </c>
      <c r="G32" s="340" t="s">
        <v>225</v>
      </c>
      <c r="H32" s="340" t="s">
        <v>161</v>
      </c>
      <c r="I32" s="506"/>
      <c r="J32" s="506"/>
      <c r="K32" s="506"/>
      <c r="L32" s="506"/>
      <c r="M32" s="507">
        <v>386.7</v>
      </c>
      <c r="N32" s="506">
        <v>358.4</v>
      </c>
      <c r="O32" s="506">
        <v>198.2</v>
      </c>
      <c r="P32" s="590"/>
      <c r="Q32" s="506"/>
      <c r="R32" s="506"/>
      <c r="S32" s="508">
        <f t="shared" si="2"/>
        <v>943.3</v>
      </c>
      <c r="T32" s="325"/>
      <c r="U32" s="410"/>
      <c r="V32" s="411"/>
      <c r="W32" s="411"/>
      <c r="X32" s="411"/>
      <c r="Y32" s="411"/>
    </row>
    <row r="33" spans="1:25" ht="150" customHeight="1" x14ac:dyDescent="0.5">
      <c r="A33" s="327" t="s">
        <v>271</v>
      </c>
      <c r="B33" s="353"/>
      <c r="C33" s="324">
        <v>964</v>
      </c>
      <c r="D33" s="340" t="s">
        <v>287</v>
      </c>
      <c r="E33" s="340" t="s">
        <v>152</v>
      </c>
      <c r="F33" s="340" t="s">
        <v>8</v>
      </c>
      <c r="G33" s="340" t="s">
        <v>219</v>
      </c>
      <c r="H33" s="340" t="s">
        <v>127</v>
      </c>
      <c r="I33" s="506"/>
      <c r="J33" s="506"/>
      <c r="K33" s="506"/>
      <c r="L33" s="506"/>
      <c r="M33" s="507">
        <v>1980</v>
      </c>
      <c r="N33" s="506"/>
      <c r="O33" s="506"/>
      <c r="P33" s="590">
        <v>3273.2</v>
      </c>
      <c r="Q33" s="506"/>
      <c r="R33" s="506"/>
      <c r="S33" s="508">
        <f t="shared" si="2"/>
        <v>5253.2</v>
      </c>
      <c r="T33" s="325"/>
      <c r="U33" s="410"/>
      <c r="V33" s="411"/>
      <c r="W33" s="412">
        <f>V31+W31+X31</f>
        <v>0</v>
      </c>
      <c r="X33" s="415">
        <f>V28+V27+W27+W28+X31</f>
        <v>45158.600000000006</v>
      </c>
      <c r="Y33" s="411"/>
    </row>
    <row r="34" spans="1:25" ht="153" customHeight="1" x14ac:dyDescent="0.2">
      <c r="A34" s="327" t="s">
        <v>218</v>
      </c>
      <c r="B34" s="353"/>
      <c r="C34" s="316" t="s">
        <v>123</v>
      </c>
      <c r="D34" s="340" t="s">
        <v>272</v>
      </c>
      <c r="E34" s="340" t="s">
        <v>152</v>
      </c>
      <c r="F34" s="340" t="s">
        <v>8</v>
      </c>
      <c r="G34" s="340" t="s">
        <v>273</v>
      </c>
      <c r="H34" s="340" t="s">
        <v>127</v>
      </c>
      <c r="I34" s="511"/>
      <c r="J34" s="511"/>
      <c r="K34" s="506"/>
      <c r="L34" s="506">
        <v>1893.4</v>
      </c>
      <c r="M34" s="507"/>
      <c r="N34" s="506"/>
      <c r="O34" s="506">
        <f>400+236.4</f>
        <v>636.4</v>
      </c>
      <c r="P34" s="590">
        <v>172.3</v>
      </c>
      <c r="Q34" s="506"/>
      <c r="R34" s="506"/>
      <c r="S34" s="508">
        <f t="shared" si="2"/>
        <v>2702.1000000000004</v>
      </c>
      <c r="T34" s="325"/>
      <c r="U34" s="410"/>
      <c r="V34" s="411"/>
      <c r="W34" s="411" t="s">
        <v>453</v>
      </c>
      <c r="X34" s="411" t="s">
        <v>454</v>
      </c>
      <c r="Y34" s="411"/>
    </row>
    <row r="35" spans="1:25" ht="63" customHeight="1" x14ac:dyDescent="0.2">
      <c r="A35" s="327" t="s">
        <v>286</v>
      </c>
      <c r="B35" s="353"/>
      <c r="C35" s="316" t="s">
        <v>123</v>
      </c>
      <c r="D35" s="340" t="s">
        <v>287</v>
      </c>
      <c r="E35" s="340" t="s">
        <v>152</v>
      </c>
      <c r="F35" s="340" t="s">
        <v>8</v>
      </c>
      <c r="G35" s="340" t="s">
        <v>288</v>
      </c>
      <c r="H35" s="340" t="s">
        <v>127</v>
      </c>
      <c r="I35" s="511"/>
      <c r="J35" s="511"/>
      <c r="K35" s="506"/>
      <c r="L35" s="506">
        <v>1030</v>
      </c>
      <c r="M35" s="507">
        <v>3800</v>
      </c>
      <c r="N35" s="506">
        <v>3000</v>
      </c>
      <c r="O35" s="506">
        <v>3000</v>
      </c>
      <c r="P35" s="590"/>
      <c r="Q35" s="506"/>
      <c r="R35" s="506"/>
      <c r="S35" s="508">
        <f t="shared" si="2"/>
        <v>10830</v>
      </c>
      <c r="T35" s="325"/>
      <c r="U35" s="314"/>
    </row>
    <row r="36" spans="1:25" ht="70.5" customHeight="1" x14ac:dyDescent="0.35">
      <c r="A36" s="327" t="s">
        <v>289</v>
      </c>
      <c r="B36" s="353"/>
      <c r="C36" s="316" t="s">
        <v>123</v>
      </c>
      <c r="D36" s="340" t="s">
        <v>287</v>
      </c>
      <c r="E36" s="340" t="s">
        <v>152</v>
      </c>
      <c r="F36" s="340" t="s">
        <v>8</v>
      </c>
      <c r="G36" s="340" t="s">
        <v>290</v>
      </c>
      <c r="H36" s="340" t="s">
        <v>127</v>
      </c>
      <c r="I36" s="511"/>
      <c r="J36" s="511"/>
      <c r="K36" s="506"/>
      <c r="L36" s="506">
        <v>120.5</v>
      </c>
      <c r="M36" s="507">
        <v>879</v>
      </c>
      <c r="N36" s="506">
        <f>120+180</f>
        <v>300</v>
      </c>
      <c r="O36" s="506">
        <v>800</v>
      </c>
      <c r="P36" s="590"/>
      <c r="Q36" s="506">
        <v>800</v>
      </c>
      <c r="R36" s="506">
        <v>800</v>
      </c>
      <c r="S36" s="508">
        <f t="shared" si="2"/>
        <v>3699.5</v>
      </c>
      <c r="T36" s="325"/>
      <c r="U36" s="333"/>
    </row>
    <row r="37" spans="1:25" ht="179.25" customHeight="1" x14ac:dyDescent="0.2">
      <c r="A37" s="327" t="s">
        <v>404</v>
      </c>
      <c r="B37" s="353"/>
      <c r="C37" s="316" t="s">
        <v>123</v>
      </c>
      <c r="D37" s="340" t="s">
        <v>272</v>
      </c>
      <c r="E37" s="340" t="s">
        <v>152</v>
      </c>
      <c r="F37" s="340" t="s">
        <v>8</v>
      </c>
      <c r="G37" s="340" t="s">
        <v>227</v>
      </c>
      <c r="H37" s="340" t="s">
        <v>161</v>
      </c>
      <c r="I37" s="511"/>
      <c r="J37" s="511"/>
      <c r="K37" s="506"/>
      <c r="L37" s="506"/>
      <c r="M37" s="507">
        <v>15.5</v>
      </c>
      <c r="N37" s="506">
        <v>24</v>
      </c>
      <c r="O37" s="506">
        <v>9</v>
      </c>
      <c r="P37" s="590"/>
      <c r="Q37" s="506"/>
      <c r="R37" s="506"/>
      <c r="S37" s="508">
        <f t="shared" si="2"/>
        <v>48.5</v>
      </c>
      <c r="T37" s="325"/>
      <c r="U37" s="314"/>
    </row>
    <row r="38" spans="1:25" ht="121.5" x14ac:dyDescent="0.3">
      <c r="A38" s="351" t="s">
        <v>412</v>
      </c>
      <c r="B38" s="353"/>
      <c r="C38" s="316" t="s">
        <v>123</v>
      </c>
      <c r="D38" s="340" t="s">
        <v>272</v>
      </c>
      <c r="E38" s="340" t="s">
        <v>152</v>
      </c>
      <c r="F38" s="340" t="s">
        <v>8</v>
      </c>
      <c r="G38" s="340" t="s">
        <v>266</v>
      </c>
      <c r="H38" s="340" t="s">
        <v>161</v>
      </c>
      <c r="I38" s="511"/>
      <c r="J38" s="511"/>
      <c r="K38" s="506"/>
      <c r="L38" s="506"/>
      <c r="M38" s="507"/>
      <c r="N38" s="506">
        <v>779.2</v>
      </c>
      <c r="O38" s="506">
        <v>283.60000000000002</v>
      </c>
      <c r="P38" s="590"/>
      <c r="Q38" s="506"/>
      <c r="R38" s="506"/>
      <c r="S38" s="508">
        <f t="shared" si="2"/>
        <v>1062.8000000000002</v>
      </c>
      <c r="T38" s="325"/>
      <c r="U38" s="314"/>
    </row>
    <row r="39" spans="1:25" ht="164.25" customHeight="1" x14ac:dyDescent="0.2">
      <c r="A39" s="352" t="s">
        <v>413</v>
      </c>
      <c r="B39" s="353"/>
      <c r="C39" s="316" t="s">
        <v>123</v>
      </c>
      <c r="D39" s="340" t="s">
        <v>272</v>
      </c>
      <c r="E39" s="340" t="s">
        <v>152</v>
      </c>
      <c r="F39" s="340" t="s">
        <v>8</v>
      </c>
      <c r="G39" s="340" t="s">
        <v>414</v>
      </c>
      <c r="H39" s="340" t="s">
        <v>161</v>
      </c>
      <c r="I39" s="511"/>
      <c r="J39" s="511"/>
      <c r="K39" s="506"/>
      <c r="L39" s="506"/>
      <c r="M39" s="507"/>
      <c r="N39" s="506">
        <v>8</v>
      </c>
      <c r="O39" s="506">
        <v>2.9</v>
      </c>
      <c r="P39" s="590"/>
      <c r="Q39" s="506"/>
      <c r="R39" s="506"/>
      <c r="S39" s="508">
        <f t="shared" si="2"/>
        <v>10.9</v>
      </c>
      <c r="T39" s="325"/>
      <c r="U39" s="314"/>
    </row>
    <row r="40" spans="1:25" ht="66.75" customHeight="1" x14ac:dyDescent="0.2">
      <c r="A40" s="327" t="s">
        <v>291</v>
      </c>
      <c r="B40" s="353"/>
      <c r="C40" s="316" t="s">
        <v>123</v>
      </c>
      <c r="D40" s="340" t="s">
        <v>287</v>
      </c>
      <c r="E40" s="340" t="s">
        <v>152</v>
      </c>
      <c r="F40" s="340" t="s">
        <v>8</v>
      </c>
      <c r="G40" s="340" t="s">
        <v>292</v>
      </c>
      <c r="H40" s="340" t="s">
        <v>127</v>
      </c>
      <c r="I40" s="511"/>
      <c r="J40" s="511"/>
      <c r="K40" s="506"/>
      <c r="L40" s="506">
        <v>500</v>
      </c>
      <c r="M40" s="507">
        <v>1000</v>
      </c>
      <c r="N40" s="506">
        <v>1000</v>
      </c>
      <c r="O40" s="506">
        <v>1000</v>
      </c>
      <c r="P40" s="590"/>
      <c r="Q40" s="506"/>
      <c r="R40" s="506"/>
      <c r="S40" s="508">
        <f t="shared" si="2"/>
        <v>3500</v>
      </c>
      <c r="T40" s="325"/>
      <c r="U40" s="314"/>
    </row>
    <row r="41" spans="1:25" ht="64.5" customHeight="1" x14ac:dyDescent="0.2">
      <c r="A41" s="327" t="s">
        <v>293</v>
      </c>
      <c r="B41" s="353"/>
      <c r="C41" s="316" t="s">
        <v>123</v>
      </c>
      <c r="D41" s="340" t="s">
        <v>287</v>
      </c>
      <c r="E41" s="340" t="s">
        <v>152</v>
      </c>
      <c r="F41" s="340" t="s">
        <v>8</v>
      </c>
      <c r="G41" s="340" t="s">
        <v>294</v>
      </c>
      <c r="H41" s="340" t="s">
        <v>127</v>
      </c>
      <c r="I41" s="511"/>
      <c r="J41" s="511"/>
      <c r="K41" s="506"/>
      <c r="L41" s="506">
        <v>20</v>
      </c>
      <c r="M41" s="507">
        <v>40</v>
      </c>
      <c r="N41" s="506">
        <v>40</v>
      </c>
      <c r="O41" s="506">
        <v>42</v>
      </c>
      <c r="P41" s="590"/>
      <c r="Q41" s="506"/>
      <c r="R41" s="506"/>
      <c r="S41" s="508">
        <f t="shared" si="2"/>
        <v>142</v>
      </c>
      <c r="T41" s="325"/>
      <c r="U41" s="314"/>
    </row>
    <row r="42" spans="1:25" ht="334.5" customHeight="1" x14ac:dyDescent="0.2">
      <c r="A42" s="327" t="s">
        <v>425</v>
      </c>
      <c r="B42" s="353"/>
      <c r="C42" s="316" t="s">
        <v>123</v>
      </c>
      <c r="D42" s="340" t="s">
        <v>272</v>
      </c>
      <c r="E42" s="340" t="s">
        <v>152</v>
      </c>
      <c r="F42" s="340" t="s">
        <v>8</v>
      </c>
      <c r="G42" s="340" t="s">
        <v>424</v>
      </c>
      <c r="H42" s="340" t="s">
        <v>126</v>
      </c>
      <c r="I42" s="511"/>
      <c r="J42" s="511"/>
      <c r="K42" s="506"/>
      <c r="L42" s="506"/>
      <c r="M42" s="507"/>
      <c r="N42" s="506">
        <v>42.3</v>
      </c>
      <c r="O42" s="506"/>
      <c r="P42" s="590"/>
      <c r="Q42" s="506"/>
      <c r="R42" s="506"/>
      <c r="S42" s="508">
        <f t="shared" si="2"/>
        <v>42.3</v>
      </c>
      <c r="T42" s="325"/>
      <c r="U42" s="314"/>
    </row>
    <row r="43" spans="1:25" ht="63" customHeight="1" x14ac:dyDescent="0.2">
      <c r="A43" s="327" t="s">
        <v>307</v>
      </c>
      <c r="B43" s="353"/>
      <c r="C43" s="316" t="s">
        <v>123</v>
      </c>
      <c r="D43" s="340" t="s">
        <v>272</v>
      </c>
      <c r="E43" s="340" t="s">
        <v>152</v>
      </c>
      <c r="F43" s="340" t="s">
        <v>8</v>
      </c>
      <c r="G43" s="340" t="s">
        <v>308</v>
      </c>
      <c r="H43" s="340" t="s">
        <v>125</v>
      </c>
      <c r="I43" s="511"/>
      <c r="J43" s="511"/>
      <c r="K43" s="506"/>
      <c r="L43" s="506"/>
      <c r="M43" s="507">
        <v>14.8</v>
      </c>
      <c r="N43" s="506"/>
      <c r="O43" s="506"/>
      <c r="P43" s="590"/>
      <c r="Q43" s="506"/>
      <c r="R43" s="506"/>
      <c r="S43" s="508">
        <f t="shared" si="2"/>
        <v>14.8</v>
      </c>
      <c r="T43" s="325"/>
      <c r="U43" s="314"/>
    </row>
    <row r="44" spans="1:25" ht="64.5" customHeight="1" x14ac:dyDescent="0.2">
      <c r="A44" s="327" t="s">
        <v>307</v>
      </c>
      <c r="B44" s="353"/>
      <c r="C44" s="316" t="s">
        <v>123</v>
      </c>
      <c r="D44" s="340" t="s">
        <v>272</v>
      </c>
      <c r="E44" s="340" t="s">
        <v>152</v>
      </c>
      <c r="F44" s="340" t="s">
        <v>8</v>
      </c>
      <c r="G44" s="340" t="s">
        <v>309</v>
      </c>
      <c r="H44" s="340" t="s">
        <v>126</v>
      </c>
      <c r="I44" s="511"/>
      <c r="J44" s="511"/>
      <c r="K44" s="506"/>
      <c r="L44" s="506"/>
      <c r="M44" s="507">
        <v>402.2</v>
      </c>
      <c r="N44" s="506"/>
      <c r="O44" s="506"/>
      <c r="P44" s="590"/>
      <c r="Q44" s="506"/>
      <c r="R44" s="506"/>
      <c r="S44" s="508">
        <f t="shared" si="2"/>
        <v>402.2</v>
      </c>
      <c r="T44" s="325"/>
      <c r="U44" s="314"/>
    </row>
    <row r="45" spans="1:25" ht="63" customHeight="1" x14ac:dyDescent="0.2">
      <c r="A45" s="327" t="s">
        <v>307</v>
      </c>
      <c r="B45" s="353"/>
      <c r="C45" s="316" t="s">
        <v>123</v>
      </c>
      <c r="D45" s="340" t="s">
        <v>287</v>
      </c>
      <c r="E45" s="340" t="s">
        <v>152</v>
      </c>
      <c r="F45" s="340" t="s">
        <v>8</v>
      </c>
      <c r="G45" s="340" t="s">
        <v>308</v>
      </c>
      <c r="H45" s="340" t="s">
        <v>125</v>
      </c>
      <c r="I45" s="511"/>
      <c r="J45" s="511"/>
      <c r="K45" s="506"/>
      <c r="L45" s="506"/>
      <c r="M45" s="507">
        <v>24.8</v>
      </c>
      <c r="N45" s="506"/>
      <c r="O45" s="506"/>
      <c r="P45" s="590"/>
      <c r="Q45" s="506"/>
      <c r="R45" s="506"/>
      <c r="S45" s="508">
        <f t="shared" si="2"/>
        <v>24.8</v>
      </c>
      <c r="T45" s="325"/>
      <c r="U45" s="314"/>
    </row>
    <row r="46" spans="1:25" ht="210.75" customHeight="1" x14ac:dyDescent="0.2">
      <c r="A46" s="327" t="s">
        <v>310</v>
      </c>
      <c r="B46" s="353"/>
      <c r="C46" s="316" t="s">
        <v>123</v>
      </c>
      <c r="D46" s="340" t="s">
        <v>272</v>
      </c>
      <c r="E46" s="340" t="s">
        <v>152</v>
      </c>
      <c r="F46" s="340" t="s">
        <v>8</v>
      </c>
      <c r="G46" s="340" t="s">
        <v>311</v>
      </c>
      <c r="H46" s="340" t="s">
        <v>126</v>
      </c>
      <c r="I46" s="511"/>
      <c r="J46" s="511"/>
      <c r="K46" s="506"/>
      <c r="L46" s="506"/>
      <c r="M46" s="507"/>
      <c r="N46" s="506">
        <v>962.6</v>
      </c>
      <c r="O46" s="506">
        <v>757.1</v>
      </c>
      <c r="P46" s="590"/>
      <c r="Q46" s="506"/>
      <c r="R46" s="506"/>
      <c r="S46" s="508">
        <f t="shared" si="2"/>
        <v>1719.7</v>
      </c>
      <c r="T46" s="325"/>
      <c r="U46" s="314"/>
    </row>
    <row r="47" spans="1:25" ht="214.5" customHeight="1" x14ac:dyDescent="0.2">
      <c r="A47" s="327" t="s">
        <v>310</v>
      </c>
      <c r="B47" s="353"/>
      <c r="C47" s="316" t="s">
        <v>123</v>
      </c>
      <c r="D47" s="340" t="s">
        <v>287</v>
      </c>
      <c r="E47" s="340" t="s">
        <v>152</v>
      </c>
      <c r="F47" s="340" t="s">
        <v>8</v>
      </c>
      <c r="G47" s="340" t="s">
        <v>455</v>
      </c>
      <c r="H47" s="340" t="s">
        <v>125</v>
      </c>
      <c r="I47" s="511"/>
      <c r="J47" s="511"/>
      <c r="K47" s="506"/>
      <c r="L47" s="506"/>
      <c r="M47" s="507"/>
      <c r="N47" s="506"/>
      <c r="O47" s="506">
        <v>167.2</v>
      </c>
      <c r="P47" s="590"/>
      <c r="Q47" s="506"/>
      <c r="R47" s="506"/>
      <c r="S47" s="508">
        <f t="shared" si="2"/>
        <v>167.2</v>
      </c>
      <c r="T47" s="325"/>
      <c r="U47" s="314"/>
    </row>
    <row r="48" spans="1:25" ht="210.75" customHeight="1" x14ac:dyDescent="0.2">
      <c r="A48" s="327" t="s">
        <v>310</v>
      </c>
      <c r="B48" s="353"/>
      <c r="C48" s="316" t="s">
        <v>123</v>
      </c>
      <c r="D48" s="340" t="s">
        <v>272</v>
      </c>
      <c r="E48" s="340" t="s">
        <v>152</v>
      </c>
      <c r="F48" s="340" t="s">
        <v>8</v>
      </c>
      <c r="G48" s="340" t="s">
        <v>455</v>
      </c>
      <c r="H48" s="340" t="s">
        <v>126</v>
      </c>
      <c r="I48" s="511"/>
      <c r="J48" s="511"/>
      <c r="K48" s="506"/>
      <c r="L48" s="506"/>
      <c r="M48" s="507"/>
      <c r="N48" s="506"/>
      <c r="O48" s="506">
        <v>133.80000000000001</v>
      </c>
      <c r="P48" s="590"/>
      <c r="Q48" s="506"/>
      <c r="R48" s="506"/>
      <c r="S48" s="508">
        <f t="shared" si="2"/>
        <v>133.80000000000001</v>
      </c>
      <c r="T48" s="325"/>
      <c r="U48" s="314"/>
    </row>
    <row r="49" spans="1:21" ht="87" customHeight="1" x14ac:dyDescent="0.2">
      <c r="A49" s="327" t="s">
        <v>494</v>
      </c>
      <c r="B49" s="353"/>
      <c r="C49" s="316" t="s">
        <v>123</v>
      </c>
      <c r="D49" s="340" t="s">
        <v>272</v>
      </c>
      <c r="E49" s="340" t="s">
        <v>152</v>
      </c>
      <c r="F49" s="340" t="s">
        <v>8</v>
      </c>
      <c r="G49" s="340" t="s">
        <v>493</v>
      </c>
      <c r="H49" s="340" t="s">
        <v>125</v>
      </c>
      <c r="I49" s="511"/>
      <c r="J49" s="511"/>
      <c r="K49" s="506"/>
      <c r="L49" s="506"/>
      <c r="M49" s="507"/>
      <c r="N49" s="506"/>
      <c r="O49" s="506">
        <v>4</v>
      </c>
      <c r="P49" s="590"/>
      <c r="Q49" s="506"/>
      <c r="R49" s="506"/>
      <c r="S49" s="508">
        <f>SUM(I49:R49)</f>
        <v>4</v>
      </c>
      <c r="T49" s="325"/>
      <c r="U49" s="314"/>
    </row>
    <row r="50" spans="1:21" ht="87" customHeight="1" x14ac:dyDescent="0.2">
      <c r="A50" s="327" t="s">
        <v>494</v>
      </c>
      <c r="B50" s="353"/>
      <c r="C50" s="316" t="s">
        <v>123</v>
      </c>
      <c r="D50" s="340" t="s">
        <v>272</v>
      </c>
      <c r="E50" s="340" t="s">
        <v>152</v>
      </c>
      <c r="F50" s="340" t="s">
        <v>8</v>
      </c>
      <c r="G50" s="340" t="s">
        <v>493</v>
      </c>
      <c r="H50" s="340" t="s">
        <v>126</v>
      </c>
      <c r="I50" s="511"/>
      <c r="J50" s="511"/>
      <c r="K50" s="506"/>
      <c r="L50" s="506"/>
      <c r="M50" s="507"/>
      <c r="N50" s="506"/>
      <c r="O50" s="506">
        <v>26.9</v>
      </c>
      <c r="P50" s="590"/>
      <c r="Q50" s="506"/>
      <c r="R50" s="506"/>
      <c r="S50" s="508">
        <f>SUM(I50:R50)</f>
        <v>26.9</v>
      </c>
      <c r="T50" s="325"/>
      <c r="U50" s="314"/>
    </row>
    <row r="51" spans="1:21" ht="90.75" customHeight="1" x14ac:dyDescent="0.2">
      <c r="A51" s="327" t="s">
        <v>494</v>
      </c>
      <c r="B51" s="353"/>
      <c r="C51" s="316" t="s">
        <v>123</v>
      </c>
      <c r="D51" s="340" t="s">
        <v>287</v>
      </c>
      <c r="E51" s="340" t="s">
        <v>152</v>
      </c>
      <c r="F51" s="340" t="s">
        <v>8</v>
      </c>
      <c r="G51" s="340" t="s">
        <v>493</v>
      </c>
      <c r="H51" s="340" t="s">
        <v>125</v>
      </c>
      <c r="I51" s="511"/>
      <c r="J51" s="511"/>
      <c r="K51" s="506"/>
      <c r="L51" s="506"/>
      <c r="M51" s="507"/>
      <c r="N51" s="506"/>
      <c r="O51" s="506">
        <v>29.5</v>
      </c>
      <c r="P51" s="590"/>
      <c r="Q51" s="506"/>
      <c r="R51" s="506"/>
      <c r="S51" s="508">
        <f>SUM(I51:R51)</f>
        <v>29.5</v>
      </c>
      <c r="T51" s="325"/>
      <c r="U51" s="314"/>
    </row>
    <row r="52" spans="1:21" ht="351" customHeight="1" x14ac:dyDescent="0.2">
      <c r="A52" s="327" t="s">
        <v>447</v>
      </c>
      <c r="B52" s="353"/>
      <c r="C52" s="316" t="s">
        <v>123</v>
      </c>
      <c r="D52" s="340" t="s">
        <v>272</v>
      </c>
      <c r="E52" s="340" t="s">
        <v>152</v>
      </c>
      <c r="F52" s="340" t="s">
        <v>8</v>
      </c>
      <c r="G52" s="340" t="s">
        <v>448</v>
      </c>
      <c r="H52" s="340" t="s">
        <v>126</v>
      </c>
      <c r="I52" s="511"/>
      <c r="J52" s="511"/>
      <c r="K52" s="506"/>
      <c r="L52" s="506"/>
      <c r="M52" s="507"/>
      <c r="N52" s="506">
        <v>73.400000000000006</v>
      </c>
      <c r="O52" s="506"/>
      <c r="P52" s="590"/>
      <c r="Q52" s="506"/>
      <c r="R52" s="506"/>
      <c r="S52" s="508">
        <f t="shared" si="2"/>
        <v>73.400000000000006</v>
      </c>
      <c r="T52" s="325"/>
      <c r="U52" s="314"/>
    </row>
    <row r="53" spans="1:21" ht="351" customHeight="1" x14ac:dyDescent="0.2">
      <c r="A53" s="327" t="s">
        <v>447</v>
      </c>
      <c r="B53" s="353"/>
      <c r="C53" s="316" t="s">
        <v>123</v>
      </c>
      <c r="D53" s="340" t="s">
        <v>272</v>
      </c>
      <c r="E53" s="340" t="s">
        <v>152</v>
      </c>
      <c r="F53" s="340" t="s">
        <v>8</v>
      </c>
      <c r="G53" s="340" t="s">
        <v>448</v>
      </c>
      <c r="H53" s="340" t="s">
        <v>125</v>
      </c>
      <c r="I53" s="511"/>
      <c r="J53" s="511"/>
      <c r="K53" s="506"/>
      <c r="L53" s="506"/>
      <c r="M53" s="507"/>
      <c r="N53" s="506">
        <v>15.5</v>
      </c>
      <c r="O53" s="506"/>
      <c r="P53" s="590"/>
      <c r="Q53" s="506"/>
      <c r="R53" s="506"/>
      <c r="S53" s="508">
        <f t="shared" si="2"/>
        <v>15.5</v>
      </c>
      <c r="T53" s="325"/>
      <c r="U53" s="314"/>
    </row>
    <row r="54" spans="1:21" ht="68.25" customHeight="1" x14ac:dyDescent="0.2">
      <c r="A54" s="327" t="s">
        <v>442</v>
      </c>
      <c r="B54" s="353"/>
      <c r="C54" s="316" t="s">
        <v>123</v>
      </c>
      <c r="D54" s="340" t="s">
        <v>272</v>
      </c>
      <c r="E54" s="340" t="s">
        <v>152</v>
      </c>
      <c r="F54" s="340" t="s">
        <v>8</v>
      </c>
      <c r="G54" s="340" t="s">
        <v>443</v>
      </c>
      <c r="H54" s="340" t="s">
        <v>126</v>
      </c>
      <c r="I54" s="511"/>
      <c r="J54" s="511"/>
      <c r="K54" s="506"/>
      <c r="L54" s="506"/>
      <c r="M54" s="507"/>
      <c r="N54" s="506">
        <v>19.399999999999999</v>
      </c>
      <c r="O54" s="506"/>
      <c r="P54" s="590"/>
      <c r="Q54" s="506"/>
      <c r="R54" s="506"/>
      <c r="S54" s="508">
        <f t="shared" si="2"/>
        <v>19.399999999999999</v>
      </c>
      <c r="T54" s="325"/>
      <c r="U54" s="314"/>
    </row>
    <row r="55" spans="1:21" ht="68.25" customHeight="1" x14ac:dyDescent="0.2">
      <c r="A55" s="327" t="s">
        <v>442</v>
      </c>
      <c r="B55" s="353"/>
      <c r="C55" s="316" t="s">
        <v>123</v>
      </c>
      <c r="D55" s="340" t="s">
        <v>272</v>
      </c>
      <c r="E55" s="340" t="s">
        <v>152</v>
      </c>
      <c r="F55" s="340" t="s">
        <v>8</v>
      </c>
      <c r="G55" s="340" t="s">
        <v>443</v>
      </c>
      <c r="H55" s="340" t="s">
        <v>125</v>
      </c>
      <c r="I55" s="511"/>
      <c r="J55" s="511"/>
      <c r="K55" s="506"/>
      <c r="L55" s="506"/>
      <c r="M55" s="507"/>
      <c r="N55" s="506">
        <v>4.2</v>
      </c>
      <c r="O55" s="506"/>
      <c r="P55" s="590"/>
      <c r="Q55" s="506"/>
      <c r="R55" s="506"/>
      <c r="S55" s="508">
        <f t="shared" si="2"/>
        <v>4.2</v>
      </c>
      <c r="T55" s="325"/>
      <c r="U55" s="314"/>
    </row>
    <row r="56" spans="1:21" ht="208.5" customHeight="1" x14ac:dyDescent="0.2">
      <c r="A56" s="327" t="s">
        <v>478</v>
      </c>
      <c r="B56" s="353"/>
      <c r="C56" s="316" t="s">
        <v>123</v>
      </c>
      <c r="D56" s="340" t="s">
        <v>287</v>
      </c>
      <c r="E56" s="340" t="s">
        <v>152</v>
      </c>
      <c r="F56" s="340" t="s">
        <v>8</v>
      </c>
      <c r="G56" s="340" t="s">
        <v>477</v>
      </c>
      <c r="H56" s="340" t="s">
        <v>125</v>
      </c>
      <c r="I56" s="511"/>
      <c r="J56" s="511"/>
      <c r="K56" s="506"/>
      <c r="L56" s="506"/>
      <c r="M56" s="507"/>
      <c r="N56" s="506"/>
      <c r="O56" s="506">
        <v>220.6</v>
      </c>
      <c r="P56" s="590"/>
      <c r="Q56" s="506"/>
      <c r="R56" s="506"/>
      <c r="S56" s="508">
        <f t="shared" si="2"/>
        <v>220.6</v>
      </c>
      <c r="T56" s="325"/>
      <c r="U56" s="314"/>
    </row>
    <row r="57" spans="1:21" ht="204.75" customHeight="1" x14ac:dyDescent="0.2">
      <c r="A57" s="327" t="s">
        <v>478</v>
      </c>
      <c r="B57" s="353"/>
      <c r="C57" s="316" t="s">
        <v>123</v>
      </c>
      <c r="D57" s="340" t="s">
        <v>272</v>
      </c>
      <c r="E57" s="340" t="s">
        <v>152</v>
      </c>
      <c r="F57" s="340" t="s">
        <v>8</v>
      </c>
      <c r="G57" s="340" t="s">
        <v>477</v>
      </c>
      <c r="H57" s="340" t="s">
        <v>126</v>
      </c>
      <c r="I57" s="511"/>
      <c r="J57" s="511"/>
      <c r="K57" s="506"/>
      <c r="L57" s="506"/>
      <c r="M57" s="507"/>
      <c r="N57" s="506"/>
      <c r="O57" s="506">
        <v>151.30000000000001</v>
      </c>
      <c r="P57" s="590"/>
      <c r="Q57" s="506"/>
      <c r="R57" s="506"/>
      <c r="S57" s="508">
        <f t="shared" si="2"/>
        <v>151.30000000000001</v>
      </c>
      <c r="T57" s="325"/>
      <c r="U57" s="314"/>
    </row>
    <row r="58" spans="1:21" ht="63" customHeight="1" x14ac:dyDescent="0.2">
      <c r="A58" s="327" t="s">
        <v>442</v>
      </c>
      <c r="B58" s="353"/>
      <c r="C58" s="316" t="s">
        <v>123</v>
      </c>
      <c r="D58" s="340" t="s">
        <v>287</v>
      </c>
      <c r="E58" s="340" t="s">
        <v>152</v>
      </c>
      <c r="F58" s="340" t="s">
        <v>8</v>
      </c>
      <c r="G58" s="340" t="s">
        <v>443</v>
      </c>
      <c r="H58" s="340" t="s">
        <v>125</v>
      </c>
      <c r="I58" s="511"/>
      <c r="J58" s="511"/>
      <c r="K58" s="506"/>
      <c r="L58" s="506"/>
      <c r="M58" s="507"/>
      <c r="N58" s="506">
        <v>19</v>
      </c>
      <c r="O58" s="506"/>
      <c r="P58" s="590"/>
      <c r="Q58" s="506"/>
      <c r="R58" s="506"/>
      <c r="S58" s="508">
        <f t="shared" si="2"/>
        <v>19</v>
      </c>
      <c r="T58" s="325"/>
      <c r="U58" s="314"/>
    </row>
    <row r="59" spans="1:21" ht="40.5" x14ac:dyDescent="0.35">
      <c r="A59" s="327" t="s">
        <v>323</v>
      </c>
      <c r="B59" s="353"/>
      <c r="C59" s="316" t="s">
        <v>123</v>
      </c>
      <c r="D59" s="340" t="s">
        <v>272</v>
      </c>
      <c r="E59" s="340" t="s">
        <v>152</v>
      </c>
      <c r="F59" s="340" t="s">
        <v>8</v>
      </c>
      <c r="G59" s="340" t="s">
        <v>196</v>
      </c>
      <c r="H59" s="340" t="s">
        <v>126</v>
      </c>
      <c r="I59" s="511"/>
      <c r="J59" s="511"/>
      <c r="K59" s="506"/>
      <c r="L59" s="506"/>
      <c r="M59" s="507">
        <v>11252.3</v>
      </c>
      <c r="N59" s="506">
        <v>12017.7</v>
      </c>
      <c r="O59" s="506">
        <v>12895.9</v>
      </c>
      <c r="P59" s="590">
        <v>2003.4</v>
      </c>
      <c r="Q59" s="506">
        <v>2003.4</v>
      </c>
      <c r="R59" s="506">
        <v>2003.4</v>
      </c>
      <c r="S59" s="508">
        <f t="shared" si="2"/>
        <v>42176.100000000006</v>
      </c>
      <c r="T59" s="325"/>
      <c r="U59" s="333"/>
    </row>
    <row r="60" spans="1:21" ht="40.5" x14ac:dyDescent="0.2">
      <c r="A60" s="327" t="s">
        <v>323</v>
      </c>
      <c r="B60" s="353"/>
      <c r="C60" s="316" t="s">
        <v>123</v>
      </c>
      <c r="D60" s="340" t="s">
        <v>272</v>
      </c>
      <c r="E60" s="340" t="s">
        <v>152</v>
      </c>
      <c r="F60" s="340" t="s">
        <v>8</v>
      </c>
      <c r="G60" s="340" t="s">
        <v>196</v>
      </c>
      <c r="H60" s="340" t="s">
        <v>161</v>
      </c>
      <c r="I60" s="511"/>
      <c r="J60" s="511"/>
      <c r="K60" s="506"/>
      <c r="L60" s="506"/>
      <c r="M60" s="507">
        <v>2416.1</v>
      </c>
      <c r="N60" s="506"/>
      <c r="O60" s="507">
        <v>247.8</v>
      </c>
      <c r="P60" s="590">
        <v>685</v>
      </c>
      <c r="Q60" s="506"/>
      <c r="R60" s="506"/>
      <c r="S60" s="508">
        <f t="shared" si="2"/>
        <v>3348.9</v>
      </c>
      <c r="T60" s="325"/>
      <c r="U60" s="314"/>
    </row>
    <row r="61" spans="1:21" ht="51.75" customHeight="1" x14ac:dyDescent="0.2">
      <c r="A61" s="327" t="s">
        <v>312</v>
      </c>
      <c r="B61" s="353"/>
      <c r="C61" s="316" t="s">
        <v>123</v>
      </c>
      <c r="D61" s="340" t="s">
        <v>272</v>
      </c>
      <c r="E61" s="340" t="s">
        <v>152</v>
      </c>
      <c r="F61" s="340" t="s">
        <v>8</v>
      </c>
      <c r="G61" s="340" t="s">
        <v>190</v>
      </c>
      <c r="H61" s="340" t="s">
        <v>126</v>
      </c>
      <c r="I61" s="511"/>
      <c r="J61" s="511"/>
      <c r="K61" s="506"/>
      <c r="L61" s="506"/>
      <c r="M61" s="507">
        <v>1793.5</v>
      </c>
      <c r="N61" s="506">
        <f>997.2+439.6+80+167.8</f>
        <v>1684.6000000000001</v>
      </c>
      <c r="O61" s="506">
        <v>1317.2</v>
      </c>
      <c r="P61" s="590">
        <v>0</v>
      </c>
      <c r="Q61" s="506">
        <v>0</v>
      </c>
      <c r="R61" s="506">
        <v>0</v>
      </c>
      <c r="S61" s="508">
        <f t="shared" si="2"/>
        <v>4795.3</v>
      </c>
      <c r="T61" s="325"/>
      <c r="U61" s="314"/>
    </row>
    <row r="62" spans="1:21" ht="123.75" customHeight="1" x14ac:dyDescent="0.2">
      <c r="A62" s="327" t="s">
        <v>313</v>
      </c>
      <c r="B62" s="353"/>
      <c r="C62" s="316" t="s">
        <v>123</v>
      </c>
      <c r="D62" s="340" t="s">
        <v>272</v>
      </c>
      <c r="E62" s="340" t="s">
        <v>152</v>
      </c>
      <c r="F62" s="340" t="s">
        <v>8</v>
      </c>
      <c r="G62" s="340" t="s">
        <v>419</v>
      </c>
      <c r="H62" s="340" t="s">
        <v>126</v>
      </c>
      <c r="I62" s="511"/>
      <c r="J62" s="511"/>
      <c r="K62" s="506"/>
      <c r="L62" s="506"/>
      <c r="M62" s="507">
        <v>333.8</v>
      </c>
      <c r="N62" s="506">
        <v>146.4</v>
      </c>
      <c r="O62" s="506"/>
      <c r="P62" s="590">
        <v>0</v>
      </c>
      <c r="Q62" s="506">
        <v>0</v>
      </c>
      <c r="R62" s="506">
        <v>0</v>
      </c>
      <c r="S62" s="508">
        <f t="shared" si="2"/>
        <v>480.20000000000005</v>
      </c>
      <c r="T62" s="325"/>
      <c r="U62" s="314"/>
    </row>
    <row r="63" spans="1:21" ht="125.25" customHeight="1" x14ac:dyDescent="0.2">
      <c r="A63" s="327" t="s">
        <v>313</v>
      </c>
      <c r="B63" s="353"/>
      <c r="C63" s="316" t="s">
        <v>123</v>
      </c>
      <c r="D63" s="340" t="s">
        <v>272</v>
      </c>
      <c r="E63" s="340" t="s">
        <v>152</v>
      </c>
      <c r="F63" s="340" t="s">
        <v>8</v>
      </c>
      <c r="G63" s="340" t="s">
        <v>314</v>
      </c>
      <c r="H63" s="340" t="s">
        <v>126</v>
      </c>
      <c r="I63" s="511"/>
      <c r="J63" s="511"/>
      <c r="K63" s="506"/>
      <c r="L63" s="506"/>
      <c r="M63" s="507">
        <v>310.60000000000002</v>
      </c>
      <c r="N63" s="506">
        <v>287.89999999999998</v>
      </c>
      <c r="O63" s="506"/>
      <c r="P63" s="590">
        <v>0</v>
      </c>
      <c r="Q63" s="506">
        <v>0</v>
      </c>
      <c r="R63" s="506">
        <v>0</v>
      </c>
      <c r="S63" s="508">
        <f t="shared" si="2"/>
        <v>598.5</v>
      </c>
      <c r="T63" s="325"/>
      <c r="U63" s="314"/>
    </row>
    <row r="64" spans="1:21" ht="23.25" x14ac:dyDescent="0.2">
      <c r="A64" s="327" t="s">
        <v>75</v>
      </c>
      <c r="B64" s="348"/>
      <c r="C64" s="316"/>
      <c r="D64" s="340"/>
      <c r="E64" s="340"/>
      <c r="F64" s="340"/>
      <c r="G64" s="340"/>
      <c r="H64" s="340"/>
      <c r="I64" s="512">
        <v>3536.3</v>
      </c>
      <c r="J64" s="512">
        <v>4708.5</v>
      </c>
      <c r="K64" s="512">
        <v>3801</v>
      </c>
      <c r="L64" s="512">
        <v>3369.6</v>
      </c>
      <c r="M64" s="507">
        <v>5229</v>
      </c>
      <c r="N64" s="512">
        <f>5579+281.1+13.1</f>
        <v>5873.2000000000007</v>
      </c>
      <c r="O64" s="506">
        <f>3642.8+352.5+20.6</f>
        <v>4015.9</v>
      </c>
      <c r="P64" s="590">
        <f>5529+281.1</f>
        <v>5810.1</v>
      </c>
      <c r="Q64" s="506">
        <f>5529+281.1</f>
        <v>5810.1</v>
      </c>
      <c r="R64" s="506">
        <f>5529+281.1</f>
        <v>5810.1</v>
      </c>
      <c r="S64" s="508">
        <f t="shared" si="2"/>
        <v>47963.8</v>
      </c>
      <c r="T64" s="325"/>
      <c r="U64" s="314"/>
    </row>
    <row r="65" spans="1:20" ht="32.25" customHeight="1" x14ac:dyDescent="0.3">
      <c r="A65" s="329"/>
      <c r="B65" s="330"/>
      <c r="C65" s="330"/>
      <c r="D65" s="330"/>
      <c r="E65" s="330"/>
      <c r="F65" s="330"/>
      <c r="G65" s="331"/>
      <c r="H65" s="330"/>
      <c r="I65" s="332"/>
      <c r="J65" s="332"/>
      <c r="K65" s="332"/>
      <c r="L65" s="332"/>
      <c r="M65" s="335"/>
      <c r="N65" s="332"/>
      <c r="O65" s="332"/>
      <c r="P65" s="591"/>
      <c r="Q65" s="332"/>
      <c r="R65" s="332"/>
      <c r="S65" s="332"/>
      <c r="T65" s="330"/>
    </row>
    <row r="66" spans="1:20" ht="48" customHeight="1" x14ac:dyDescent="0.2">
      <c r="A66" s="898" t="s">
        <v>259</v>
      </c>
      <c r="B66" s="898"/>
      <c r="C66" s="898"/>
      <c r="D66" s="898"/>
      <c r="E66" s="267"/>
      <c r="F66" s="267"/>
      <c r="G66" s="267"/>
      <c r="H66" s="267"/>
      <c r="I66" s="267"/>
      <c r="J66" s="267"/>
      <c r="K66" s="267"/>
      <c r="L66" s="267"/>
      <c r="M66" s="336"/>
      <c r="N66" s="909" t="s">
        <v>195</v>
      </c>
      <c r="O66" s="909"/>
      <c r="P66" s="909"/>
      <c r="Q66" s="909"/>
      <c r="R66" s="909"/>
      <c r="S66" s="909"/>
    </row>
    <row r="67" spans="1:20" ht="152.25" hidden="1" customHeight="1" x14ac:dyDescent="0.2">
      <c r="A67" s="652"/>
      <c r="B67" s="652"/>
      <c r="C67" s="652"/>
      <c r="D67" s="652"/>
      <c r="E67" s="268"/>
      <c r="F67" s="268"/>
      <c r="G67" s="268"/>
      <c r="H67" s="268"/>
      <c r="I67" s="268"/>
      <c r="J67" s="268"/>
      <c r="K67" s="268"/>
      <c r="L67" s="268"/>
      <c r="M67" s="337"/>
      <c r="N67" s="268"/>
      <c r="O67" s="268"/>
      <c r="P67" s="592"/>
      <c r="Q67" s="268"/>
      <c r="R67" s="268"/>
      <c r="S67" s="268"/>
      <c r="T67" s="268"/>
    </row>
  </sheetData>
  <mergeCells count="47">
    <mergeCell ref="T5:T7"/>
    <mergeCell ref="K1:T1"/>
    <mergeCell ref="N66:S66"/>
    <mergeCell ref="S6:S7"/>
    <mergeCell ref="O6:O7"/>
    <mergeCell ref="P6:P7"/>
    <mergeCell ref="Q6:Q7"/>
    <mergeCell ref="N9:N10"/>
    <mergeCell ref="O9:O10"/>
    <mergeCell ref="S9:S10"/>
    <mergeCell ref="T9:T10"/>
    <mergeCell ref="Q9:Q10"/>
    <mergeCell ref="P9:P10"/>
    <mergeCell ref="R6:R7"/>
    <mergeCell ref="R9:R10"/>
    <mergeCell ref="A11:A12"/>
    <mergeCell ref="C6:C7"/>
    <mergeCell ref="A66:D66"/>
    <mergeCell ref="B5:B7"/>
    <mergeCell ref="I5:S5"/>
    <mergeCell ref="I6:I7"/>
    <mergeCell ref="D6:D7"/>
    <mergeCell ref="M6:M7"/>
    <mergeCell ref="N6:N7"/>
    <mergeCell ref="C5:H5"/>
    <mergeCell ref="H9:H10"/>
    <mergeCell ref="I9:I10"/>
    <mergeCell ref="J9:J10"/>
    <mergeCell ref="K9:K10"/>
    <mergeCell ref="L9:L10"/>
    <mergeCell ref="M9:M10"/>
    <mergeCell ref="H2:J2"/>
    <mergeCell ref="K2:T2"/>
    <mergeCell ref="A67:D67"/>
    <mergeCell ref="K6:K7"/>
    <mergeCell ref="J6:J7"/>
    <mergeCell ref="L6:L7"/>
    <mergeCell ref="E6:G7"/>
    <mergeCell ref="H6:H7"/>
    <mergeCell ref="A3:T3"/>
    <mergeCell ref="A5:A7"/>
    <mergeCell ref="A9:A10"/>
    <mergeCell ref="C9:C10"/>
    <mergeCell ref="D9:D10"/>
    <mergeCell ref="E9:E10"/>
    <mergeCell ref="F9:F10"/>
    <mergeCell ref="G9:G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horizontalDpi="180" verticalDpi="180" r:id="rId1"/>
  <headerFooter alignWithMargins="0"/>
  <rowBreaks count="5" manualBreakCount="5">
    <brk id="19" max="19" man="1"/>
    <brk id="31" max="19" man="1"/>
    <brk id="41" max="19" man="1"/>
    <brk id="48" max="19" man="1"/>
    <brk id="56" max="1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C58"/>
  <sheetViews>
    <sheetView view="pageBreakPreview" topLeftCell="B1" zoomScale="50" zoomScaleNormal="75" zoomScaleSheetLayoutView="50" workbookViewId="0">
      <selection activeCell="Q61" sqref="Q61"/>
    </sheetView>
  </sheetViews>
  <sheetFormatPr defaultRowHeight="152.25" customHeight="1" x14ac:dyDescent="0.2"/>
  <cols>
    <col min="1" max="1" width="6.5703125" style="430" customWidth="1"/>
    <col min="2" max="2" width="48" style="239" customWidth="1"/>
    <col min="3" max="3" width="18.85546875" style="239" customWidth="1"/>
    <col min="4" max="4" width="9.28515625" style="239" customWidth="1"/>
    <col min="5" max="5" width="12" style="239" customWidth="1"/>
    <col min="6" max="6" width="7.85546875" style="239" customWidth="1"/>
    <col min="7" max="7" width="7.42578125" style="239" customWidth="1"/>
    <col min="8" max="8" width="24" style="240" customWidth="1"/>
    <col min="9" max="9" width="16.140625" style="239" customWidth="1"/>
    <col min="10" max="11" width="17.42578125" style="239" customWidth="1"/>
    <col min="12" max="12" width="18.28515625" style="239" customWidth="1"/>
    <col min="13" max="14" width="19.85546875" style="239" customWidth="1"/>
    <col min="15" max="15" width="19.85546875" style="334" customWidth="1"/>
    <col min="16" max="16" width="20.140625" style="334" customWidth="1"/>
    <col min="17" max="19" width="20.85546875" style="334" customWidth="1"/>
    <col min="20" max="20" width="17.140625" style="239" customWidth="1"/>
    <col min="21" max="21" width="30.42578125" style="239" customWidth="1"/>
    <col min="22" max="22" width="11.5703125" style="239" bestFit="1" customWidth="1"/>
    <col min="23" max="23" width="5" style="239"/>
    <col min="24" max="24" width="15" style="239" bestFit="1" customWidth="1"/>
    <col min="25" max="25" width="5" style="239"/>
    <col min="26" max="27" width="19.85546875" style="239" customWidth="1"/>
    <col min="28" max="28" width="9.28515625" style="239" customWidth="1"/>
    <col min="29" max="16384" width="9.140625" style="239"/>
  </cols>
  <sheetData>
    <row r="1" spans="1:21" ht="65.25" customHeight="1" x14ac:dyDescent="0.2">
      <c r="L1" s="916"/>
      <c r="M1" s="916"/>
      <c r="N1" s="916"/>
      <c r="O1" s="545"/>
      <c r="P1" s="545"/>
      <c r="Q1" s="545"/>
      <c r="R1" s="545"/>
      <c r="S1" s="545"/>
      <c r="T1" s="545"/>
      <c r="U1" s="545"/>
    </row>
    <row r="2" spans="1:21" ht="41.25" customHeight="1" x14ac:dyDescent="0.25">
      <c r="B2" s="238"/>
      <c r="C2" s="238"/>
      <c r="D2" s="238"/>
      <c r="I2" s="886"/>
      <c r="J2" s="886"/>
      <c r="K2" s="886"/>
      <c r="L2" s="918" t="s">
        <v>515</v>
      </c>
      <c r="M2" s="918"/>
      <c r="N2" s="918"/>
      <c r="O2" s="918"/>
      <c r="P2" s="918"/>
      <c r="Q2" s="918"/>
      <c r="R2" s="918"/>
      <c r="S2" s="918"/>
      <c r="T2" s="919"/>
      <c r="U2" s="919"/>
    </row>
    <row r="3" spans="1:21" ht="28.5" customHeight="1" x14ac:dyDescent="0.2">
      <c r="A3" s="920" t="s">
        <v>174</v>
      </c>
      <c r="B3" s="920"/>
      <c r="C3" s="920"/>
      <c r="D3" s="920"/>
      <c r="E3" s="920"/>
      <c r="F3" s="920"/>
      <c r="G3" s="920"/>
      <c r="H3" s="920"/>
      <c r="I3" s="920"/>
      <c r="J3" s="920"/>
      <c r="K3" s="920"/>
      <c r="L3" s="920"/>
      <c r="M3" s="920"/>
      <c r="N3" s="920"/>
      <c r="O3" s="920"/>
      <c r="P3" s="920"/>
      <c r="Q3" s="920"/>
      <c r="R3" s="920"/>
      <c r="S3" s="920"/>
      <c r="T3" s="920"/>
      <c r="U3" s="920"/>
    </row>
    <row r="4" spans="1:21" ht="17.25" customHeight="1" x14ac:dyDescent="0.3">
      <c r="B4" s="308"/>
      <c r="C4" s="308"/>
      <c r="D4" s="308"/>
      <c r="E4" s="236"/>
      <c r="F4" s="236"/>
      <c r="G4" s="236"/>
      <c r="H4" s="237"/>
      <c r="I4" s="236"/>
      <c r="J4" s="236"/>
      <c r="K4" s="236"/>
    </row>
    <row r="5" spans="1:21" s="309" customFormat="1" ht="36" customHeight="1" x14ac:dyDescent="0.25">
      <c r="A5" s="930"/>
      <c r="B5" s="917" t="s">
        <v>89</v>
      </c>
      <c r="C5" s="917" t="s">
        <v>167</v>
      </c>
      <c r="D5" s="917" t="s">
        <v>48</v>
      </c>
      <c r="E5" s="917"/>
      <c r="F5" s="917"/>
      <c r="G5" s="917"/>
      <c r="H5" s="917"/>
      <c r="I5" s="917"/>
      <c r="J5" s="917" t="s">
        <v>80</v>
      </c>
      <c r="K5" s="917"/>
      <c r="L5" s="917"/>
      <c r="M5" s="917"/>
      <c r="N5" s="917"/>
      <c r="O5" s="917"/>
      <c r="P5" s="917"/>
      <c r="Q5" s="917"/>
      <c r="R5" s="917"/>
      <c r="S5" s="917"/>
      <c r="T5" s="917"/>
      <c r="U5" s="917" t="s">
        <v>81</v>
      </c>
    </row>
    <row r="6" spans="1:21" s="309" customFormat="1" ht="15" customHeight="1" x14ac:dyDescent="0.25">
      <c r="A6" s="930"/>
      <c r="B6" s="917"/>
      <c r="C6" s="917"/>
      <c r="D6" s="917" t="s">
        <v>167</v>
      </c>
      <c r="E6" s="917" t="s">
        <v>45</v>
      </c>
      <c r="F6" s="917" t="s">
        <v>44</v>
      </c>
      <c r="G6" s="917"/>
      <c r="H6" s="917"/>
      <c r="I6" s="917" t="s">
        <v>43</v>
      </c>
      <c r="J6" s="888" t="s">
        <v>33</v>
      </c>
      <c r="K6" s="888" t="s">
        <v>229</v>
      </c>
      <c r="L6" s="888" t="s">
        <v>31</v>
      </c>
      <c r="M6" s="888" t="s">
        <v>119</v>
      </c>
      <c r="N6" s="901" t="s">
        <v>228</v>
      </c>
      <c r="O6" s="899" t="s">
        <v>464</v>
      </c>
      <c r="P6" s="899" t="s">
        <v>116</v>
      </c>
      <c r="Q6" s="899" t="s">
        <v>115</v>
      </c>
      <c r="R6" s="899" t="s">
        <v>114</v>
      </c>
      <c r="S6" s="899" t="s">
        <v>113</v>
      </c>
      <c r="T6" s="917" t="s">
        <v>488</v>
      </c>
      <c r="U6" s="917"/>
    </row>
    <row r="7" spans="1:21" s="309" customFormat="1" ht="75.75" customHeight="1" x14ac:dyDescent="0.25">
      <c r="A7" s="930"/>
      <c r="B7" s="917"/>
      <c r="C7" s="917"/>
      <c r="D7" s="917"/>
      <c r="E7" s="917"/>
      <c r="F7" s="917"/>
      <c r="G7" s="917"/>
      <c r="H7" s="917"/>
      <c r="I7" s="917"/>
      <c r="J7" s="888"/>
      <c r="K7" s="888"/>
      <c r="L7" s="888"/>
      <c r="M7" s="888"/>
      <c r="N7" s="902"/>
      <c r="O7" s="900"/>
      <c r="P7" s="900"/>
      <c r="Q7" s="900"/>
      <c r="R7" s="900"/>
      <c r="S7" s="900"/>
      <c r="T7" s="917"/>
      <c r="U7" s="917"/>
    </row>
    <row r="8" spans="1:21" ht="64.5" customHeight="1" x14ac:dyDescent="0.2">
      <c r="A8" s="431"/>
      <c r="B8" s="432" t="s">
        <v>178</v>
      </c>
      <c r="C8" s="433" t="s">
        <v>90</v>
      </c>
      <c r="D8" s="324">
        <v>964</v>
      </c>
      <c r="E8" s="434" t="s">
        <v>124</v>
      </c>
      <c r="F8" s="324" t="s">
        <v>124</v>
      </c>
      <c r="G8" s="316" t="s">
        <v>124</v>
      </c>
      <c r="H8" s="316" t="s">
        <v>124</v>
      </c>
      <c r="I8" s="435" t="s">
        <v>124</v>
      </c>
      <c r="J8" s="436">
        <f t="shared" ref="J8:O8" si="0">J9</f>
        <v>8322.9</v>
      </c>
      <c r="K8" s="436">
        <f t="shared" si="0"/>
        <v>8249</v>
      </c>
      <c r="L8" s="436">
        <f>L9</f>
        <v>9030.7400000000034</v>
      </c>
      <c r="M8" s="436">
        <f t="shared" si="0"/>
        <v>9893.5</v>
      </c>
      <c r="N8" s="436">
        <f t="shared" si="0"/>
        <v>11851</v>
      </c>
      <c r="O8" s="437">
        <f t="shared" si="0"/>
        <v>10606.100000000002</v>
      </c>
      <c r="P8" s="437">
        <f>P9</f>
        <v>34832.899999999994</v>
      </c>
      <c r="Q8" s="437">
        <f>Q9</f>
        <v>27324.799999999999</v>
      </c>
      <c r="R8" s="437">
        <f>R9</f>
        <v>22220.799999999999</v>
      </c>
      <c r="S8" s="437">
        <f>S9</f>
        <v>22220.799999999999</v>
      </c>
      <c r="T8" s="436">
        <f>SUM(J8:S8)</f>
        <v>164552.53999999998</v>
      </c>
      <c r="U8" s="438"/>
    </row>
    <row r="9" spans="1:21" ht="239.25" customHeight="1" x14ac:dyDescent="0.35">
      <c r="A9" s="439"/>
      <c r="B9" s="440" t="s">
        <v>514</v>
      </c>
      <c r="C9" s="441" t="s">
        <v>39</v>
      </c>
      <c r="D9" s="442"/>
      <c r="E9" s="442"/>
      <c r="F9" s="442"/>
      <c r="G9" s="442"/>
      <c r="H9" s="443"/>
      <c r="I9" s="442"/>
      <c r="J9" s="436">
        <f>J11+J12+J15+J16+J17+J18+J19+J20+J21+J22+J23+J36+J37+J38+J39+J40+J41+J56</f>
        <v>8322.9</v>
      </c>
      <c r="K9" s="436">
        <f>K11+K12+K15+K16+K17+K18+K19+K20+K22+K21+K23+K36+K37+K38+K39+K40+K41+K42+K43+K46+K47+K48+K56</f>
        <v>8249</v>
      </c>
      <c r="L9" s="436">
        <f>L11+L15+L17+L12+L18+L19+L20+L21+L22+L23+L36+L37+L38+L39+L40+L41+L42+L43+L46+L47+L48+L56</f>
        <v>9030.7400000000034</v>
      </c>
      <c r="M9" s="436">
        <f>M11+M12+M15+M16+M17+M18+M19+M20+M21+M22+M23+M36+M37+M38+M39+M40+M41+M42+M43+M46+M56</f>
        <v>9893.5</v>
      </c>
      <c r="N9" s="436">
        <f t="shared" ref="N9:S9" si="1">SUM(N11:N56)</f>
        <v>11851</v>
      </c>
      <c r="O9" s="437">
        <f t="shared" si="1"/>
        <v>10606.100000000002</v>
      </c>
      <c r="P9" s="437">
        <f t="shared" si="1"/>
        <v>34832.899999999994</v>
      </c>
      <c r="Q9" s="437">
        <f t="shared" si="1"/>
        <v>27324.799999999999</v>
      </c>
      <c r="R9" s="437">
        <f t="shared" si="1"/>
        <v>22220.799999999999</v>
      </c>
      <c r="S9" s="437">
        <f t="shared" si="1"/>
        <v>22220.799999999999</v>
      </c>
      <c r="T9" s="436">
        <f t="shared" ref="T9:T56" si="2">SUM(J9:S9)</f>
        <v>164552.53999999998</v>
      </c>
      <c r="U9" s="444"/>
    </row>
    <row r="10" spans="1:21" ht="84.75" hidden="1" customHeight="1" x14ac:dyDescent="0.35">
      <c r="A10" s="439" t="s">
        <v>8</v>
      </c>
      <c r="B10" s="445" t="s">
        <v>129</v>
      </c>
      <c r="C10" s="445" t="s">
        <v>93</v>
      </c>
      <c r="D10" s="324">
        <v>964</v>
      </c>
      <c r="E10" s="434" t="s">
        <v>101</v>
      </c>
      <c r="F10" s="324" t="s">
        <v>124</v>
      </c>
      <c r="G10" s="316" t="s">
        <v>124</v>
      </c>
      <c r="H10" s="316" t="s">
        <v>124</v>
      </c>
      <c r="I10" s="435" t="s">
        <v>127</v>
      </c>
      <c r="J10" s="446">
        <v>870.62</v>
      </c>
      <c r="K10" s="446">
        <v>915.1</v>
      </c>
      <c r="L10" s="446">
        <v>961.7</v>
      </c>
      <c r="M10" s="446"/>
      <c r="N10" s="446"/>
      <c r="O10" s="447"/>
      <c r="P10" s="447"/>
      <c r="Q10" s="447"/>
      <c r="R10" s="447"/>
      <c r="S10" s="447"/>
      <c r="T10" s="436">
        <f t="shared" si="2"/>
        <v>2747.42</v>
      </c>
      <c r="U10" s="444"/>
    </row>
    <row r="11" spans="1:21" ht="46.5" customHeight="1" x14ac:dyDescent="0.35">
      <c r="A11" s="925" t="s">
        <v>8</v>
      </c>
      <c r="B11" s="923" t="s">
        <v>130</v>
      </c>
      <c r="C11" s="923" t="s">
        <v>83</v>
      </c>
      <c r="D11" s="324">
        <v>964</v>
      </c>
      <c r="E11" s="448" t="s">
        <v>101</v>
      </c>
      <c r="F11" s="449" t="s">
        <v>152</v>
      </c>
      <c r="G11" s="450" t="s">
        <v>7</v>
      </c>
      <c r="H11" s="450" t="s">
        <v>188</v>
      </c>
      <c r="I11" s="451" t="s">
        <v>125</v>
      </c>
      <c r="J11" s="452">
        <v>0</v>
      </c>
      <c r="K11" s="452">
        <v>0</v>
      </c>
      <c r="L11" s="452">
        <v>5901.6</v>
      </c>
      <c r="M11" s="452">
        <v>6629.1</v>
      </c>
      <c r="N11" s="452">
        <v>7232.5</v>
      </c>
      <c r="O11" s="452">
        <v>6360.7</v>
      </c>
      <c r="P11" s="452">
        <v>6539.5</v>
      </c>
      <c r="Q11" s="452">
        <f>869.8-Q13-Q14</f>
        <v>769.9</v>
      </c>
      <c r="R11" s="452">
        <f>869.8-R13-R14</f>
        <v>769.9</v>
      </c>
      <c r="S11" s="452">
        <f>869.8-S13-S14</f>
        <v>769.9</v>
      </c>
      <c r="T11" s="436">
        <f t="shared" si="2"/>
        <v>34973.100000000006</v>
      </c>
      <c r="U11" s="444"/>
    </row>
    <row r="12" spans="1:21" ht="36.75" customHeight="1" x14ac:dyDescent="0.35">
      <c r="A12" s="932"/>
      <c r="B12" s="924"/>
      <c r="C12" s="931"/>
      <c r="D12" s="324">
        <v>964</v>
      </c>
      <c r="E12" s="448" t="s">
        <v>101</v>
      </c>
      <c r="F12" s="449" t="s">
        <v>152</v>
      </c>
      <c r="G12" s="450" t="s">
        <v>7</v>
      </c>
      <c r="H12" s="450" t="s">
        <v>233</v>
      </c>
      <c r="I12" s="451" t="s">
        <v>125</v>
      </c>
      <c r="J12" s="452">
        <v>5439.7</v>
      </c>
      <c r="K12" s="452">
        <v>5540.1</v>
      </c>
      <c r="L12" s="452">
        <v>0</v>
      </c>
      <c r="M12" s="452">
        <v>0</v>
      </c>
      <c r="N12" s="452">
        <v>0</v>
      </c>
      <c r="O12" s="452">
        <v>0</v>
      </c>
      <c r="P12" s="452">
        <v>0</v>
      </c>
      <c r="Q12" s="452">
        <v>0</v>
      </c>
      <c r="R12" s="452">
        <v>0</v>
      </c>
      <c r="S12" s="452">
        <v>0</v>
      </c>
      <c r="T12" s="436">
        <f t="shared" si="2"/>
        <v>10979.8</v>
      </c>
      <c r="U12" s="444"/>
    </row>
    <row r="13" spans="1:21" ht="63" customHeight="1" x14ac:dyDescent="0.35">
      <c r="A13" s="932"/>
      <c r="B13" s="441" t="s">
        <v>512</v>
      </c>
      <c r="C13" s="931"/>
      <c r="D13" s="324">
        <v>964</v>
      </c>
      <c r="E13" s="448" t="s">
        <v>101</v>
      </c>
      <c r="F13" s="449" t="s">
        <v>152</v>
      </c>
      <c r="G13" s="450" t="s">
        <v>7</v>
      </c>
      <c r="H13" s="450" t="s">
        <v>188</v>
      </c>
      <c r="I13" s="451" t="s">
        <v>125</v>
      </c>
      <c r="J13" s="452">
        <v>0</v>
      </c>
      <c r="K13" s="452">
        <v>0</v>
      </c>
      <c r="L13" s="452">
        <v>0</v>
      </c>
      <c r="M13" s="452">
        <v>0</v>
      </c>
      <c r="N13" s="452">
        <v>0</v>
      </c>
      <c r="O13" s="452">
        <v>0</v>
      </c>
      <c r="P13" s="452">
        <v>0</v>
      </c>
      <c r="Q13" s="452">
        <v>46.5</v>
      </c>
      <c r="R13" s="452">
        <v>46.5</v>
      </c>
      <c r="S13" s="452">
        <v>46.5</v>
      </c>
      <c r="T13" s="436">
        <f>SUM(J13:S13)</f>
        <v>139.5</v>
      </c>
      <c r="U13" s="444"/>
    </row>
    <row r="14" spans="1:21" ht="63" customHeight="1" x14ac:dyDescent="0.35">
      <c r="A14" s="926"/>
      <c r="B14" s="441" t="s">
        <v>513</v>
      </c>
      <c r="C14" s="931"/>
      <c r="D14" s="324">
        <v>964</v>
      </c>
      <c r="E14" s="448" t="s">
        <v>101</v>
      </c>
      <c r="F14" s="449" t="s">
        <v>152</v>
      </c>
      <c r="G14" s="450" t="s">
        <v>7</v>
      </c>
      <c r="H14" s="450" t="s">
        <v>188</v>
      </c>
      <c r="I14" s="451" t="s">
        <v>125</v>
      </c>
      <c r="J14" s="452">
        <v>0</v>
      </c>
      <c r="K14" s="452">
        <v>0</v>
      </c>
      <c r="L14" s="452">
        <v>0</v>
      </c>
      <c r="M14" s="452">
        <v>0</v>
      </c>
      <c r="N14" s="452">
        <v>0</v>
      </c>
      <c r="O14" s="452">
        <v>0</v>
      </c>
      <c r="P14" s="452">
        <v>0</v>
      </c>
      <c r="Q14" s="452">
        <v>53.4</v>
      </c>
      <c r="R14" s="452">
        <v>53.4</v>
      </c>
      <c r="S14" s="452">
        <v>53.4</v>
      </c>
      <c r="T14" s="436">
        <f>SUM(J14:S14)</f>
        <v>160.19999999999999</v>
      </c>
      <c r="U14" s="444"/>
    </row>
    <row r="15" spans="1:21" ht="30.75" customHeight="1" x14ac:dyDescent="0.35">
      <c r="A15" s="925" t="s">
        <v>7</v>
      </c>
      <c r="B15" s="923" t="s">
        <v>156</v>
      </c>
      <c r="C15" s="931"/>
      <c r="D15" s="324">
        <v>964</v>
      </c>
      <c r="E15" s="448" t="s">
        <v>101</v>
      </c>
      <c r="F15" s="449" t="s">
        <v>152</v>
      </c>
      <c r="G15" s="450" t="s">
        <v>7</v>
      </c>
      <c r="H15" s="450" t="s">
        <v>190</v>
      </c>
      <c r="I15" s="451" t="s">
        <v>125</v>
      </c>
      <c r="J15" s="452">
        <v>0</v>
      </c>
      <c r="K15" s="452">
        <v>0</v>
      </c>
      <c r="L15" s="452">
        <v>695.27</v>
      </c>
      <c r="M15" s="452">
        <v>812.9</v>
      </c>
      <c r="N15" s="452">
        <v>1155.4000000000001</v>
      </c>
      <c r="O15" s="452">
        <v>963.1</v>
      </c>
      <c r="P15" s="452">
        <v>1769.1</v>
      </c>
      <c r="Q15" s="452">
        <v>0</v>
      </c>
      <c r="R15" s="452">
        <v>0</v>
      </c>
      <c r="S15" s="452">
        <v>0</v>
      </c>
      <c r="T15" s="436">
        <f t="shared" si="2"/>
        <v>5395.77</v>
      </c>
      <c r="U15" s="444"/>
    </row>
    <row r="16" spans="1:21" ht="30" customHeight="1" x14ac:dyDescent="0.35">
      <c r="A16" s="926"/>
      <c r="B16" s="924"/>
      <c r="C16" s="931"/>
      <c r="D16" s="324">
        <v>964</v>
      </c>
      <c r="E16" s="448" t="s">
        <v>101</v>
      </c>
      <c r="F16" s="449" t="s">
        <v>152</v>
      </c>
      <c r="G16" s="450" t="s">
        <v>7</v>
      </c>
      <c r="H16" s="450" t="s">
        <v>235</v>
      </c>
      <c r="I16" s="451" t="s">
        <v>125</v>
      </c>
      <c r="J16" s="452">
        <v>217.8</v>
      </c>
      <c r="K16" s="452">
        <v>329.8</v>
      </c>
      <c r="L16" s="452">
        <v>0</v>
      </c>
      <c r="M16" s="452">
        <v>0</v>
      </c>
      <c r="N16" s="452">
        <v>0</v>
      </c>
      <c r="O16" s="452">
        <v>0</v>
      </c>
      <c r="P16" s="452"/>
      <c r="Q16" s="452"/>
      <c r="R16" s="452"/>
      <c r="S16" s="452"/>
      <c r="T16" s="436">
        <f t="shared" si="2"/>
        <v>547.6</v>
      </c>
      <c r="U16" s="444"/>
    </row>
    <row r="17" spans="1:29" ht="30.75" customHeight="1" x14ac:dyDescent="0.35">
      <c r="A17" s="925" t="s">
        <v>5</v>
      </c>
      <c r="B17" s="923" t="s">
        <v>158</v>
      </c>
      <c r="C17" s="931"/>
      <c r="D17" s="324">
        <v>964</v>
      </c>
      <c r="E17" s="448" t="s">
        <v>101</v>
      </c>
      <c r="F17" s="449" t="s">
        <v>152</v>
      </c>
      <c r="G17" s="450" t="s">
        <v>7</v>
      </c>
      <c r="H17" s="450" t="s">
        <v>191</v>
      </c>
      <c r="I17" s="451" t="s">
        <v>125</v>
      </c>
      <c r="J17" s="452">
        <v>0</v>
      </c>
      <c r="K17" s="452">
        <v>0</v>
      </c>
      <c r="L17" s="452">
        <v>198.47</v>
      </c>
      <c r="M17" s="452">
        <v>78.900000000000006</v>
      </c>
      <c r="N17" s="452">
        <v>78.400000000000006</v>
      </c>
      <c r="O17" s="452">
        <v>52</v>
      </c>
      <c r="P17" s="452"/>
      <c r="Q17" s="452">
        <v>0</v>
      </c>
      <c r="R17" s="452">
        <v>0</v>
      </c>
      <c r="S17" s="452">
        <v>0</v>
      </c>
      <c r="T17" s="436">
        <f t="shared" si="2"/>
        <v>407.77</v>
      </c>
      <c r="U17" s="444"/>
    </row>
    <row r="18" spans="1:29" ht="27.75" customHeight="1" x14ac:dyDescent="0.35">
      <c r="A18" s="926"/>
      <c r="B18" s="924"/>
      <c r="C18" s="931"/>
      <c r="D18" s="324">
        <v>964</v>
      </c>
      <c r="E18" s="448" t="s">
        <v>101</v>
      </c>
      <c r="F18" s="449" t="s">
        <v>152</v>
      </c>
      <c r="G18" s="450" t="s">
        <v>7</v>
      </c>
      <c r="H18" s="450" t="s">
        <v>236</v>
      </c>
      <c r="I18" s="451" t="s">
        <v>125</v>
      </c>
      <c r="J18" s="452">
        <v>82.5</v>
      </c>
      <c r="K18" s="452">
        <v>247.5</v>
      </c>
      <c r="L18" s="452">
        <v>0</v>
      </c>
      <c r="M18" s="452">
        <v>0</v>
      </c>
      <c r="N18" s="452">
        <v>0</v>
      </c>
      <c r="O18" s="452">
        <v>0</v>
      </c>
      <c r="P18" s="452">
        <v>0</v>
      </c>
      <c r="Q18" s="452">
        <v>0</v>
      </c>
      <c r="R18" s="452">
        <v>0</v>
      </c>
      <c r="S18" s="452">
        <v>0</v>
      </c>
      <c r="T18" s="436">
        <f t="shared" si="2"/>
        <v>330</v>
      </c>
      <c r="U18" s="444"/>
    </row>
    <row r="19" spans="1:29" ht="33" customHeight="1" x14ac:dyDescent="0.35">
      <c r="A19" s="925" t="s">
        <v>4</v>
      </c>
      <c r="B19" s="923" t="s">
        <v>164</v>
      </c>
      <c r="C19" s="931"/>
      <c r="D19" s="324">
        <v>964</v>
      </c>
      <c r="E19" s="448" t="s">
        <v>101</v>
      </c>
      <c r="F19" s="449" t="s">
        <v>152</v>
      </c>
      <c r="G19" s="450" t="s">
        <v>7</v>
      </c>
      <c r="H19" s="450" t="s">
        <v>188</v>
      </c>
      <c r="I19" s="451" t="s">
        <v>127</v>
      </c>
      <c r="J19" s="452">
        <v>0</v>
      </c>
      <c r="K19" s="452">
        <v>0</v>
      </c>
      <c r="L19" s="452">
        <v>549.79999999999995</v>
      </c>
      <c r="M19" s="452">
        <v>181.8</v>
      </c>
      <c r="N19" s="452">
        <v>870.4</v>
      </c>
      <c r="O19" s="452">
        <v>713.2</v>
      </c>
      <c r="P19" s="452">
        <v>1250</v>
      </c>
      <c r="Q19" s="452">
        <v>865</v>
      </c>
      <c r="R19" s="452">
        <v>1550</v>
      </c>
      <c r="S19" s="452">
        <v>1550</v>
      </c>
      <c r="T19" s="436">
        <f t="shared" si="2"/>
        <v>7530.2</v>
      </c>
      <c r="U19" s="444"/>
    </row>
    <row r="20" spans="1:29" ht="33" customHeight="1" x14ac:dyDescent="0.35">
      <c r="A20" s="926"/>
      <c r="B20" s="924"/>
      <c r="C20" s="931"/>
      <c r="D20" s="324">
        <v>964</v>
      </c>
      <c r="E20" s="448" t="s">
        <v>101</v>
      </c>
      <c r="F20" s="449" t="s">
        <v>152</v>
      </c>
      <c r="G20" s="450" t="s">
        <v>7</v>
      </c>
      <c r="H20" s="450" t="s">
        <v>233</v>
      </c>
      <c r="I20" s="451" t="s">
        <v>127</v>
      </c>
      <c r="J20" s="452">
        <v>41.7</v>
      </c>
      <c r="K20" s="452">
        <v>563.20000000000005</v>
      </c>
      <c r="L20" s="452">
        <v>0</v>
      </c>
      <c r="M20" s="452">
        <v>0</v>
      </c>
      <c r="N20" s="452">
        <v>0</v>
      </c>
      <c r="O20" s="452">
        <v>0</v>
      </c>
      <c r="P20" s="452">
        <v>0</v>
      </c>
      <c r="Q20" s="452">
        <v>0</v>
      </c>
      <c r="R20" s="452">
        <v>0</v>
      </c>
      <c r="S20" s="452">
        <v>0</v>
      </c>
      <c r="T20" s="436">
        <f t="shared" si="2"/>
        <v>604.90000000000009</v>
      </c>
      <c r="U20" s="444"/>
      <c r="AC20" s="453"/>
    </row>
    <row r="21" spans="1:29" ht="29.25" customHeight="1" x14ac:dyDescent="0.35">
      <c r="A21" s="925" t="s">
        <v>3</v>
      </c>
      <c r="B21" s="923" t="s">
        <v>155</v>
      </c>
      <c r="C21" s="931"/>
      <c r="D21" s="324">
        <v>964</v>
      </c>
      <c r="E21" s="448" t="s">
        <v>101</v>
      </c>
      <c r="F21" s="449" t="s">
        <v>152</v>
      </c>
      <c r="G21" s="450" t="s">
        <v>7</v>
      </c>
      <c r="H21" s="450" t="s">
        <v>237</v>
      </c>
      <c r="I21" s="451" t="s">
        <v>127</v>
      </c>
      <c r="J21" s="452">
        <v>592.1</v>
      </c>
      <c r="K21" s="452">
        <v>598.20000000000005</v>
      </c>
      <c r="L21" s="452">
        <v>0</v>
      </c>
      <c r="M21" s="452">
        <v>0</v>
      </c>
      <c r="N21" s="452">
        <v>0</v>
      </c>
      <c r="O21" s="452">
        <v>0</v>
      </c>
      <c r="P21" s="452">
        <v>0</v>
      </c>
      <c r="Q21" s="452">
        <v>0</v>
      </c>
      <c r="R21" s="452">
        <v>0</v>
      </c>
      <c r="S21" s="452">
        <v>0</v>
      </c>
      <c r="T21" s="436">
        <f t="shared" si="2"/>
        <v>1190.3000000000002</v>
      </c>
      <c r="U21" s="444"/>
    </row>
    <row r="22" spans="1:29" ht="30.75" customHeight="1" x14ac:dyDescent="0.35">
      <c r="A22" s="926"/>
      <c r="B22" s="924"/>
      <c r="C22" s="931"/>
      <c r="D22" s="324">
        <v>964</v>
      </c>
      <c r="E22" s="448" t="s">
        <v>101</v>
      </c>
      <c r="F22" s="449" t="s">
        <v>152</v>
      </c>
      <c r="G22" s="450" t="s">
        <v>7</v>
      </c>
      <c r="H22" s="450" t="s">
        <v>192</v>
      </c>
      <c r="I22" s="451" t="s">
        <v>127</v>
      </c>
      <c r="J22" s="452">
        <v>0</v>
      </c>
      <c r="K22" s="452">
        <v>0</v>
      </c>
      <c r="L22" s="452">
        <v>589.29999999999995</v>
      </c>
      <c r="M22" s="452">
        <v>593.29999999999995</v>
      </c>
      <c r="N22" s="452">
        <v>825.9</v>
      </c>
      <c r="O22" s="452">
        <v>812.8</v>
      </c>
      <c r="P22" s="452">
        <v>810.5</v>
      </c>
      <c r="Q22" s="452">
        <v>781.8</v>
      </c>
      <c r="R22" s="452">
        <v>810.5</v>
      </c>
      <c r="S22" s="452">
        <v>810.5</v>
      </c>
      <c r="T22" s="436">
        <f t="shared" si="2"/>
        <v>6034.6</v>
      </c>
      <c r="U22" s="444"/>
    </row>
    <row r="23" spans="1:29" ht="33.75" customHeight="1" x14ac:dyDescent="0.35">
      <c r="A23" s="925" t="s">
        <v>144</v>
      </c>
      <c r="B23" s="927" t="s">
        <v>157</v>
      </c>
      <c r="C23" s="931"/>
      <c r="D23" s="324">
        <v>964</v>
      </c>
      <c r="E23" s="448" t="s">
        <v>101</v>
      </c>
      <c r="F23" s="449" t="s">
        <v>152</v>
      </c>
      <c r="G23" s="450" t="s">
        <v>7</v>
      </c>
      <c r="H23" s="450" t="s">
        <v>193</v>
      </c>
      <c r="I23" s="451" t="s">
        <v>127</v>
      </c>
      <c r="J23" s="452">
        <v>0</v>
      </c>
      <c r="K23" s="452">
        <v>0</v>
      </c>
      <c r="L23" s="452">
        <v>693.4</v>
      </c>
      <c r="M23" s="452">
        <v>623.29999999999995</v>
      </c>
      <c r="N23" s="452">
        <v>0</v>
      </c>
      <c r="O23" s="452">
        <v>0</v>
      </c>
      <c r="P23" s="452">
        <v>0</v>
      </c>
      <c r="Q23" s="454">
        <v>0</v>
      </c>
      <c r="R23" s="454">
        <v>0</v>
      </c>
      <c r="S23" s="454">
        <v>0</v>
      </c>
      <c r="T23" s="436">
        <f t="shared" si="2"/>
        <v>1316.6999999999998</v>
      </c>
      <c r="U23" s="444"/>
    </row>
    <row r="24" spans="1:29" ht="80.45" hidden="1" customHeight="1" x14ac:dyDescent="0.35">
      <c r="A24" s="932"/>
      <c r="B24" s="928"/>
      <c r="C24" s="931"/>
      <c r="D24" s="324">
        <v>964</v>
      </c>
      <c r="E24" s="448" t="s">
        <v>101</v>
      </c>
      <c r="F24" s="449" t="s">
        <v>152</v>
      </c>
      <c r="G24" s="450" t="s">
        <v>7</v>
      </c>
      <c r="H24" s="450" t="s">
        <v>163</v>
      </c>
      <c r="I24" s="451" t="s">
        <v>127</v>
      </c>
      <c r="J24" s="452">
        <v>350</v>
      </c>
      <c r="K24" s="452">
        <v>0</v>
      </c>
      <c r="L24" s="452">
        <v>0</v>
      </c>
      <c r="M24" s="452">
        <v>0</v>
      </c>
      <c r="N24" s="452">
        <v>0</v>
      </c>
      <c r="O24" s="452">
        <v>0</v>
      </c>
      <c r="P24" s="452"/>
      <c r="Q24" s="452"/>
      <c r="R24" s="452"/>
      <c r="S24" s="452"/>
      <c r="T24" s="436">
        <f t="shared" si="2"/>
        <v>350</v>
      </c>
      <c r="U24" s="444"/>
    </row>
    <row r="25" spans="1:29" ht="90" hidden="1" customHeight="1" x14ac:dyDescent="0.35">
      <c r="A25" s="932"/>
      <c r="B25" s="928"/>
      <c r="C25" s="931"/>
      <c r="D25" s="324">
        <v>964</v>
      </c>
      <c r="E25" s="448" t="s">
        <v>101</v>
      </c>
      <c r="F25" s="449" t="s">
        <v>152</v>
      </c>
      <c r="G25" s="450" t="s">
        <v>7</v>
      </c>
      <c r="H25" s="450" t="s">
        <v>160</v>
      </c>
      <c r="I25" s="451" t="s">
        <v>127</v>
      </c>
      <c r="J25" s="452">
        <v>3.5</v>
      </c>
      <c r="K25" s="452">
        <v>0</v>
      </c>
      <c r="L25" s="452">
        <v>0</v>
      </c>
      <c r="M25" s="452">
        <v>0</v>
      </c>
      <c r="N25" s="452">
        <v>0</v>
      </c>
      <c r="O25" s="452">
        <v>0</v>
      </c>
      <c r="P25" s="452"/>
      <c r="Q25" s="452"/>
      <c r="R25" s="452"/>
      <c r="S25" s="452"/>
      <c r="T25" s="436">
        <f t="shared" si="2"/>
        <v>3.5</v>
      </c>
      <c r="U25" s="444"/>
    </row>
    <row r="26" spans="1:29" ht="79.5" hidden="1" customHeight="1" x14ac:dyDescent="0.35">
      <c r="A26" s="932"/>
      <c r="B26" s="928"/>
      <c r="C26" s="931"/>
      <c r="D26" s="455"/>
      <c r="E26" s="450"/>
      <c r="F26" s="450"/>
      <c r="G26" s="456"/>
      <c r="H26" s="450"/>
      <c r="I26" s="456"/>
      <c r="J26" s="457"/>
      <c r="K26" s="457"/>
      <c r="L26" s="457"/>
      <c r="M26" s="457"/>
      <c r="N26" s="457"/>
      <c r="O26" s="457"/>
      <c r="P26" s="457"/>
      <c r="Q26" s="457"/>
      <c r="R26" s="457"/>
      <c r="S26" s="457"/>
      <c r="T26" s="436">
        <f t="shared" si="2"/>
        <v>0</v>
      </c>
      <c r="U26" s="444"/>
    </row>
    <row r="27" spans="1:29" ht="75" hidden="1" customHeight="1" x14ac:dyDescent="0.35">
      <c r="A27" s="932"/>
      <c r="B27" s="928"/>
      <c r="C27" s="931"/>
      <c r="D27" s="324">
        <v>964</v>
      </c>
      <c r="E27" s="448" t="s">
        <v>101</v>
      </c>
      <c r="F27" s="458" t="s">
        <v>124</v>
      </c>
      <c r="G27" s="450" t="s">
        <v>124</v>
      </c>
      <c r="H27" s="450" t="s">
        <v>124</v>
      </c>
      <c r="I27" s="451" t="s">
        <v>125</v>
      </c>
      <c r="J27" s="457">
        <v>34</v>
      </c>
      <c r="K27" s="457">
        <v>35</v>
      </c>
      <c r="L27" s="457">
        <v>36</v>
      </c>
      <c r="M27" s="457"/>
      <c r="N27" s="457"/>
      <c r="O27" s="457"/>
      <c r="P27" s="457"/>
      <c r="Q27" s="457"/>
      <c r="R27" s="457"/>
      <c r="S27" s="457"/>
      <c r="T27" s="436">
        <f t="shared" si="2"/>
        <v>105</v>
      </c>
      <c r="U27" s="444"/>
    </row>
    <row r="28" spans="1:29" ht="18.75" hidden="1" customHeight="1" x14ac:dyDescent="0.35">
      <c r="A28" s="932"/>
      <c r="B28" s="928"/>
      <c r="C28" s="931"/>
      <c r="D28" s="455"/>
      <c r="E28" s="450"/>
      <c r="F28" s="450"/>
      <c r="G28" s="456"/>
      <c r="H28" s="450"/>
      <c r="I28" s="456"/>
      <c r="J28" s="459">
        <f>J27</f>
        <v>34</v>
      </c>
      <c r="K28" s="459">
        <f>K27</f>
        <v>35</v>
      </c>
      <c r="L28" s="459">
        <f>L27</f>
        <v>36</v>
      </c>
      <c r="M28" s="459"/>
      <c r="N28" s="459"/>
      <c r="O28" s="459"/>
      <c r="P28" s="459"/>
      <c r="Q28" s="459"/>
      <c r="R28" s="459"/>
      <c r="S28" s="459"/>
      <c r="T28" s="436">
        <f t="shared" si="2"/>
        <v>105</v>
      </c>
      <c r="U28" s="444"/>
    </row>
    <row r="29" spans="1:29" ht="83.25" hidden="1" customHeight="1" x14ac:dyDescent="0.35">
      <c r="A29" s="932"/>
      <c r="B29" s="928"/>
      <c r="C29" s="931"/>
      <c r="D29" s="455"/>
      <c r="E29" s="450"/>
      <c r="F29" s="450"/>
      <c r="G29" s="456"/>
      <c r="H29" s="450"/>
      <c r="I29" s="456"/>
      <c r="J29" s="459"/>
      <c r="K29" s="459"/>
      <c r="L29" s="459"/>
      <c r="M29" s="459"/>
      <c r="N29" s="459"/>
      <c r="O29" s="459"/>
      <c r="P29" s="459"/>
      <c r="Q29" s="459"/>
      <c r="R29" s="459"/>
      <c r="S29" s="459"/>
      <c r="T29" s="436">
        <f t="shared" si="2"/>
        <v>0</v>
      </c>
      <c r="U29" s="444"/>
    </row>
    <row r="30" spans="1:29" ht="83.25" hidden="1" customHeight="1" x14ac:dyDescent="0.35">
      <c r="A30" s="932"/>
      <c r="B30" s="928"/>
      <c r="C30" s="931"/>
      <c r="D30" s="324">
        <v>964</v>
      </c>
      <c r="E30" s="448" t="s">
        <v>101</v>
      </c>
      <c r="F30" s="458" t="s">
        <v>124</v>
      </c>
      <c r="G30" s="450" t="s">
        <v>124</v>
      </c>
      <c r="H30" s="450" t="s">
        <v>124</v>
      </c>
      <c r="I30" s="451" t="s">
        <v>127</v>
      </c>
      <c r="J30" s="457">
        <f>3541.3+592.1</f>
        <v>4133.4000000000005</v>
      </c>
      <c r="K30" s="457">
        <v>0</v>
      </c>
      <c r="L30" s="457">
        <v>0</v>
      </c>
      <c r="M30" s="457"/>
      <c r="N30" s="457"/>
      <c r="O30" s="457"/>
      <c r="P30" s="457"/>
      <c r="Q30" s="457"/>
      <c r="R30" s="457"/>
      <c r="S30" s="457"/>
      <c r="T30" s="436">
        <f t="shared" si="2"/>
        <v>4133.4000000000005</v>
      </c>
      <c r="U30" s="444"/>
    </row>
    <row r="31" spans="1:29" ht="41.25" hidden="1" customHeight="1" x14ac:dyDescent="0.35">
      <c r="A31" s="932"/>
      <c r="B31" s="928"/>
      <c r="C31" s="931"/>
      <c r="D31" s="455"/>
      <c r="E31" s="450"/>
      <c r="F31" s="450"/>
      <c r="G31" s="456"/>
      <c r="H31" s="450"/>
      <c r="I31" s="456"/>
      <c r="J31" s="459">
        <f>J30</f>
        <v>4133.4000000000005</v>
      </c>
      <c r="K31" s="459">
        <f>K30</f>
        <v>0</v>
      </c>
      <c r="L31" s="459">
        <f>L30</f>
        <v>0</v>
      </c>
      <c r="M31" s="459"/>
      <c r="N31" s="459"/>
      <c r="O31" s="459"/>
      <c r="P31" s="459"/>
      <c r="Q31" s="459"/>
      <c r="R31" s="459"/>
      <c r="S31" s="459"/>
      <c r="T31" s="436">
        <f t="shared" si="2"/>
        <v>4133.4000000000005</v>
      </c>
      <c r="U31" s="444"/>
    </row>
    <row r="32" spans="1:29" ht="18.75" hidden="1" customHeight="1" x14ac:dyDescent="0.35">
      <c r="A32" s="932"/>
      <c r="B32" s="928"/>
      <c r="C32" s="931"/>
      <c r="D32" s="460"/>
      <c r="E32" s="461"/>
      <c r="F32" s="461"/>
      <c r="G32" s="461"/>
      <c r="H32" s="462"/>
      <c r="I32" s="461"/>
      <c r="J32" s="463"/>
      <c r="K32" s="463"/>
      <c r="L32" s="463"/>
      <c r="M32" s="463"/>
      <c r="N32" s="463"/>
      <c r="O32" s="463"/>
      <c r="P32" s="463"/>
      <c r="Q32" s="463"/>
      <c r="R32" s="463"/>
      <c r="S32" s="463"/>
      <c r="T32" s="436">
        <f t="shared" si="2"/>
        <v>0</v>
      </c>
      <c r="U32" s="444"/>
    </row>
    <row r="33" spans="1:21" ht="35.25" hidden="1" customHeight="1" x14ac:dyDescent="0.35">
      <c r="A33" s="932"/>
      <c r="B33" s="928"/>
      <c r="C33" s="931"/>
      <c r="D33" s="460"/>
      <c r="E33" s="461"/>
      <c r="F33" s="461"/>
      <c r="G33" s="461"/>
      <c r="H33" s="462"/>
      <c r="I33" s="461"/>
      <c r="J33" s="464">
        <f>J23+J10</f>
        <v>870.62</v>
      </c>
      <c r="K33" s="464">
        <f>K23+K10</f>
        <v>915.1</v>
      </c>
      <c r="L33" s="464">
        <f>L23+L10</f>
        <v>1655.1</v>
      </c>
      <c r="M33" s="464"/>
      <c r="N33" s="464"/>
      <c r="O33" s="464"/>
      <c r="P33" s="464"/>
      <c r="Q33" s="464"/>
      <c r="R33" s="464"/>
      <c r="S33" s="464"/>
      <c r="T33" s="436">
        <f t="shared" si="2"/>
        <v>3440.8199999999997</v>
      </c>
      <c r="U33" s="444"/>
    </row>
    <row r="34" spans="1:21" ht="58.5" hidden="1" customHeight="1" x14ac:dyDescent="0.35">
      <c r="A34" s="932"/>
      <c r="B34" s="928"/>
      <c r="C34" s="931"/>
      <c r="D34" s="465"/>
      <c r="E34" s="461"/>
      <c r="F34" s="461"/>
      <c r="G34" s="461"/>
      <c r="H34" s="462"/>
      <c r="I34" s="461"/>
      <c r="J34" s="459" t="e">
        <f>J31+J28+#REF!-J33</f>
        <v>#REF!</v>
      </c>
      <c r="K34" s="459" t="e">
        <f>K31+K28+#REF!-K33</f>
        <v>#REF!</v>
      </c>
      <c r="L34" s="459" t="e">
        <f>L31+L28+#REF!-L33</f>
        <v>#REF!</v>
      </c>
      <c r="M34" s="459"/>
      <c r="N34" s="459"/>
      <c r="O34" s="459"/>
      <c r="P34" s="459"/>
      <c r="Q34" s="459"/>
      <c r="R34" s="459"/>
      <c r="S34" s="459"/>
      <c r="T34" s="436" t="e">
        <f t="shared" si="2"/>
        <v>#REF!</v>
      </c>
      <c r="U34" s="444"/>
    </row>
    <row r="35" spans="1:21" ht="305.25" hidden="1" customHeight="1" x14ac:dyDescent="0.35">
      <c r="A35" s="932"/>
      <c r="B35" s="928"/>
      <c r="C35" s="931"/>
      <c r="D35" s="466">
        <v>964</v>
      </c>
      <c r="E35" s="467" t="s">
        <v>101</v>
      </c>
      <c r="F35" s="468" t="s">
        <v>152</v>
      </c>
      <c r="G35" s="469" t="s">
        <v>7</v>
      </c>
      <c r="H35" s="469" t="s">
        <v>186</v>
      </c>
      <c r="I35" s="470" t="s">
        <v>125</v>
      </c>
      <c r="J35" s="471">
        <v>6.5</v>
      </c>
      <c r="K35" s="471">
        <v>0</v>
      </c>
      <c r="L35" s="471">
        <v>0</v>
      </c>
      <c r="M35" s="471">
        <v>0</v>
      </c>
      <c r="N35" s="471">
        <v>0</v>
      </c>
      <c r="O35" s="471">
        <v>0</v>
      </c>
      <c r="P35" s="471"/>
      <c r="Q35" s="471"/>
      <c r="R35" s="471"/>
      <c r="S35" s="471"/>
      <c r="T35" s="436">
        <f t="shared" si="2"/>
        <v>6.5</v>
      </c>
      <c r="U35" s="444"/>
    </row>
    <row r="36" spans="1:21" ht="32.25" customHeight="1" x14ac:dyDescent="0.35">
      <c r="A36" s="926"/>
      <c r="B36" s="929"/>
      <c r="C36" s="931"/>
      <c r="D36" s="324">
        <v>964</v>
      </c>
      <c r="E36" s="448" t="s">
        <v>101</v>
      </c>
      <c r="F36" s="449" t="s">
        <v>152</v>
      </c>
      <c r="G36" s="450" t="s">
        <v>7</v>
      </c>
      <c r="H36" s="450" t="s">
        <v>238</v>
      </c>
      <c r="I36" s="451" t="s">
        <v>127</v>
      </c>
      <c r="J36" s="452">
        <v>632</v>
      </c>
      <c r="K36" s="452">
        <v>658.6</v>
      </c>
      <c r="L36" s="452">
        <v>0</v>
      </c>
      <c r="M36" s="452">
        <v>0</v>
      </c>
      <c r="N36" s="452">
        <v>0</v>
      </c>
      <c r="O36" s="452">
        <v>0</v>
      </c>
      <c r="P36" s="452">
        <v>0</v>
      </c>
      <c r="Q36" s="452">
        <v>0</v>
      </c>
      <c r="R36" s="452">
        <v>0</v>
      </c>
      <c r="S36" s="452">
        <v>0</v>
      </c>
      <c r="T36" s="436">
        <f t="shared" si="2"/>
        <v>1290.5999999999999</v>
      </c>
      <c r="U36" s="444"/>
    </row>
    <row r="37" spans="1:21" ht="35.25" customHeight="1" x14ac:dyDescent="0.35">
      <c r="A37" s="925" t="s">
        <v>145</v>
      </c>
      <c r="B37" s="921" t="s">
        <v>215</v>
      </c>
      <c r="C37" s="931"/>
      <c r="D37" s="472">
        <v>964</v>
      </c>
      <c r="E37" s="473" t="s">
        <v>101</v>
      </c>
      <c r="F37" s="474" t="s">
        <v>152</v>
      </c>
      <c r="G37" s="473" t="s">
        <v>7</v>
      </c>
      <c r="H37" s="475">
        <v>10430</v>
      </c>
      <c r="I37" s="476" t="s">
        <v>125</v>
      </c>
      <c r="J37" s="457">
        <v>0</v>
      </c>
      <c r="K37" s="457">
        <f>240.7-240.7</f>
        <v>0</v>
      </c>
      <c r="L37" s="457">
        <v>0</v>
      </c>
      <c r="M37" s="457">
        <v>0</v>
      </c>
      <c r="N37" s="457">
        <v>671</v>
      </c>
      <c r="O37" s="457">
        <v>0</v>
      </c>
      <c r="P37" s="457">
        <v>0</v>
      </c>
      <c r="Q37" s="457">
        <v>0</v>
      </c>
      <c r="R37" s="457">
        <v>0</v>
      </c>
      <c r="S37" s="457">
        <v>0</v>
      </c>
      <c r="T37" s="436">
        <f t="shared" si="2"/>
        <v>671</v>
      </c>
      <c r="U37" s="444"/>
    </row>
    <row r="38" spans="1:21" s="477" customFormat="1" ht="33.75" customHeight="1" x14ac:dyDescent="0.35">
      <c r="A38" s="926"/>
      <c r="B38" s="922"/>
      <c r="C38" s="924"/>
      <c r="D38" s="472">
        <v>964</v>
      </c>
      <c r="E38" s="473" t="s">
        <v>101</v>
      </c>
      <c r="F38" s="474" t="s">
        <v>152</v>
      </c>
      <c r="G38" s="473" t="s">
        <v>7</v>
      </c>
      <c r="H38" s="473" t="s">
        <v>216</v>
      </c>
      <c r="I38" s="476" t="s">
        <v>125</v>
      </c>
      <c r="J38" s="457">
        <v>0</v>
      </c>
      <c r="K38" s="457">
        <v>0</v>
      </c>
      <c r="L38" s="457">
        <v>240.7</v>
      </c>
      <c r="M38" s="457">
        <v>382.2</v>
      </c>
      <c r="N38" s="457">
        <v>0</v>
      </c>
      <c r="O38" s="457">
        <v>0</v>
      </c>
      <c r="P38" s="457">
        <v>0</v>
      </c>
      <c r="Q38" s="457">
        <v>0</v>
      </c>
      <c r="R38" s="457">
        <v>0</v>
      </c>
      <c r="S38" s="457">
        <v>0</v>
      </c>
      <c r="T38" s="436">
        <f t="shared" si="2"/>
        <v>622.9</v>
      </c>
      <c r="U38" s="444"/>
    </row>
    <row r="39" spans="1:21" s="477" customFormat="1" ht="57.75" customHeight="1" x14ac:dyDescent="0.35">
      <c r="A39" s="478" t="s">
        <v>277</v>
      </c>
      <c r="B39" s="445" t="s">
        <v>159</v>
      </c>
      <c r="C39" s="479"/>
      <c r="D39" s="472">
        <v>964</v>
      </c>
      <c r="E39" s="473" t="s">
        <v>101</v>
      </c>
      <c r="F39" s="474" t="s">
        <v>152</v>
      </c>
      <c r="G39" s="473" t="s">
        <v>7</v>
      </c>
      <c r="H39" s="475">
        <v>7701</v>
      </c>
      <c r="I39" s="476" t="s">
        <v>125</v>
      </c>
      <c r="J39" s="457">
        <v>350</v>
      </c>
      <c r="K39" s="457">
        <v>0</v>
      </c>
      <c r="L39" s="457">
        <v>0</v>
      </c>
      <c r="M39" s="457">
        <v>0</v>
      </c>
      <c r="N39" s="457">
        <v>0</v>
      </c>
      <c r="O39" s="457">
        <v>0</v>
      </c>
      <c r="P39" s="457">
        <v>0</v>
      </c>
      <c r="Q39" s="457">
        <v>0</v>
      </c>
      <c r="R39" s="457">
        <v>0</v>
      </c>
      <c r="S39" s="457">
        <v>0</v>
      </c>
      <c r="T39" s="436">
        <f t="shared" si="2"/>
        <v>350</v>
      </c>
      <c r="U39" s="444"/>
    </row>
    <row r="40" spans="1:21" s="477" customFormat="1" ht="88.5" customHeight="1" x14ac:dyDescent="0.35">
      <c r="A40" s="478" t="s">
        <v>278</v>
      </c>
      <c r="B40" s="480" t="s">
        <v>162</v>
      </c>
      <c r="C40" s="479"/>
      <c r="D40" s="472">
        <v>964</v>
      </c>
      <c r="E40" s="473" t="s">
        <v>101</v>
      </c>
      <c r="F40" s="474" t="s">
        <v>152</v>
      </c>
      <c r="G40" s="473" t="s">
        <v>7</v>
      </c>
      <c r="H40" s="475">
        <v>8857</v>
      </c>
      <c r="I40" s="476" t="s">
        <v>125</v>
      </c>
      <c r="J40" s="457">
        <v>3.5</v>
      </c>
      <c r="K40" s="457">
        <v>0</v>
      </c>
      <c r="L40" s="457">
        <v>0</v>
      </c>
      <c r="M40" s="457">
        <v>0</v>
      </c>
      <c r="N40" s="457">
        <v>0</v>
      </c>
      <c r="O40" s="457">
        <v>0</v>
      </c>
      <c r="P40" s="457">
        <v>0</v>
      </c>
      <c r="Q40" s="457">
        <v>0</v>
      </c>
      <c r="R40" s="457">
        <v>0</v>
      </c>
      <c r="S40" s="457">
        <v>0</v>
      </c>
      <c r="T40" s="436">
        <f t="shared" si="2"/>
        <v>3.5</v>
      </c>
      <c r="U40" s="444"/>
    </row>
    <row r="41" spans="1:21" s="477" customFormat="1" ht="141" customHeight="1" x14ac:dyDescent="0.35">
      <c r="A41" s="481" t="s">
        <v>279</v>
      </c>
      <c r="B41" s="482" t="s">
        <v>496</v>
      </c>
      <c r="C41" s="587"/>
      <c r="D41" s="483">
        <v>964</v>
      </c>
      <c r="E41" s="484" t="s">
        <v>101</v>
      </c>
      <c r="F41" s="485" t="s">
        <v>152</v>
      </c>
      <c r="G41" s="484" t="s">
        <v>7</v>
      </c>
      <c r="H41" s="486">
        <v>1022</v>
      </c>
      <c r="I41" s="487" t="s">
        <v>125</v>
      </c>
      <c r="J41" s="471">
        <v>6.5</v>
      </c>
      <c r="K41" s="471">
        <v>0</v>
      </c>
      <c r="L41" s="471">
        <v>0</v>
      </c>
      <c r="M41" s="471">
        <v>0</v>
      </c>
      <c r="N41" s="471">
        <v>0</v>
      </c>
      <c r="O41" s="471">
        <v>0</v>
      </c>
      <c r="P41" s="471">
        <v>0</v>
      </c>
      <c r="Q41" s="471">
        <v>0</v>
      </c>
      <c r="R41" s="471">
        <v>0</v>
      </c>
      <c r="S41" s="471">
        <v>0</v>
      </c>
      <c r="T41" s="436">
        <f t="shared" si="2"/>
        <v>6.5</v>
      </c>
      <c r="U41" s="444"/>
    </row>
    <row r="42" spans="1:21" s="477" customFormat="1" ht="88.5" customHeight="1" x14ac:dyDescent="0.35">
      <c r="A42" s="478" t="s">
        <v>280</v>
      </c>
      <c r="B42" s="488" t="s">
        <v>282</v>
      </c>
      <c r="C42" s="479"/>
      <c r="D42" s="472">
        <v>964</v>
      </c>
      <c r="E42" s="450" t="s">
        <v>101</v>
      </c>
      <c r="F42" s="449" t="s">
        <v>152</v>
      </c>
      <c r="G42" s="450" t="s">
        <v>7</v>
      </c>
      <c r="H42" s="450" t="s">
        <v>283</v>
      </c>
      <c r="I42" s="451" t="s">
        <v>127</v>
      </c>
      <c r="J42" s="457"/>
      <c r="K42" s="457"/>
      <c r="L42" s="457"/>
      <c r="M42" s="457">
        <v>86.5</v>
      </c>
      <c r="N42" s="457"/>
      <c r="O42" s="457">
        <v>75.7</v>
      </c>
      <c r="P42" s="457">
        <v>2200</v>
      </c>
      <c r="Q42" s="457">
        <v>0</v>
      </c>
      <c r="R42" s="457">
        <v>0</v>
      </c>
      <c r="S42" s="457">
        <v>0</v>
      </c>
      <c r="T42" s="436">
        <f t="shared" si="2"/>
        <v>2362.1999999999998</v>
      </c>
      <c r="U42" s="444"/>
    </row>
    <row r="43" spans="1:21" s="477" customFormat="1" ht="84.75" customHeight="1" x14ac:dyDescent="0.35">
      <c r="A43" s="478" t="s">
        <v>281</v>
      </c>
      <c r="B43" s="488" t="s">
        <v>284</v>
      </c>
      <c r="C43" s="479"/>
      <c r="D43" s="316" t="s">
        <v>123</v>
      </c>
      <c r="E43" s="450" t="s">
        <v>101</v>
      </c>
      <c r="F43" s="449" t="s">
        <v>152</v>
      </c>
      <c r="G43" s="450" t="s">
        <v>7</v>
      </c>
      <c r="H43" s="450" t="s">
        <v>285</v>
      </c>
      <c r="I43" s="451" t="s">
        <v>127</v>
      </c>
      <c r="J43" s="457"/>
      <c r="K43" s="457"/>
      <c r="L43" s="457"/>
      <c r="M43" s="457">
        <v>10</v>
      </c>
      <c r="N43" s="457"/>
      <c r="O43" s="457">
        <v>10</v>
      </c>
      <c r="P43" s="457">
        <v>94.5</v>
      </c>
      <c r="Q43" s="457">
        <v>0</v>
      </c>
      <c r="R43" s="457">
        <v>0</v>
      </c>
      <c r="S43" s="457">
        <v>0</v>
      </c>
      <c r="T43" s="436">
        <f t="shared" si="2"/>
        <v>114.5</v>
      </c>
      <c r="U43" s="444"/>
    </row>
    <row r="44" spans="1:21" s="477" customFormat="1" ht="201.75" customHeight="1" x14ac:dyDescent="0.35">
      <c r="A44" s="478" t="s">
        <v>304</v>
      </c>
      <c r="B44" s="480" t="s">
        <v>485</v>
      </c>
      <c r="C44" s="479"/>
      <c r="D44" s="472">
        <v>964</v>
      </c>
      <c r="E44" s="450" t="s">
        <v>101</v>
      </c>
      <c r="F44" s="449" t="s">
        <v>152</v>
      </c>
      <c r="G44" s="450" t="s">
        <v>7</v>
      </c>
      <c r="H44" s="450" t="s">
        <v>483</v>
      </c>
      <c r="I44" s="451" t="s">
        <v>127</v>
      </c>
      <c r="J44" s="459"/>
      <c r="K44" s="457"/>
      <c r="L44" s="457"/>
      <c r="M44" s="457"/>
      <c r="N44" s="457"/>
      <c r="O44" s="457"/>
      <c r="P44" s="457">
        <v>10000</v>
      </c>
      <c r="Q44" s="457">
        <v>3461.3</v>
      </c>
      <c r="R44" s="457"/>
      <c r="S44" s="457"/>
      <c r="T44" s="436">
        <f t="shared" si="2"/>
        <v>13461.3</v>
      </c>
      <c r="U44" s="444"/>
    </row>
    <row r="45" spans="1:21" s="477" customFormat="1" ht="199.5" customHeight="1" x14ac:dyDescent="0.35">
      <c r="A45" s="478" t="s">
        <v>315</v>
      </c>
      <c r="B45" s="480" t="s">
        <v>484</v>
      </c>
      <c r="C45" s="479"/>
      <c r="D45" s="472">
        <v>964</v>
      </c>
      <c r="E45" s="450" t="s">
        <v>101</v>
      </c>
      <c r="F45" s="449" t="s">
        <v>152</v>
      </c>
      <c r="G45" s="450" t="s">
        <v>7</v>
      </c>
      <c r="H45" s="450" t="s">
        <v>482</v>
      </c>
      <c r="I45" s="451" t="s">
        <v>127</v>
      </c>
      <c r="J45" s="459"/>
      <c r="K45" s="457"/>
      <c r="L45" s="457"/>
      <c r="M45" s="457"/>
      <c r="N45" s="457"/>
      <c r="O45" s="457"/>
      <c r="P45" s="457">
        <v>6311.4</v>
      </c>
      <c r="Q45" s="457">
        <v>2183.4</v>
      </c>
      <c r="R45" s="457"/>
      <c r="S45" s="457"/>
      <c r="T45" s="436">
        <f t="shared" si="2"/>
        <v>8494.7999999999993</v>
      </c>
      <c r="U45" s="444"/>
    </row>
    <row r="46" spans="1:21" s="477" customFormat="1" ht="141.75" customHeight="1" x14ac:dyDescent="0.35">
      <c r="A46" s="478" t="s">
        <v>317</v>
      </c>
      <c r="B46" s="480" t="s">
        <v>305</v>
      </c>
      <c r="C46" s="479"/>
      <c r="D46" s="472">
        <v>964</v>
      </c>
      <c r="E46" s="473" t="s">
        <v>101</v>
      </c>
      <c r="F46" s="449" t="s">
        <v>152</v>
      </c>
      <c r="G46" s="450" t="s">
        <v>7</v>
      </c>
      <c r="H46" s="450" t="s">
        <v>306</v>
      </c>
      <c r="I46" s="451" t="s">
        <v>127</v>
      </c>
      <c r="J46" s="459"/>
      <c r="K46" s="457"/>
      <c r="L46" s="457"/>
      <c r="M46" s="457">
        <v>220</v>
      </c>
      <c r="N46" s="457"/>
      <c r="O46" s="457"/>
      <c r="P46" s="457"/>
      <c r="Q46" s="457"/>
      <c r="R46" s="457"/>
      <c r="S46" s="457"/>
      <c r="T46" s="436">
        <f t="shared" si="2"/>
        <v>220</v>
      </c>
      <c r="U46" s="444"/>
    </row>
    <row r="47" spans="1:21" s="477" customFormat="1" ht="118.9" customHeight="1" x14ac:dyDescent="0.35">
      <c r="A47" s="478" t="s">
        <v>321</v>
      </c>
      <c r="B47" s="480" t="s">
        <v>316</v>
      </c>
      <c r="C47" s="479"/>
      <c r="D47" s="472">
        <v>964</v>
      </c>
      <c r="E47" s="450" t="s">
        <v>101</v>
      </c>
      <c r="F47" s="449" t="s">
        <v>152</v>
      </c>
      <c r="G47" s="450" t="s">
        <v>7</v>
      </c>
      <c r="H47" s="450" t="s">
        <v>402</v>
      </c>
      <c r="I47" s="451" t="s">
        <v>127</v>
      </c>
      <c r="J47" s="459"/>
      <c r="K47" s="457"/>
      <c r="L47" s="457"/>
      <c r="M47" s="457"/>
      <c r="N47" s="489">
        <v>165.2</v>
      </c>
      <c r="O47" s="457">
        <v>162.6</v>
      </c>
      <c r="P47" s="457">
        <v>202.6</v>
      </c>
      <c r="Q47" s="457">
        <v>202.6</v>
      </c>
      <c r="R47" s="457">
        <v>202.6</v>
      </c>
      <c r="S47" s="457">
        <v>202.6</v>
      </c>
      <c r="T47" s="436">
        <f t="shared" si="2"/>
        <v>1138.2</v>
      </c>
      <c r="U47" s="444"/>
    </row>
    <row r="48" spans="1:21" s="477" customFormat="1" ht="75" x14ac:dyDescent="0.35">
      <c r="A48" s="478" t="s">
        <v>503</v>
      </c>
      <c r="B48" s="480" t="s">
        <v>318</v>
      </c>
      <c r="C48" s="479"/>
      <c r="D48" s="472">
        <v>964</v>
      </c>
      <c r="E48" s="450" t="s">
        <v>101</v>
      </c>
      <c r="F48" s="449" t="s">
        <v>152</v>
      </c>
      <c r="G48" s="450" t="s">
        <v>7</v>
      </c>
      <c r="H48" s="450" t="s">
        <v>319</v>
      </c>
      <c r="I48" s="451" t="s">
        <v>125</v>
      </c>
      <c r="J48" s="459"/>
      <c r="K48" s="457"/>
      <c r="L48" s="457"/>
      <c r="M48" s="457"/>
      <c r="N48" s="457">
        <v>258.7</v>
      </c>
      <c r="O48" s="457"/>
      <c r="P48" s="457"/>
      <c r="Q48" s="457"/>
      <c r="R48" s="457"/>
      <c r="S48" s="457"/>
      <c r="T48" s="436">
        <f t="shared" si="2"/>
        <v>258.7</v>
      </c>
      <c r="U48" s="444"/>
    </row>
    <row r="49" spans="1:21" s="477" customFormat="1" ht="75" x14ac:dyDescent="0.35">
      <c r="A49" s="478" t="s">
        <v>504</v>
      </c>
      <c r="B49" s="480" t="s">
        <v>444</v>
      </c>
      <c r="C49" s="479"/>
      <c r="D49" s="472">
        <v>964</v>
      </c>
      <c r="E49" s="450" t="s">
        <v>101</v>
      </c>
      <c r="F49" s="449" t="s">
        <v>152</v>
      </c>
      <c r="G49" s="450" t="s">
        <v>7</v>
      </c>
      <c r="H49" s="450" t="s">
        <v>445</v>
      </c>
      <c r="I49" s="451" t="s">
        <v>125</v>
      </c>
      <c r="J49" s="459"/>
      <c r="K49" s="457"/>
      <c r="L49" s="457"/>
      <c r="M49" s="457"/>
      <c r="N49" s="457"/>
      <c r="O49" s="457">
        <v>49.6</v>
      </c>
      <c r="P49" s="457"/>
      <c r="Q49" s="457"/>
      <c r="R49" s="457"/>
      <c r="S49" s="457"/>
      <c r="T49" s="436">
        <f t="shared" si="2"/>
        <v>49.6</v>
      </c>
      <c r="U49" s="444"/>
    </row>
    <row r="50" spans="1:21" s="477" customFormat="1" ht="97.5" customHeight="1" x14ac:dyDescent="0.35">
      <c r="A50" s="478" t="s">
        <v>505</v>
      </c>
      <c r="B50" s="480" t="s">
        <v>495</v>
      </c>
      <c r="C50" s="479"/>
      <c r="D50" s="472">
        <v>964</v>
      </c>
      <c r="E50" s="450" t="s">
        <v>101</v>
      </c>
      <c r="F50" s="449" t="s">
        <v>152</v>
      </c>
      <c r="G50" s="450" t="s">
        <v>7</v>
      </c>
      <c r="H50" s="450" t="s">
        <v>477</v>
      </c>
      <c r="I50" s="451" t="s">
        <v>125</v>
      </c>
      <c r="J50" s="459"/>
      <c r="K50" s="457"/>
      <c r="L50" s="457"/>
      <c r="M50" s="457"/>
      <c r="N50" s="457"/>
      <c r="O50" s="457"/>
      <c r="P50" s="457">
        <v>303.10000000000002</v>
      </c>
      <c r="Q50" s="457"/>
      <c r="R50" s="457"/>
      <c r="S50" s="457"/>
      <c r="T50" s="436">
        <f t="shared" si="2"/>
        <v>303.10000000000002</v>
      </c>
      <c r="U50" s="444"/>
    </row>
    <row r="51" spans="1:21" s="477" customFormat="1" ht="234" customHeight="1" x14ac:dyDescent="0.35">
      <c r="A51" s="478" t="s">
        <v>506</v>
      </c>
      <c r="B51" s="480" t="s">
        <v>449</v>
      </c>
      <c r="C51" s="479"/>
      <c r="D51" s="472">
        <v>964</v>
      </c>
      <c r="E51" s="450" t="s">
        <v>101</v>
      </c>
      <c r="F51" s="449" t="s">
        <v>152</v>
      </c>
      <c r="G51" s="450" t="s">
        <v>7</v>
      </c>
      <c r="H51" s="450" t="s">
        <v>448</v>
      </c>
      <c r="I51" s="451" t="s">
        <v>125</v>
      </c>
      <c r="J51" s="459"/>
      <c r="K51" s="457"/>
      <c r="L51" s="457"/>
      <c r="M51" s="457"/>
      <c r="N51" s="457"/>
      <c r="O51" s="457">
        <v>6.2</v>
      </c>
      <c r="P51" s="457"/>
      <c r="Q51" s="457"/>
      <c r="R51" s="457"/>
      <c r="S51" s="457"/>
      <c r="T51" s="436">
        <f t="shared" si="2"/>
        <v>6.2</v>
      </c>
      <c r="U51" s="444"/>
    </row>
    <row r="52" spans="1:21" s="477" customFormat="1" ht="243" customHeight="1" x14ac:dyDescent="0.35">
      <c r="A52" s="478" t="s">
        <v>507</v>
      </c>
      <c r="B52" s="480" t="s">
        <v>449</v>
      </c>
      <c r="C52" s="479"/>
      <c r="D52" s="472">
        <v>964</v>
      </c>
      <c r="E52" s="450" t="s">
        <v>101</v>
      </c>
      <c r="F52" s="449" t="s">
        <v>152</v>
      </c>
      <c r="G52" s="450" t="s">
        <v>7</v>
      </c>
      <c r="H52" s="450" t="s">
        <v>455</v>
      </c>
      <c r="I52" s="451" t="s">
        <v>125</v>
      </c>
      <c r="J52" s="459"/>
      <c r="K52" s="457"/>
      <c r="L52" s="457"/>
      <c r="M52" s="457"/>
      <c r="N52" s="457"/>
      <c r="O52" s="457"/>
      <c r="P52" s="457">
        <v>166.8</v>
      </c>
      <c r="Q52" s="457"/>
      <c r="R52" s="457"/>
      <c r="S52" s="457"/>
      <c r="T52" s="436">
        <f t="shared" si="2"/>
        <v>166.8</v>
      </c>
      <c r="U52" s="444"/>
    </row>
    <row r="53" spans="1:21" s="477" customFormat="1" ht="63" customHeight="1" x14ac:dyDescent="0.35">
      <c r="A53" s="478" t="s">
        <v>508</v>
      </c>
      <c r="B53" s="544" t="s">
        <v>494</v>
      </c>
      <c r="C53" s="479"/>
      <c r="D53" s="472">
        <v>964</v>
      </c>
      <c r="E53" s="450" t="s">
        <v>101</v>
      </c>
      <c r="F53" s="449" t="s">
        <v>152</v>
      </c>
      <c r="G53" s="450" t="s">
        <v>7</v>
      </c>
      <c r="H53" s="450" t="s">
        <v>493</v>
      </c>
      <c r="I53" s="451" t="s">
        <v>125</v>
      </c>
      <c r="J53" s="459"/>
      <c r="K53" s="457"/>
      <c r="L53" s="457"/>
      <c r="M53" s="457"/>
      <c r="N53" s="457"/>
      <c r="O53" s="457"/>
      <c r="P53" s="457">
        <v>43.3</v>
      </c>
      <c r="Q53" s="457"/>
      <c r="R53" s="457"/>
      <c r="S53" s="457"/>
      <c r="T53" s="436">
        <f>SUM(J53:S53)</f>
        <v>43.3</v>
      </c>
      <c r="U53" s="444"/>
    </row>
    <row r="54" spans="1:21" s="477" customFormat="1" ht="117" customHeight="1" x14ac:dyDescent="0.35">
      <c r="A54" s="478" t="s">
        <v>509</v>
      </c>
      <c r="B54" s="544" t="s">
        <v>498</v>
      </c>
      <c r="C54" s="479"/>
      <c r="D54" s="472">
        <v>964</v>
      </c>
      <c r="E54" s="450" t="s">
        <v>101</v>
      </c>
      <c r="F54" s="449" t="s">
        <v>152</v>
      </c>
      <c r="G54" s="450" t="s">
        <v>7</v>
      </c>
      <c r="H54" s="450" t="s">
        <v>499</v>
      </c>
      <c r="I54" s="451" t="s">
        <v>125</v>
      </c>
      <c r="J54" s="459"/>
      <c r="K54" s="457"/>
      <c r="L54" s="457"/>
      <c r="M54" s="457"/>
      <c r="N54" s="457"/>
      <c r="O54" s="457"/>
      <c r="P54" s="457">
        <v>0</v>
      </c>
      <c r="Q54" s="457">
        <v>8417.1</v>
      </c>
      <c r="R54" s="457">
        <v>8244.1</v>
      </c>
      <c r="S54" s="457">
        <v>8244.1</v>
      </c>
      <c r="T54" s="436">
        <f>SUM(J54:S54)</f>
        <v>24905.300000000003</v>
      </c>
      <c r="U54" s="444"/>
    </row>
    <row r="55" spans="1:21" s="477" customFormat="1" ht="118.5" customHeight="1" x14ac:dyDescent="0.35">
      <c r="A55" s="478" t="s">
        <v>510</v>
      </c>
      <c r="B55" s="544" t="s">
        <v>498</v>
      </c>
      <c r="C55" s="479"/>
      <c r="D55" s="472">
        <v>964</v>
      </c>
      <c r="E55" s="450" t="s">
        <v>101</v>
      </c>
      <c r="F55" s="449" t="s">
        <v>152</v>
      </c>
      <c r="G55" s="450" t="s">
        <v>7</v>
      </c>
      <c r="H55" s="450" t="s">
        <v>511</v>
      </c>
      <c r="I55" s="451" t="s">
        <v>125</v>
      </c>
      <c r="J55" s="459"/>
      <c r="K55" s="457"/>
      <c r="L55" s="457"/>
      <c r="M55" s="457"/>
      <c r="N55" s="457"/>
      <c r="O55" s="457"/>
      <c r="P55" s="457">
        <v>0</v>
      </c>
      <c r="Q55" s="457">
        <v>1009.5</v>
      </c>
      <c r="R55" s="457">
        <v>1009.5</v>
      </c>
      <c r="S55" s="457">
        <v>1009.5</v>
      </c>
      <c r="T55" s="436">
        <f>SUM(J55:S55)</f>
        <v>3028.5</v>
      </c>
      <c r="U55" s="444"/>
    </row>
    <row r="56" spans="1:21" s="477" customFormat="1" ht="27" customHeight="1" x14ac:dyDescent="0.3">
      <c r="A56" s="478"/>
      <c r="B56" s="480" t="s">
        <v>75</v>
      </c>
      <c r="C56" s="479"/>
      <c r="D56" s="472"/>
      <c r="E56" s="450"/>
      <c r="F56" s="449"/>
      <c r="G56" s="450"/>
      <c r="H56" s="450"/>
      <c r="I56" s="451"/>
      <c r="J56" s="457">
        <v>957.1</v>
      </c>
      <c r="K56" s="457">
        <v>311.60000000000002</v>
      </c>
      <c r="L56" s="457">
        <v>162.19999999999999</v>
      </c>
      <c r="M56" s="457">
        <v>275.5</v>
      </c>
      <c r="N56" s="457">
        <v>593.5</v>
      </c>
      <c r="O56" s="457">
        <f>15+4+178+1203.2</f>
        <v>1400.2</v>
      </c>
      <c r="P56" s="457">
        <f>15+1936.5+3190.6</f>
        <v>5142.1000000000004</v>
      </c>
      <c r="Q56" s="457">
        <v>9534.2999999999993</v>
      </c>
      <c r="R56" s="457">
        <v>9534.2999999999993</v>
      </c>
      <c r="S56" s="457">
        <v>9534.2999999999993</v>
      </c>
      <c r="T56" s="436">
        <f t="shared" si="2"/>
        <v>37445.1</v>
      </c>
      <c r="U56" s="490"/>
    </row>
    <row r="57" spans="1:21" s="477" customFormat="1" ht="39.6" customHeight="1" x14ac:dyDescent="0.3">
      <c r="A57" s="491"/>
      <c r="B57" s="492"/>
      <c r="C57" s="493"/>
      <c r="D57" s="494"/>
      <c r="E57" s="495"/>
      <c r="F57" s="496"/>
      <c r="G57" s="497"/>
      <c r="H57" s="497"/>
      <c r="I57" s="498"/>
      <c r="J57" s="499"/>
      <c r="K57" s="500"/>
      <c r="L57" s="500"/>
      <c r="M57" s="500"/>
      <c r="N57" s="500"/>
      <c r="O57" s="501"/>
      <c r="P57" s="501"/>
      <c r="Q57" s="501"/>
      <c r="R57" s="501"/>
      <c r="S57" s="501"/>
      <c r="T57" s="500"/>
      <c r="U57" s="502"/>
    </row>
    <row r="58" spans="1:21" ht="48.75" customHeight="1" x14ac:dyDescent="0.2">
      <c r="A58" s="898" t="s">
        <v>259</v>
      </c>
      <c r="B58" s="898"/>
      <c r="C58" s="898"/>
      <c r="D58" s="898"/>
      <c r="E58" s="267"/>
      <c r="F58" s="267"/>
      <c r="G58" s="267"/>
      <c r="H58" s="267"/>
      <c r="I58" s="267"/>
      <c r="J58" s="503"/>
      <c r="K58" s="267"/>
      <c r="L58" s="909" t="s">
        <v>195</v>
      </c>
      <c r="M58" s="909"/>
      <c r="N58" s="909"/>
      <c r="O58" s="909"/>
      <c r="P58" s="909"/>
      <c r="Q58" s="909"/>
      <c r="R58" s="909"/>
      <c r="S58" s="909"/>
      <c r="T58" s="909"/>
      <c r="U58" s="909"/>
    </row>
  </sheetData>
  <mergeCells count="42">
    <mergeCell ref="K6:K7"/>
    <mergeCell ref="D5:I5"/>
    <mergeCell ref="C5:C7"/>
    <mergeCell ref="S6:S7"/>
    <mergeCell ref="B19:B20"/>
    <mergeCell ref="A19:A20"/>
    <mergeCell ref="B21:B22"/>
    <mergeCell ref="B11:B12"/>
    <mergeCell ref="B15:B16"/>
    <mergeCell ref="A11:A14"/>
    <mergeCell ref="A58:D58"/>
    <mergeCell ref="B37:B38"/>
    <mergeCell ref="B17:B18"/>
    <mergeCell ref="M6:M7"/>
    <mergeCell ref="N6:N7"/>
    <mergeCell ref="L6:L7"/>
    <mergeCell ref="A37:A38"/>
    <mergeCell ref="A17:A18"/>
    <mergeCell ref="B23:B36"/>
    <mergeCell ref="A5:A7"/>
    <mergeCell ref="D6:D7"/>
    <mergeCell ref="B5:B7"/>
    <mergeCell ref="A15:A16"/>
    <mergeCell ref="C11:C38"/>
    <mergeCell ref="A23:A36"/>
    <mergeCell ref="A21:A22"/>
    <mergeCell ref="L1:N1"/>
    <mergeCell ref="L58:U58"/>
    <mergeCell ref="E6:E7"/>
    <mergeCell ref="F6:H7"/>
    <mergeCell ref="T6:T7"/>
    <mergeCell ref="J5:T5"/>
    <mergeCell ref="P6:P7"/>
    <mergeCell ref="I6:I7"/>
    <mergeCell ref="J6:J7"/>
    <mergeCell ref="Q6:Q7"/>
    <mergeCell ref="I2:K2"/>
    <mergeCell ref="L2:U2"/>
    <mergeCell ref="A3:U3"/>
    <mergeCell ref="U5:U7"/>
    <mergeCell ref="O6:O7"/>
    <mergeCell ref="R6:R7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6" fitToWidth="0" fitToHeight="0" orientation="landscape" horizontalDpi="180" verticalDpi="180" r:id="rId1"/>
  <headerFooter alignWithMargins="0"/>
  <rowBreaks count="2" manualBreakCount="2">
    <brk id="39" max="20" man="1"/>
    <brk id="50" max="2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8" zoomScale="55" zoomScaleNormal="60" zoomScaleSheetLayoutView="55" workbookViewId="0">
      <selection activeCell="A2" sqref="A2:T41"/>
    </sheetView>
  </sheetViews>
  <sheetFormatPr defaultColWidth="17.42578125" defaultRowHeight="114" customHeight="1" x14ac:dyDescent="0.25"/>
  <cols>
    <col min="1" max="1" width="42.5703125" style="236" customWidth="1"/>
    <col min="2" max="2" width="17.42578125" style="236" customWidth="1"/>
    <col min="3" max="3" width="7" style="236" customWidth="1"/>
    <col min="4" max="4" width="7.42578125" style="236" customWidth="1"/>
    <col min="5" max="5" width="6.140625" style="236" customWidth="1"/>
    <col min="6" max="6" width="5.7109375" style="236" customWidth="1"/>
    <col min="7" max="7" width="10.28515625" style="237" customWidth="1"/>
    <col min="8" max="8" width="7.7109375" style="236" customWidth="1"/>
    <col min="9" max="9" width="13.140625" style="236" customWidth="1"/>
    <col min="10" max="10" width="10.28515625" style="236" customWidth="1"/>
    <col min="11" max="11" width="11.85546875" style="236" customWidth="1"/>
    <col min="12" max="12" width="11" style="236" customWidth="1"/>
    <col min="13" max="13" width="13.28515625" style="236" customWidth="1"/>
    <col min="14" max="18" width="12.28515625" style="236" customWidth="1"/>
    <col min="19" max="19" width="16.7109375" style="236" customWidth="1"/>
    <col min="20" max="20" width="31" style="236" customWidth="1"/>
    <col min="21" max="16384" width="17.42578125" style="236"/>
  </cols>
  <sheetData>
    <row r="1" spans="1:21" ht="114" customHeight="1" x14ac:dyDescent="0.25">
      <c r="K1" s="907"/>
      <c r="L1" s="908"/>
      <c r="M1" s="908"/>
      <c r="N1" s="908"/>
      <c r="O1" s="908"/>
      <c r="P1" s="908"/>
      <c r="Q1" s="908"/>
      <c r="R1" s="908"/>
      <c r="S1" s="908"/>
      <c r="T1" s="908"/>
    </row>
    <row r="2" spans="1:21" ht="62.25" customHeight="1" x14ac:dyDescent="0.25">
      <c r="A2" s="238"/>
      <c r="B2" s="238"/>
      <c r="C2" s="238"/>
      <c r="D2" s="239"/>
      <c r="E2" s="239"/>
      <c r="F2" s="239"/>
      <c r="G2" s="240"/>
      <c r="H2" s="885"/>
      <c r="I2" s="886"/>
      <c r="J2" s="886"/>
      <c r="K2" s="887" t="s">
        <v>298</v>
      </c>
      <c r="L2" s="887"/>
      <c r="M2" s="887"/>
      <c r="N2" s="887"/>
      <c r="O2" s="887"/>
      <c r="P2" s="887"/>
      <c r="Q2" s="887"/>
      <c r="R2" s="887"/>
      <c r="S2" s="887"/>
      <c r="T2" s="887"/>
    </row>
    <row r="3" spans="1:21" ht="51.75" customHeight="1" x14ac:dyDescent="0.25">
      <c r="A3" s="941" t="s">
        <v>140</v>
      </c>
      <c r="B3" s="941"/>
      <c r="C3" s="941"/>
      <c r="D3" s="941"/>
      <c r="E3" s="941"/>
      <c r="F3" s="941"/>
      <c r="G3" s="941"/>
      <c r="H3" s="941"/>
      <c r="I3" s="941"/>
      <c r="J3" s="941"/>
      <c r="K3" s="941"/>
      <c r="L3" s="941"/>
      <c r="M3" s="941"/>
      <c r="N3" s="941"/>
      <c r="O3" s="941"/>
      <c r="P3" s="941"/>
      <c r="Q3" s="941"/>
      <c r="R3" s="941"/>
      <c r="S3" s="941"/>
      <c r="T3" s="941"/>
    </row>
    <row r="4" spans="1:21" ht="114" hidden="1" customHeight="1" x14ac:dyDescent="0.25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</row>
    <row r="5" spans="1:21" s="242" customFormat="1" ht="114" customHeight="1" x14ac:dyDescent="0.25">
      <c r="A5" s="933" t="s">
        <v>79</v>
      </c>
      <c r="B5" s="933" t="s">
        <v>167</v>
      </c>
      <c r="C5" s="933" t="s">
        <v>48</v>
      </c>
      <c r="D5" s="933"/>
      <c r="E5" s="933"/>
      <c r="F5" s="933"/>
      <c r="G5" s="933"/>
      <c r="H5" s="933"/>
      <c r="I5" s="933" t="s">
        <v>80</v>
      </c>
      <c r="J5" s="933"/>
      <c r="K5" s="933"/>
      <c r="L5" s="933"/>
      <c r="M5" s="933"/>
      <c r="N5" s="933"/>
      <c r="O5" s="933"/>
      <c r="P5" s="933"/>
      <c r="Q5" s="933"/>
      <c r="R5" s="933"/>
      <c r="S5" s="933"/>
      <c r="T5" s="933" t="s">
        <v>81</v>
      </c>
    </row>
    <row r="6" spans="1:21" s="242" customFormat="1" ht="111" customHeight="1" x14ac:dyDescent="0.25">
      <c r="A6" s="933"/>
      <c r="B6" s="933"/>
      <c r="C6" s="933" t="s">
        <v>167</v>
      </c>
      <c r="D6" s="933" t="s">
        <v>45</v>
      </c>
      <c r="E6" s="933" t="s">
        <v>44</v>
      </c>
      <c r="F6" s="933"/>
      <c r="G6" s="933"/>
      <c r="H6" s="933" t="s">
        <v>43</v>
      </c>
      <c r="I6" s="933" t="s">
        <v>33</v>
      </c>
      <c r="J6" s="917" t="s">
        <v>229</v>
      </c>
      <c r="K6" s="917" t="s">
        <v>31</v>
      </c>
      <c r="L6" s="917" t="s">
        <v>232</v>
      </c>
      <c r="M6" s="939" t="s">
        <v>231</v>
      </c>
      <c r="N6" s="939" t="s">
        <v>230</v>
      </c>
      <c r="O6" s="534" t="s">
        <v>116</v>
      </c>
      <c r="P6" s="534" t="s">
        <v>115</v>
      </c>
      <c r="Q6" s="534" t="s">
        <v>114</v>
      </c>
      <c r="R6" s="534" t="s">
        <v>113</v>
      </c>
      <c r="S6" s="933" t="s">
        <v>487</v>
      </c>
      <c r="T6" s="933"/>
    </row>
    <row r="7" spans="1:21" s="242" customFormat="1" ht="51" hidden="1" customHeight="1" x14ac:dyDescent="0.25">
      <c r="A7" s="933"/>
      <c r="B7" s="933"/>
      <c r="C7" s="933"/>
      <c r="D7" s="933"/>
      <c r="E7" s="933"/>
      <c r="F7" s="933"/>
      <c r="G7" s="933"/>
      <c r="H7" s="933"/>
      <c r="I7" s="933"/>
      <c r="J7" s="917"/>
      <c r="K7" s="917"/>
      <c r="L7" s="917"/>
      <c r="M7" s="940"/>
      <c r="N7" s="940"/>
      <c r="O7" s="535"/>
      <c r="P7" s="535"/>
      <c r="Q7" s="535"/>
      <c r="R7" s="535"/>
      <c r="S7" s="933"/>
      <c r="T7" s="933"/>
    </row>
    <row r="8" spans="1:21" ht="114" customHeight="1" x14ac:dyDescent="0.25">
      <c r="A8" s="243" t="s">
        <v>82</v>
      </c>
      <c r="B8" s="533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>
        <f>K8+J8+I8</f>
        <v>48700.03</v>
      </c>
      <c r="T8" s="244" t="s">
        <v>84</v>
      </c>
    </row>
    <row r="9" spans="1:21" ht="114" customHeight="1" x14ac:dyDescent="0.25">
      <c r="A9" s="243" t="s">
        <v>85</v>
      </c>
      <c r="B9" s="533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>
        <f>SUM(I9:K9)</f>
        <v>6971.0519999999997</v>
      </c>
      <c r="T9" s="244"/>
    </row>
    <row r="10" spans="1:21" ht="114" customHeight="1" x14ac:dyDescent="0.25">
      <c r="A10" s="246" t="s">
        <v>132</v>
      </c>
      <c r="B10" s="533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>
        <f>K10+J10+I10</f>
        <v>1279.9449999999999</v>
      </c>
      <c r="T10" s="536" t="s">
        <v>86</v>
      </c>
    </row>
    <row r="11" spans="1:21" ht="70.150000000000006" customHeight="1" x14ac:dyDescent="0.25">
      <c r="A11" s="938" t="s">
        <v>131</v>
      </c>
      <c r="B11" s="937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>
        <f>K11+J11+I11</f>
        <v>1099.0920000000001</v>
      </c>
      <c r="T11" s="246" t="s">
        <v>87</v>
      </c>
    </row>
    <row r="12" spans="1:21" ht="85.15" customHeight="1" x14ac:dyDescent="0.25">
      <c r="A12" s="938"/>
      <c r="B12" s="937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>
        <f>I12</f>
        <v>4592.0150000000003</v>
      </c>
      <c r="T12" s="246"/>
    </row>
    <row r="13" spans="1:21" ht="64.150000000000006" customHeight="1" x14ac:dyDescent="0.25">
      <c r="A13" s="243" t="s">
        <v>141</v>
      </c>
      <c r="B13" s="937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R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>O13+N13+M13+L13+K13+J13+I13</f>
        <v>55907.078000000009</v>
      </c>
      <c r="T13" s="250"/>
      <c r="U13" s="251"/>
    </row>
    <row r="14" spans="1:21" ht="114" customHeight="1" x14ac:dyDescent="0.25">
      <c r="A14" s="252" t="s">
        <v>370</v>
      </c>
      <c r="B14" s="937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O14+N14+M14+L14+K14+J14+I14</f>
        <v>55907.078000000009</v>
      </c>
      <c r="T14" s="536"/>
      <c r="U14" s="251"/>
    </row>
    <row r="15" spans="1:21" ht="46.9" customHeight="1" x14ac:dyDescent="0.25">
      <c r="A15" s="934" t="s">
        <v>239</v>
      </c>
      <c r="B15" s="938" t="s">
        <v>83</v>
      </c>
      <c r="C15" s="247">
        <v>964</v>
      </c>
      <c r="D15" s="248" t="s">
        <v>274</v>
      </c>
      <c r="E15" s="249" t="s">
        <v>152</v>
      </c>
      <c r="F15" s="249" t="s">
        <v>5</v>
      </c>
      <c r="G15" s="249" t="s">
        <v>196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9">
        <f>O15+N15+M15+L15+K15+J15+I15</f>
        <v>23668.400000000001</v>
      </c>
      <c r="T15" s="942"/>
      <c r="U15" s="251"/>
    </row>
    <row r="16" spans="1:21" ht="49.15" customHeight="1" x14ac:dyDescent="0.25">
      <c r="A16" s="936"/>
      <c r="B16" s="938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240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9">
        <f t="shared" ref="S16:S39" si="2">O16+N16+M16+L16+K16+J16+I16</f>
        <v>22915.599999999999</v>
      </c>
      <c r="T16" s="942"/>
      <c r="U16" s="251"/>
    </row>
    <row r="17" spans="1:21" ht="49.15" customHeight="1" x14ac:dyDescent="0.25">
      <c r="A17" s="935"/>
      <c r="B17" s="938"/>
      <c r="C17" s="249">
        <v>964</v>
      </c>
      <c r="D17" s="249" t="s">
        <v>274</v>
      </c>
      <c r="E17" s="249" t="s">
        <v>152</v>
      </c>
      <c r="F17" s="249" t="s">
        <v>5</v>
      </c>
      <c r="G17" s="249" t="s">
        <v>196</v>
      </c>
      <c r="H17" s="249" t="s">
        <v>161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9">
        <f t="shared" si="2"/>
        <v>201.6</v>
      </c>
      <c r="T17" s="942"/>
      <c r="U17" s="251"/>
    </row>
    <row r="18" spans="1:21" ht="50.45" customHeight="1" x14ac:dyDescent="0.25">
      <c r="A18" s="934" t="s">
        <v>242</v>
      </c>
      <c r="B18" s="938"/>
      <c r="C18" s="247">
        <v>964</v>
      </c>
      <c r="D18" s="248" t="s">
        <v>274</v>
      </c>
      <c r="E18" s="249" t="s">
        <v>152</v>
      </c>
      <c r="F18" s="249" t="s">
        <v>5</v>
      </c>
      <c r="G18" s="249" t="s">
        <v>190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9">
        <f t="shared" si="2"/>
        <v>2670.2</v>
      </c>
      <c r="T18" s="942"/>
      <c r="U18" s="251"/>
    </row>
    <row r="19" spans="1:21" ht="50.45" customHeight="1" x14ac:dyDescent="0.25">
      <c r="A19" s="935"/>
      <c r="B19" s="938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241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9">
        <f t="shared" si="2"/>
        <v>1193.7</v>
      </c>
      <c r="T19" s="942"/>
      <c r="U19" s="251"/>
    </row>
    <row r="20" spans="1:21" ht="50.45" customHeight="1" x14ac:dyDescent="0.25">
      <c r="A20" s="934" t="s">
        <v>244</v>
      </c>
      <c r="B20" s="938"/>
      <c r="C20" s="247">
        <v>964</v>
      </c>
      <c r="D20" s="248" t="s">
        <v>274</v>
      </c>
      <c r="E20" s="249" t="s">
        <v>152</v>
      </c>
      <c r="F20" s="249" t="s">
        <v>5</v>
      </c>
      <c r="G20" s="253" t="s">
        <v>191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9">
        <f t="shared" si="2"/>
        <v>166.06</v>
      </c>
      <c r="T20" s="942"/>
      <c r="U20" s="251"/>
    </row>
    <row r="21" spans="1:21" ht="48" customHeight="1" x14ac:dyDescent="0.25">
      <c r="A21" s="935"/>
      <c r="B21" s="533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243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9">
        <f t="shared" si="2"/>
        <v>254.7</v>
      </c>
      <c r="T21" s="536"/>
      <c r="U21" s="251"/>
    </row>
    <row r="22" spans="1:21" ht="111.6" customHeight="1" x14ac:dyDescent="0.25">
      <c r="A22" s="254" t="s">
        <v>197</v>
      </c>
      <c r="B22" s="533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198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9">
        <f t="shared" si="2"/>
        <v>577.73800000000006</v>
      </c>
      <c r="T22" s="255"/>
      <c r="U22" s="251"/>
    </row>
    <row r="23" spans="1:21" ht="31.15" customHeight="1" x14ac:dyDescent="0.25">
      <c r="A23" s="934" t="s">
        <v>165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196</v>
      </c>
      <c r="H23" s="249" t="s">
        <v>161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9">
        <f t="shared" si="2"/>
        <v>412.4</v>
      </c>
      <c r="T23" s="257"/>
      <c r="U23" s="251"/>
    </row>
    <row r="24" spans="1:21" ht="31.15" customHeight="1" x14ac:dyDescent="0.25">
      <c r="A24" s="936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9">
        <f t="shared" si="2"/>
        <v>15.1</v>
      </c>
      <c r="T24" s="257"/>
      <c r="U24" s="251"/>
    </row>
    <row r="25" spans="1:21" ht="31.15" customHeight="1" x14ac:dyDescent="0.25">
      <c r="A25" s="936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161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9">
        <f t="shared" si="2"/>
        <v>1036.5</v>
      </c>
      <c r="T25" s="257"/>
      <c r="U25" s="251"/>
    </row>
    <row r="26" spans="1:21" ht="31.15" customHeight="1" x14ac:dyDescent="0.25">
      <c r="A26" s="935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240</v>
      </c>
      <c r="H26" s="249" t="s">
        <v>161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9">
        <f t="shared" si="2"/>
        <v>1386.3</v>
      </c>
      <c r="T26" s="257"/>
      <c r="U26" s="251"/>
    </row>
    <row r="27" spans="1:21" ht="31.15" customHeight="1" x14ac:dyDescent="0.25">
      <c r="A27" s="533" t="s">
        <v>165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247</v>
      </c>
      <c r="H27" s="249" t="s">
        <v>161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9">
        <f t="shared" si="2"/>
        <v>177.3</v>
      </c>
      <c r="T27" s="257"/>
      <c r="U27" s="251"/>
    </row>
    <row r="28" spans="1:21" ht="183.6" customHeight="1" x14ac:dyDescent="0.25">
      <c r="A28" s="258" t="s">
        <v>185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9">
        <f t="shared" si="2"/>
        <v>15.1</v>
      </c>
      <c r="T28" s="257"/>
      <c r="U28" s="251"/>
    </row>
    <row r="29" spans="1:21" ht="79.150000000000006" customHeight="1" x14ac:dyDescent="0.25">
      <c r="A29" s="533" t="s">
        <v>245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246</v>
      </c>
      <c r="H29" s="249" t="s">
        <v>161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9">
        <f t="shared" si="2"/>
        <v>350</v>
      </c>
      <c r="T29" s="257"/>
      <c r="U29" s="251"/>
    </row>
    <row r="30" spans="1:21" ht="100.9" customHeight="1" x14ac:dyDescent="0.25">
      <c r="A30" s="533" t="s">
        <v>248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161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9">
        <f t="shared" si="2"/>
        <v>3.5</v>
      </c>
      <c r="T30" s="257"/>
      <c r="U30" s="251"/>
    </row>
    <row r="31" spans="1:21" ht="56.45" customHeight="1" x14ac:dyDescent="0.25">
      <c r="A31" s="533" t="s">
        <v>165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161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9">
        <f t="shared" si="2"/>
        <v>0</v>
      </c>
      <c r="T31" s="257"/>
      <c r="U31" s="251"/>
    </row>
    <row r="32" spans="1:21" ht="120.6" customHeight="1" x14ac:dyDescent="0.25">
      <c r="A32" s="254" t="s">
        <v>217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219</v>
      </c>
      <c r="H32" s="249" t="s">
        <v>161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9">
        <f t="shared" si="2"/>
        <v>1000</v>
      </c>
      <c r="T32" s="257"/>
      <c r="U32" s="251"/>
    </row>
    <row r="33" spans="1:21" ht="124.9" customHeight="1" x14ac:dyDescent="0.25">
      <c r="A33" s="533" t="s">
        <v>218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219</v>
      </c>
      <c r="H33" s="249" t="s">
        <v>161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9">
        <f t="shared" si="2"/>
        <v>97</v>
      </c>
      <c r="T33" s="257"/>
      <c r="U33" s="251"/>
    </row>
    <row r="34" spans="1:21" ht="44.45" customHeight="1" x14ac:dyDescent="0.25">
      <c r="A34" s="260" t="s">
        <v>224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225</v>
      </c>
      <c r="H34" s="249" t="s">
        <v>161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9">
        <f t="shared" si="2"/>
        <v>127</v>
      </c>
      <c r="T34" s="257"/>
      <c r="U34" s="251"/>
    </row>
    <row r="35" spans="1:21" ht="114" customHeight="1" x14ac:dyDescent="0.25">
      <c r="A35" s="533" t="s">
        <v>226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227</v>
      </c>
      <c r="H35" s="249" t="s">
        <v>161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9">
        <f t="shared" si="2"/>
        <v>5.08</v>
      </c>
      <c r="T35" s="257"/>
      <c r="U35" s="251"/>
    </row>
    <row r="36" spans="1:21" ht="114" customHeight="1" x14ac:dyDescent="0.25">
      <c r="A36" s="254" t="s">
        <v>265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266</v>
      </c>
      <c r="H36" s="249" t="s">
        <v>161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9">
        <f t="shared" si="2"/>
        <v>183.5</v>
      </c>
      <c r="T36" s="257"/>
      <c r="U36" s="251"/>
    </row>
    <row r="37" spans="1:21" ht="96.6" customHeight="1" x14ac:dyDescent="0.25">
      <c r="A37" s="254" t="s">
        <v>275</v>
      </c>
      <c r="B37" s="256"/>
      <c r="C37" s="247">
        <v>964</v>
      </c>
      <c r="D37" s="249" t="s">
        <v>274</v>
      </c>
      <c r="E37" s="249" t="s">
        <v>152</v>
      </c>
      <c r="F37" s="249" t="s">
        <v>5</v>
      </c>
      <c r="G37" s="249" t="s">
        <v>276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9">
        <f t="shared" si="2"/>
        <v>392.7</v>
      </c>
      <c r="T37" s="257"/>
      <c r="U37" s="251"/>
    </row>
    <row r="38" spans="1:21" ht="136.9" customHeight="1" x14ac:dyDescent="0.25">
      <c r="A38" s="254" t="s">
        <v>301</v>
      </c>
      <c r="B38" s="256"/>
      <c r="C38" s="247">
        <v>964</v>
      </c>
      <c r="D38" s="249" t="s">
        <v>302</v>
      </c>
      <c r="E38" s="249" t="s">
        <v>152</v>
      </c>
      <c r="F38" s="249" t="s">
        <v>5</v>
      </c>
      <c r="G38" s="249" t="s">
        <v>225</v>
      </c>
      <c r="H38" s="249" t="s">
        <v>161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9">
        <f t="shared" si="2"/>
        <v>105</v>
      </c>
      <c r="T38" s="257"/>
      <c r="U38" s="251"/>
    </row>
    <row r="39" spans="1:21" ht="160.9" customHeight="1" x14ac:dyDescent="0.25">
      <c r="A39" s="254" t="s">
        <v>303</v>
      </c>
      <c r="B39" s="256"/>
      <c r="C39" s="247">
        <v>964</v>
      </c>
      <c r="D39" s="249" t="s">
        <v>302</v>
      </c>
      <c r="E39" s="249" t="s">
        <v>152</v>
      </c>
      <c r="F39" s="249" t="s">
        <v>5</v>
      </c>
      <c r="G39" s="249" t="s">
        <v>227</v>
      </c>
      <c r="H39" s="249" t="s">
        <v>161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9">
        <f t="shared" si="2"/>
        <v>4.2</v>
      </c>
      <c r="T39" s="257"/>
      <c r="U39" s="251"/>
    </row>
    <row r="40" spans="1:21" ht="33.75" customHeight="1" x14ac:dyDescent="0.25">
      <c r="A40" s="532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6"/>
      <c r="U40" s="251"/>
    </row>
    <row r="41" spans="1:21" ht="78.75" customHeight="1" x14ac:dyDescent="0.25">
      <c r="A41" s="898" t="s">
        <v>257</v>
      </c>
      <c r="B41" s="898"/>
      <c r="C41" s="898"/>
      <c r="D41" s="898"/>
      <c r="E41" s="267"/>
      <c r="F41" s="267"/>
      <c r="G41" s="267"/>
      <c r="H41" s="267"/>
      <c r="I41" s="267"/>
      <c r="J41" s="267"/>
      <c r="K41" s="909" t="s">
        <v>258</v>
      </c>
      <c r="L41" s="909"/>
      <c r="M41" s="909"/>
      <c r="N41" s="909"/>
      <c r="O41" s="909"/>
      <c r="P41" s="909"/>
      <c r="Q41" s="909"/>
      <c r="R41" s="909"/>
      <c r="S41" s="909"/>
      <c r="T41" s="239"/>
    </row>
    <row r="42" spans="1:21" ht="114" customHeight="1" x14ac:dyDescent="0.25">
      <c r="A42" s="652"/>
      <c r="B42" s="652"/>
      <c r="C42" s="652"/>
      <c r="D42" s="652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</row>
  </sheetData>
  <mergeCells count="32">
    <mergeCell ref="K41:S41"/>
    <mergeCell ref="K1:T1"/>
    <mergeCell ref="H2:J2"/>
    <mergeCell ref="I5:S5"/>
    <mergeCell ref="K2:T2"/>
    <mergeCell ref="L6:L7"/>
    <mergeCell ref="M6:M7"/>
    <mergeCell ref="J6:J7"/>
    <mergeCell ref="A3:T3"/>
    <mergeCell ref="T5:T7"/>
    <mergeCell ref="B5:B7"/>
    <mergeCell ref="S6:S7"/>
    <mergeCell ref="N6:N7"/>
    <mergeCell ref="K6:K7"/>
    <mergeCell ref="T15:T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5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view="pageBreakPreview" topLeftCell="A10" zoomScale="60" zoomScaleNormal="85" workbookViewId="0">
      <selection activeCell="Q21" sqref="Q21"/>
    </sheetView>
  </sheetViews>
  <sheetFormatPr defaultRowHeight="15.75" x14ac:dyDescent="0.25"/>
  <cols>
    <col min="1" max="1" width="7.7109375" style="269" customWidth="1"/>
    <col min="2" max="2" width="30.85546875" style="270" customWidth="1"/>
    <col min="3" max="3" width="16.140625" style="270" customWidth="1"/>
    <col min="4" max="5" width="9.140625" style="270"/>
    <col min="6" max="6" width="4.5703125" style="270" customWidth="1"/>
    <col min="7" max="7" width="2.42578125" style="270" customWidth="1"/>
    <col min="8" max="8" width="7.5703125" style="270" customWidth="1"/>
    <col min="9" max="9" width="10.28515625" style="270" customWidth="1"/>
    <col min="10" max="10" width="13.5703125" style="270" customWidth="1"/>
    <col min="11" max="11" width="13.28515625" style="270" customWidth="1"/>
    <col min="12" max="19" width="14.5703125" style="270" customWidth="1"/>
    <col min="20" max="20" width="15.140625" style="270" customWidth="1"/>
    <col min="21" max="21" width="26.28515625" style="270" customWidth="1"/>
    <col min="22" max="22" width="14.42578125" style="270" customWidth="1"/>
    <col min="23" max="16384" width="9.140625" style="270"/>
  </cols>
  <sheetData>
    <row r="1" spans="1:22" ht="56.25" customHeight="1" x14ac:dyDescent="0.25">
      <c r="L1" s="952"/>
      <c r="M1" s="952"/>
      <c r="N1" s="952"/>
      <c r="O1" s="952"/>
      <c r="P1" s="952"/>
      <c r="Q1" s="952"/>
      <c r="R1" s="952"/>
      <c r="S1" s="952"/>
      <c r="T1" s="952"/>
      <c r="U1" s="952"/>
    </row>
    <row r="2" spans="1:22" ht="116.25" customHeight="1" x14ac:dyDescent="0.25">
      <c r="E2" s="953"/>
      <c r="F2" s="954"/>
      <c r="G2" s="954"/>
      <c r="L2" s="955" t="s">
        <v>299</v>
      </c>
      <c r="M2" s="955"/>
      <c r="N2" s="955"/>
      <c r="O2" s="955"/>
      <c r="P2" s="955"/>
      <c r="Q2" s="955"/>
      <c r="R2" s="955"/>
      <c r="S2" s="955"/>
      <c r="T2" s="955"/>
      <c r="U2" s="955"/>
      <c r="V2" s="538"/>
    </row>
    <row r="3" spans="1:22" ht="39" customHeight="1" x14ac:dyDescent="0.25">
      <c r="A3" s="956" t="s">
        <v>50</v>
      </c>
      <c r="B3" s="956"/>
      <c r="C3" s="956"/>
      <c r="D3" s="956"/>
      <c r="E3" s="956"/>
      <c r="F3" s="956"/>
      <c r="G3" s="956"/>
      <c r="H3" s="956"/>
      <c r="I3" s="956"/>
      <c r="J3" s="956"/>
      <c r="K3" s="956"/>
      <c r="L3" s="956"/>
      <c r="M3" s="956"/>
      <c r="N3" s="956"/>
      <c r="O3" s="956"/>
      <c r="P3" s="956"/>
      <c r="Q3" s="956"/>
      <c r="R3" s="956"/>
      <c r="S3" s="956"/>
      <c r="T3" s="956"/>
      <c r="U3" s="956"/>
    </row>
    <row r="4" spans="1:22" ht="6.75" customHeight="1" x14ac:dyDescent="0.25">
      <c r="E4" s="271"/>
      <c r="F4" s="272"/>
      <c r="G4" s="271"/>
      <c r="H4" s="271"/>
      <c r="I4" s="271"/>
    </row>
    <row r="5" spans="1:22" ht="18" customHeight="1" x14ac:dyDescent="0.25">
      <c r="A5" s="957" t="s">
        <v>36</v>
      </c>
      <c r="B5" s="946" t="s">
        <v>49</v>
      </c>
      <c r="C5" s="961" t="s">
        <v>168</v>
      </c>
      <c r="D5" s="961" t="s">
        <v>48</v>
      </c>
      <c r="E5" s="961"/>
      <c r="F5" s="961"/>
      <c r="G5" s="961"/>
      <c r="H5" s="961"/>
      <c r="I5" s="961"/>
      <c r="J5" s="958" t="s">
        <v>47</v>
      </c>
      <c r="K5" s="959"/>
      <c r="L5" s="959"/>
      <c r="M5" s="959"/>
      <c r="N5" s="959"/>
      <c r="O5" s="959"/>
      <c r="P5" s="959"/>
      <c r="Q5" s="959"/>
      <c r="R5" s="959"/>
      <c r="S5" s="959"/>
      <c r="T5" s="960"/>
      <c r="U5" s="961" t="s">
        <v>46</v>
      </c>
    </row>
    <row r="6" spans="1:22" ht="83.25" customHeight="1" x14ac:dyDescent="0.25">
      <c r="A6" s="957"/>
      <c r="B6" s="948"/>
      <c r="C6" s="961"/>
      <c r="D6" s="540" t="s">
        <v>167</v>
      </c>
      <c r="E6" s="540" t="s">
        <v>45</v>
      </c>
      <c r="F6" s="958" t="s">
        <v>44</v>
      </c>
      <c r="G6" s="959"/>
      <c r="H6" s="960"/>
      <c r="I6" s="540" t="s">
        <v>43</v>
      </c>
      <c r="J6" s="540" t="s">
        <v>33</v>
      </c>
      <c r="K6" s="540" t="s">
        <v>32</v>
      </c>
      <c r="L6" s="540" t="s">
        <v>31</v>
      </c>
      <c r="M6" s="540" t="s">
        <v>119</v>
      </c>
      <c r="N6" s="540" t="s">
        <v>118</v>
      </c>
      <c r="O6" s="540" t="s">
        <v>117</v>
      </c>
      <c r="P6" s="540" t="s">
        <v>116</v>
      </c>
      <c r="Q6" s="540" t="s">
        <v>115</v>
      </c>
      <c r="R6" s="540" t="s">
        <v>114</v>
      </c>
      <c r="S6" s="540" t="s">
        <v>113</v>
      </c>
      <c r="T6" s="540" t="s">
        <v>489</v>
      </c>
      <c r="U6" s="961"/>
    </row>
    <row r="7" spans="1:22" ht="15.75" customHeight="1" x14ac:dyDescent="0.25">
      <c r="A7" s="539"/>
      <c r="B7" s="943" t="s">
        <v>42</v>
      </c>
      <c r="C7" s="944"/>
      <c r="D7" s="944"/>
      <c r="E7" s="944"/>
      <c r="F7" s="944"/>
      <c r="G7" s="944"/>
      <c r="H7" s="944"/>
      <c r="I7" s="944"/>
      <c r="J7" s="944"/>
      <c r="K7" s="944"/>
      <c r="L7" s="944"/>
      <c r="M7" s="944"/>
      <c r="N7" s="944"/>
      <c r="O7" s="944"/>
      <c r="P7" s="944"/>
      <c r="Q7" s="944"/>
      <c r="R7" s="944"/>
      <c r="S7" s="944"/>
      <c r="T7" s="945"/>
      <c r="U7" s="540"/>
    </row>
    <row r="8" spans="1:22" ht="42" customHeight="1" x14ac:dyDescent="0.25">
      <c r="A8" s="273" t="s">
        <v>8</v>
      </c>
      <c r="B8" s="943" t="s">
        <v>368</v>
      </c>
      <c r="C8" s="944"/>
      <c r="D8" s="944"/>
      <c r="E8" s="944"/>
      <c r="F8" s="944"/>
      <c r="G8" s="944"/>
      <c r="H8" s="944"/>
      <c r="I8" s="944"/>
      <c r="J8" s="944"/>
      <c r="K8" s="944"/>
      <c r="L8" s="944"/>
      <c r="M8" s="944"/>
      <c r="N8" s="944"/>
      <c r="O8" s="944"/>
      <c r="P8" s="944"/>
      <c r="Q8" s="944"/>
      <c r="R8" s="944"/>
      <c r="S8" s="944"/>
      <c r="T8" s="945"/>
      <c r="U8" s="537"/>
    </row>
    <row r="9" spans="1:22" ht="55.5" customHeight="1" x14ac:dyDescent="0.25">
      <c r="A9" s="962" t="s">
        <v>134</v>
      </c>
      <c r="B9" s="946" t="s">
        <v>133</v>
      </c>
      <c r="C9" s="965" t="s">
        <v>83</v>
      </c>
      <c r="D9" s="539" t="s">
        <v>123</v>
      </c>
      <c r="E9" s="344" t="s">
        <v>105</v>
      </c>
      <c r="F9" s="949" t="s">
        <v>151</v>
      </c>
      <c r="G9" s="950"/>
      <c r="H9" s="951"/>
      <c r="I9" s="344" t="s">
        <v>267</v>
      </c>
      <c r="J9" s="345">
        <v>0</v>
      </c>
      <c r="K9" s="345">
        <v>0</v>
      </c>
      <c r="L9" s="345">
        <v>1635.2</v>
      </c>
      <c r="M9" s="345">
        <v>1669</v>
      </c>
      <c r="N9" s="345">
        <v>1760.7</v>
      </c>
      <c r="O9" s="345">
        <f>2047.6+106</f>
        <v>2153.6</v>
      </c>
      <c r="P9" s="345">
        <f>1594.1+472.1</f>
        <v>2066.1999999999998</v>
      </c>
      <c r="Q9" s="345">
        <v>2817.8</v>
      </c>
      <c r="R9" s="345">
        <v>2817.8</v>
      </c>
      <c r="S9" s="345">
        <v>2817.8</v>
      </c>
      <c r="T9" s="345">
        <f>SUM(J9:S9)</f>
        <v>17738.099999999999</v>
      </c>
      <c r="U9" s="968" t="s">
        <v>41</v>
      </c>
      <c r="V9" s="274"/>
    </row>
    <row r="10" spans="1:22" ht="44.25" customHeight="1" x14ac:dyDescent="0.25">
      <c r="A10" s="963"/>
      <c r="B10" s="947"/>
      <c r="C10" s="966"/>
      <c r="D10" s="539" t="s">
        <v>123</v>
      </c>
      <c r="E10" s="344" t="s">
        <v>105</v>
      </c>
      <c r="F10" s="949" t="s">
        <v>249</v>
      </c>
      <c r="G10" s="950"/>
      <c r="H10" s="951"/>
      <c r="I10" s="344" t="s">
        <v>267</v>
      </c>
      <c r="J10" s="345">
        <v>997</v>
      </c>
      <c r="K10" s="345">
        <v>1641.2</v>
      </c>
      <c r="L10" s="345">
        <v>0</v>
      </c>
      <c r="M10" s="345">
        <v>0</v>
      </c>
      <c r="N10" s="345">
        <f>-O15</f>
        <v>0</v>
      </c>
      <c r="O10" s="345">
        <v>0</v>
      </c>
      <c r="P10" s="345"/>
      <c r="Q10" s="345"/>
      <c r="R10" s="345"/>
      <c r="S10" s="345"/>
      <c r="T10" s="345">
        <f t="shared" ref="T10:T22" si="0">SUM(J10:S10)</f>
        <v>2638.2</v>
      </c>
      <c r="U10" s="969"/>
      <c r="V10" s="274"/>
    </row>
    <row r="11" spans="1:22" ht="48" hidden="1" customHeight="1" x14ac:dyDescent="0.25">
      <c r="A11" s="963"/>
      <c r="B11" s="947"/>
      <c r="C11" s="966"/>
      <c r="D11" s="539" t="s">
        <v>123</v>
      </c>
      <c r="E11" s="344" t="s">
        <v>105</v>
      </c>
      <c r="F11" s="949" t="s">
        <v>249</v>
      </c>
      <c r="G11" s="950"/>
      <c r="H11" s="951"/>
      <c r="I11" s="344" t="s">
        <v>135</v>
      </c>
      <c r="J11" s="345">
        <v>0</v>
      </c>
      <c r="K11" s="345">
        <v>0</v>
      </c>
      <c r="L11" s="345">
        <v>0</v>
      </c>
      <c r="M11" s="345">
        <v>0</v>
      </c>
      <c r="N11" s="345">
        <v>0</v>
      </c>
      <c r="O11" s="345">
        <v>0</v>
      </c>
      <c r="P11" s="345"/>
      <c r="Q11" s="345"/>
      <c r="R11" s="345"/>
      <c r="S11" s="345"/>
      <c r="T11" s="345">
        <f t="shared" si="0"/>
        <v>0</v>
      </c>
      <c r="U11" s="969"/>
      <c r="V11" s="274"/>
    </row>
    <row r="12" spans="1:22" ht="53.25" hidden="1" customHeight="1" x14ac:dyDescent="0.25">
      <c r="A12" s="963"/>
      <c r="B12" s="947"/>
      <c r="C12" s="966"/>
      <c r="D12" s="539" t="s">
        <v>123</v>
      </c>
      <c r="E12" s="344" t="s">
        <v>105</v>
      </c>
      <c r="F12" s="949" t="s">
        <v>151</v>
      </c>
      <c r="G12" s="950"/>
      <c r="H12" s="951"/>
      <c r="I12" s="344" t="s">
        <v>135</v>
      </c>
      <c r="J12" s="345">
        <v>0</v>
      </c>
      <c r="K12" s="345">
        <v>0</v>
      </c>
      <c r="L12" s="345">
        <v>0</v>
      </c>
      <c r="M12" s="345">
        <v>0</v>
      </c>
      <c r="N12" s="345">
        <v>0</v>
      </c>
      <c r="O12" s="345">
        <v>0</v>
      </c>
      <c r="P12" s="345"/>
      <c r="Q12" s="345"/>
      <c r="R12" s="345"/>
      <c r="S12" s="345"/>
      <c r="T12" s="345">
        <f t="shared" si="0"/>
        <v>0</v>
      </c>
      <c r="U12" s="969"/>
      <c r="V12" s="274"/>
    </row>
    <row r="13" spans="1:22" ht="52.5" customHeight="1" x14ac:dyDescent="0.25">
      <c r="A13" s="963"/>
      <c r="B13" s="947"/>
      <c r="C13" s="966"/>
      <c r="D13" s="539" t="s">
        <v>123</v>
      </c>
      <c r="E13" s="344" t="s">
        <v>105</v>
      </c>
      <c r="F13" s="949" t="s">
        <v>249</v>
      </c>
      <c r="G13" s="950"/>
      <c r="H13" s="951"/>
      <c r="I13" s="344" t="s">
        <v>128</v>
      </c>
      <c r="J13" s="345">
        <v>100</v>
      </c>
      <c r="K13" s="345">
        <v>61.8</v>
      </c>
      <c r="L13" s="345">
        <v>0</v>
      </c>
      <c r="M13" s="345">
        <v>0</v>
      </c>
      <c r="N13" s="345">
        <v>0</v>
      </c>
      <c r="O13" s="345">
        <v>0</v>
      </c>
      <c r="P13" s="345"/>
      <c r="Q13" s="345"/>
      <c r="R13" s="345"/>
      <c r="S13" s="345"/>
      <c r="T13" s="345">
        <f t="shared" si="0"/>
        <v>161.80000000000001</v>
      </c>
      <c r="U13" s="969"/>
      <c r="V13" s="274"/>
    </row>
    <row r="14" spans="1:22" ht="49.5" customHeight="1" x14ac:dyDescent="0.25">
      <c r="A14" s="963"/>
      <c r="B14" s="947"/>
      <c r="C14" s="966"/>
      <c r="D14" s="539" t="s">
        <v>123</v>
      </c>
      <c r="E14" s="344" t="s">
        <v>105</v>
      </c>
      <c r="F14" s="949" t="s">
        <v>151</v>
      </c>
      <c r="G14" s="950"/>
      <c r="H14" s="951"/>
      <c r="I14" s="344" t="s">
        <v>128</v>
      </c>
      <c r="J14" s="345">
        <v>0</v>
      </c>
      <c r="K14" s="345">
        <v>0</v>
      </c>
      <c r="L14" s="345">
        <v>153.80000000000001</v>
      </c>
      <c r="M14" s="345">
        <v>39</v>
      </c>
      <c r="N14" s="345">
        <v>46</v>
      </c>
      <c r="O14" s="345">
        <v>24.4</v>
      </c>
      <c r="P14" s="345">
        <v>60.8</v>
      </c>
      <c r="Q14" s="345">
        <v>77.3</v>
      </c>
      <c r="R14" s="345">
        <v>77.3</v>
      </c>
      <c r="S14" s="345">
        <v>77.3</v>
      </c>
      <c r="T14" s="345">
        <f t="shared" si="0"/>
        <v>555.9</v>
      </c>
      <c r="U14" s="970"/>
      <c r="V14" s="404"/>
    </row>
    <row r="15" spans="1:22" ht="39" customHeight="1" x14ac:dyDescent="0.25">
      <c r="A15" s="964"/>
      <c r="B15" s="948"/>
      <c r="C15" s="967"/>
      <c r="D15" s="539" t="s">
        <v>123</v>
      </c>
      <c r="E15" s="344" t="s">
        <v>105</v>
      </c>
      <c r="F15" s="949" t="s">
        <v>151</v>
      </c>
      <c r="G15" s="950"/>
      <c r="H15" s="951"/>
      <c r="I15" s="344" t="s">
        <v>166</v>
      </c>
      <c r="J15" s="345">
        <v>90.5</v>
      </c>
      <c r="K15" s="345"/>
      <c r="L15" s="345"/>
      <c r="M15" s="345"/>
      <c r="N15" s="345">
        <v>0.1</v>
      </c>
      <c r="O15" s="345"/>
      <c r="P15" s="345"/>
      <c r="Q15" s="345"/>
      <c r="R15" s="345"/>
      <c r="S15" s="345"/>
      <c r="T15" s="345">
        <f t="shared" si="0"/>
        <v>90.6</v>
      </c>
      <c r="U15" s="543"/>
      <c r="V15" s="274"/>
    </row>
    <row r="16" spans="1:22" ht="82.9" customHeight="1" x14ac:dyDescent="0.25">
      <c r="A16" s="541" t="s">
        <v>320</v>
      </c>
      <c r="B16" s="275" t="s">
        <v>318</v>
      </c>
      <c r="C16" s="542"/>
      <c r="D16" s="539" t="s">
        <v>123</v>
      </c>
      <c r="E16" s="344" t="s">
        <v>105</v>
      </c>
      <c r="F16" s="949" t="s">
        <v>401</v>
      </c>
      <c r="G16" s="950"/>
      <c r="H16" s="951"/>
      <c r="I16" s="344" t="s">
        <v>267</v>
      </c>
      <c r="J16" s="345"/>
      <c r="K16" s="345"/>
      <c r="L16" s="345"/>
      <c r="M16" s="345"/>
      <c r="N16" s="345">
        <v>67.8</v>
      </c>
      <c r="O16" s="345"/>
      <c r="P16" s="345"/>
      <c r="Q16" s="345"/>
      <c r="R16" s="345"/>
      <c r="S16" s="345"/>
      <c r="T16" s="345">
        <f t="shared" si="0"/>
        <v>67.8</v>
      </c>
      <c r="U16" s="543"/>
      <c r="V16" s="274"/>
    </row>
    <row r="17" spans="1:22" ht="82.9" customHeight="1" x14ac:dyDescent="0.25">
      <c r="A17" s="541" t="s">
        <v>415</v>
      </c>
      <c r="B17" s="275" t="s">
        <v>444</v>
      </c>
      <c r="C17" s="542"/>
      <c r="D17" s="539" t="s">
        <v>123</v>
      </c>
      <c r="E17" s="344" t="s">
        <v>105</v>
      </c>
      <c r="F17" s="949" t="s">
        <v>446</v>
      </c>
      <c r="G17" s="950"/>
      <c r="H17" s="951"/>
      <c r="I17" s="344" t="s">
        <v>267</v>
      </c>
      <c r="J17" s="345"/>
      <c r="K17" s="345"/>
      <c r="L17" s="345"/>
      <c r="M17" s="345"/>
      <c r="N17" s="345"/>
      <c r="O17" s="345">
        <v>27.3</v>
      </c>
      <c r="P17" s="345"/>
      <c r="Q17" s="345"/>
      <c r="R17" s="345"/>
      <c r="S17" s="345"/>
      <c r="T17" s="345">
        <f t="shared" si="0"/>
        <v>27.3</v>
      </c>
      <c r="U17" s="543"/>
      <c r="V17" s="274"/>
    </row>
    <row r="18" spans="1:22" ht="82.9" customHeight="1" x14ac:dyDescent="0.25">
      <c r="A18" s="541" t="s">
        <v>416</v>
      </c>
      <c r="B18" s="275" t="s">
        <v>480</v>
      </c>
      <c r="C18" s="542"/>
      <c r="D18" s="539" t="s">
        <v>123</v>
      </c>
      <c r="E18" s="344" t="s">
        <v>105</v>
      </c>
      <c r="F18" s="949" t="s">
        <v>481</v>
      </c>
      <c r="G18" s="950"/>
      <c r="H18" s="951"/>
      <c r="I18" s="344" t="s">
        <v>267</v>
      </c>
      <c r="J18" s="345"/>
      <c r="K18" s="345"/>
      <c r="L18" s="345"/>
      <c r="M18" s="345"/>
      <c r="N18" s="345"/>
      <c r="O18" s="345"/>
      <c r="P18" s="345">
        <v>269.3</v>
      </c>
      <c r="Q18" s="345"/>
      <c r="R18" s="345"/>
      <c r="S18" s="345"/>
      <c r="T18" s="345">
        <f t="shared" si="0"/>
        <v>269.3</v>
      </c>
      <c r="U18" s="543"/>
      <c r="V18" s="274"/>
    </row>
    <row r="19" spans="1:22" ht="115.15" customHeight="1" x14ac:dyDescent="0.25">
      <c r="A19" s="541" t="s">
        <v>465</v>
      </c>
      <c r="B19" s="338" t="s">
        <v>408</v>
      </c>
      <c r="C19" s="542"/>
      <c r="D19" s="539" t="s">
        <v>123</v>
      </c>
      <c r="E19" s="344" t="s">
        <v>105</v>
      </c>
      <c r="F19" s="949" t="s">
        <v>407</v>
      </c>
      <c r="G19" s="950"/>
      <c r="H19" s="951"/>
      <c r="I19" s="344" t="s">
        <v>267</v>
      </c>
      <c r="J19" s="345"/>
      <c r="K19" s="345"/>
      <c r="L19" s="345"/>
      <c r="M19" s="345"/>
      <c r="N19" s="345">
        <v>128.30000000000001</v>
      </c>
      <c r="O19" s="345"/>
      <c r="P19" s="345"/>
      <c r="Q19" s="345"/>
      <c r="R19" s="345"/>
      <c r="S19" s="345"/>
      <c r="T19" s="345">
        <f t="shared" si="0"/>
        <v>128.30000000000001</v>
      </c>
      <c r="U19" s="543"/>
      <c r="V19" s="274"/>
    </row>
    <row r="20" spans="1:22" ht="144" customHeight="1" x14ac:dyDescent="0.25">
      <c r="A20" s="541" t="s">
        <v>479</v>
      </c>
      <c r="B20" s="349" t="s">
        <v>417</v>
      </c>
      <c r="C20" s="542"/>
      <c r="D20" s="539" t="s">
        <v>123</v>
      </c>
      <c r="E20" s="344" t="s">
        <v>105</v>
      </c>
      <c r="F20" s="949" t="s">
        <v>418</v>
      </c>
      <c r="G20" s="950"/>
      <c r="H20" s="951"/>
      <c r="I20" s="344" t="s">
        <v>267</v>
      </c>
      <c r="J20" s="345"/>
      <c r="K20" s="345"/>
      <c r="L20" s="345"/>
      <c r="M20" s="345"/>
      <c r="N20" s="345"/>
      <c r="O20" s="345">
        <v>36.4</v>
      </c>
      <c r="P20" s="345"/>
      <c r="Q20" s="345"/>
      <c r="R20" s="345"/>
      <c r="S20" s="345"/>
      <c r="T20" s="345">
        <f t="shared" si="0"/>
        <v>36.4</v>
      </c>
      <c r="U20" s="543"/>
      <c r="V20" s="274"/>
    </row>
    <row r="21" spans="1:22" ht="18.75" x14ac:dyDescent="0.25">
      <c r="A21" s="539"/>
      <c r="B21" s="73" t="s">
        <v>40</v>
      </c>
      <c r="C21" s="276"/>
      <c r="D21" s="73"/>
      <c r="E21" s="346"/>
      <c r="F21" s="949"/>
      <c r="G21" s="950"/>
      <c r="H21" s="951"/>
      <c r="I21" s="346"/>
      <c r="J21" s="345">
        <f>J15+J14+J13+J12+J11+J10</f>
        <v>1187.5</v>
      </c>
      <c r="K21" s="345">
        <f>K15+K14+K13+K12+K11+K10</f>
        <v>1703</v>
      </c>
      <c r="L21" s="345">
        <f>L14+L12+L9</f>
        <v>1789</v>
      </c>
      <c r="M21" s="345">
        <f>M14+M12+M9</f>
        <v>1708</v>
      </c>
      <c r="N21" s="345">
        <f>N14+N12+N9+N16+N15+N19</f>
        <v>2002.8999999999999</v>
      </c>
      <c r="O21" s="345">
        <f>O14+O12+O9+O16+O20+O17</f>
        <v>2241.7000000000003</v>
      </c>
      <c r="P21" s="345">
        <f>P14+P12+P9+P16+P18</f>
        <v>2396.3000000000002</v>
      </c>
      <c r="Q21" s="345">
        <f>Q14+Q12+Q9+Q16</f>
        <v>2895.1000000000004</v>
      </c>
      <c r="R21" s="345">
        <f>R14+R12+R9+R16</f>
        <v>2895.1000000000004</v>
      </c>
      <c r="S21" s="345">
        <f>S14+S12+S9+S16</f>
        <v>2895.1000000000004</v>
      </c>
      <c r="T21" s="345">
        <f t="shared" si="0"/>
        <v>21713.700000000004</v>
      </c>
      <c r="U21" s="277"/>
      <c r="V21" s="278"/>
    </row>
    <row r="22" spans="1:22" ht="18.75" x14ac:dyDescent="0.25">
      <c r="A22" s="539"/>
      <c r="B22" s="73" t="s">
        <v>92</v>
      </c>
      <c r="C22" s="73"/>
      <c r="D22" s="73"/>
      <c r="E22" s="346"/>
      <c r="F22" s="949"/>
      <c r="G22" s="950"/>
      <c r="H22" s="951"/>
      <c r="I22" s="346"/>
      <c r="J22" s="347">
        <f t="shared" ref="J22:P22" si="1">J21</f>
        <v>1187.5</v>
      </c>
      <c r="K22" s="347">
        <f t="shared" si="1"/>
        <v>1703</v>
      </c>
      <c r="L22" s="347">
        <f t="shared" si="1"/>
        <v>1789</v>
      </c>
      <c r="M22" s="347">
        <f t="shared" si="1"/>
        <v>1708</v>
      </c>
      <c r="N22" s="347">
        <f t="shared" si="1"/>
        <v>2002.8999999999999</v>
      </c>
      <c r="O22" s="347">
        <f t="shared" si="1"/>
        <v>2241.7000000000003</v>
      </c>
      <c r="P22" s="347">
        <f t="shared" si="1"/>
        <v>2396.3000000000002</v>
      </c>
      <c r="Q22" s="347">
        <f>Q21</f>
        <v>2895.1000000000004</v>
      </c>
      <c r="R22" s="347">
        <f>R21</f>
        <v>2895.1000000000004</v>
      </c>
      <c r="S22" s="347">
        <f>S21</f>
        <v>2895.1000000000004</v>
      </c>
      <c r="T22" s="345">
        <f t="shared" si="0"/>
        <v>21713.700000000004</v>
      </c>
      <c r="U22" s="73"/>
      <c r="V22" s="278"/>
    </row>
    <row r="23" spans="1:22" s="280" customFormat="1" ht="35.25" customHeight="1" x14ac:dyDescent="0.25">
      <c r="A23" s="279"/>
      <c r="K23" s="281"/>
      <c r="U23" s="281"/>
    </row>
    <row r="24" spans="1:22" s="280" customFormat="1" ht="60.75" customHeight="1" x14ac:dyDescent="0.25">
      <c r="A24" s="652" t="s">
        <v>264</v>
      </c>
      <c r="B24" s="652"/>
      <c r="C24" s="652"/>
      <c r="D24" s="652"/>
      <c r="E24" s="268"/>
      <c r="F24" s="268"/>
      <c r="G24" s="268"/>
      <c r="H24" s="268"/>
      <c r="I24" s="268"/>
      <c r="J24" s="282"/>
      <c r="K24" s="268"/>
      <c r="L24" s="644" t="s">
        <v>195</v>
      </c>
      <c r="M24" s="644"/>
      <c r="N24" s="644"/>
      <c r="O24" s="644"/>
      <c r="P24" s="644"/>
      <c r="Q24" s="644"/>
      <c r="R24" s="644"/>
      <c r="S24" s="644"/>
      <c r="T24" s="644"/>
      <c r="U24" s="644"/>
    </row>
    <row r="25" spans="1:22" s="280" customFormat="1" ht="35.25" customHeight="1" x14ac:dyDescent="0.25">
      <c r="A25" s="279"/>
      <c r="L25" s="281"/>
      <c r="M25" s="281"/>
      <c r="N25" s="281"/>
      <c r="O25" s="281"/>
      <c r="P25" s="281"/>
      <c r="Q25" s="281"/>
      <c r="R25" s="281"/>
      <c r="S25" s="281"/>
      <c r="U25" s="281"/>
    </row>
    <row r="26" spans="1:22" s="280" customFormat="1" ht="35.25" customHeight="1" x14ac:dyDescent="0.25">
      <c r="A26" s="279"/>
      <c r="J26" s="283"/>
    </row>
    <row r="27" spans="1:22" x14ac:dyDescent="0.25">
      <c r="J27" s="278"/>
      <c r="V27" s="278"/>
    </row>
  </sheetData>
  <mergeCells count="33">
    <mergeCell ref="A24:D24"/>
    <mergeCell ref="L24:U24"/>
    <mergeCell ref="F14:H14"/>
    <mergeCell ref="A9:A15"/>
    <mergeCell ref="C9:C15"/>
    <mergeCell ref="U9:U14"/>
    <mergeCell ref="F19:H19"/>
    <mergeCell ref="F17:H17"/>
    <mergeCell ref="F20:H20"/>
    <mergeCell ref="F9:H9"/>
    <mergeCell ref="F22:H22"/>
    <mergeCell ref="F21:H21"/>
    <mergeCell ref="L1:U1"/>
    <mergeCell ref="E2:G2"/>
    <mergeCell ref="L2:U2"/>
    <mergeCell ref="A3:U3"/>
    <mergeCell ref="A5:A6"/>
    <mergeCell ref="J5:T5"/>
    <mergeCell ref="U5:U6"/>
    <mergeCell ref="C5:C6"/>
    <mergeCell ref="F6:H6"/>
    <mergeCell ref="B5:B6"/>
    <mergeCell ref="D5:I5"/>
    <mergeCell ref="B7:T7"/>
    <mergeCell ref="B9:B15"/>
    <mergeCell ref="F13:H13"/>
    <mergeCell ref="F11:H11"/>
    <mergeCell ref="F18:H18"/>
    <mergeCell ref="F15:H15"/>
    <mergeCell ref="F12:H12"/>
    <mergeCell ref="F10:H10"/>
    <mergeCell ref="F16:H16"/>
    <mergeCell ref="B8:T8"/>
  </mergeCells>
  <phoneticPr fontId="22" type="noConversion"/>
  <pageMargins left="0.35" right="0.25" top="0.44" bottom="0.41" header="0.39" footer="0.31"/>
  <pageSetup paperSize="9" scale="49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44"/>
  <sheetViews>
    <sheetView view="pageBreakPreview" topLeftCell="A4" zoomScale="55" zoomScaleSheetLayoutView="55" workbookViewId="0">
      <selection sqref="A1:O44"/>
    </sheetView>
  </sheetViews>
  <sheetFormatPr defaultRowHeight="12.75" outlineLevelRow="1" x14ac:dyDescent="0.2"/>
  <cols>
    <col min="1" max="1" width="18.140625" style="284" customWidth="1"/>
    <col min="2" max="2" width="20.28515625" style="284" customWidth="1"/>
    <col min="3" max="3" width="45.140625" style="284" customWidth="1"/>
    <col min="4" max="4" width="16.28515625" style="284" customWidth="1"/>
    <col min="5" max="5" width="15.42578125" style="284" customWidth="1"/>
    <col min="6" max="7" width="15" style="284" customWidth="1"/>
    <col min="8" max="8" width="15.140625" style="284" customWidth="1"/>
    <col min="9" max="13" width="16.28515625" style="284" customWidth="1"/>
    <col min="14" max="14" width="21.42578125" style="284" customWidth="1"/>
    <col min="15" max="15" width="13.7109375" style="284" customWidth="1"/>
    <col min="16" max="17" width="13.7109375" style="284" hidden="1" customWidth="1"/>
    <col min="18" max="18" width="0" style="284" hidden="1" customWidth="1"/>
    <col min="19" max="19" width="13.140625" style="284" bestFit="1" customWidth="1"/>
    <col min="20" max="20" width="17.5703125" style="284" customWidth="1"/>
    <col min="21" max="21" width="13.5703125" style="284" customWidth="1"/>
    <col min="22" max="22" width="11.5703125" style="284" customWidth="1"/>
    <col min="23" max="23" width="11.7109375" style="284" customWidth="1"/>
    <col min="24" max="16384" width="9.140625" style="284"/>
  </cols>
  <sheetData>
    <row r="1" spans="1:25" ht="69.75" customHeight="1" x14ac:dyDescent="0.2">
      <c r="D1" s="971" t="s">
        <v>535</v>
      </c>
      <c r="E1" s="971"/>
      <c r="F1" s="971"/>
      <c r="G1" s="971"/>
      <c r="H1" s="285"/>
      <c r="I1" s="285"/>
      <c r="J1" s="285"/>
      <c r="K1" s="285"/>
      <c r="L1" s="285"/>
      <c r="M1" s="285"/>
      <c r="N1" s="285"/>
    </row>
    <row r="2" spans="1:25" ht="46.5" customHeight="1" x14ac:dyDescent="0.25">
      <c r="A2" s="286"/>
      <c r="B2" s="286"/>
      <c r="C2" s="286"/>
      <c r="D2" s="661" t="s">
        <v>520</v>
      </c>
      <c r="E2" s="661"/>
      <c r="F2" s="661"/>
      <c r="G2" s="661"/>
      <c r="H2" s="661"/>
      <c r="I2" s="661"/>
      <c r="J2" s="661"/>
      <c r="K2" s="661"/>
      <c r="L2" s="661"/>
      <c r="M2" s="661"/>
      <c r="N2" s="661"/>
      <c r="O2" s="661"/>
    </row>
    <row r="3" spans="1:25" ht="70.5" customHeight="1" x14ac:dyDescent="0.25">
      <c r="A3" s="662" t="s">
        <v>146</v>
      </c>
      <c r="B3" s="662"/>
      <c r="C3" s="662"/>
      <c r="D3" s="662"/>
      <c r="E3" s="662"/>
      <c r="F3" s="662"/>
      <c r="G3" s="662"/>
      <c r="H3" s="662"/>
      <c r="I3" s="662"/>
      <c r="J3" s="662"/>
      <c r="K3" s="662"/>
      <c r="L3" s="662"/>
      <c r="M3" s="662"/>
      <c r="N3" s="662"/>
    </row>
    <row r="4" spans="1:25" ht="15.75" x14ac:dyDescent="0.25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</row>
    <row r="5" spans="1:25" ht="24.6" customHeight="1" x14ac:dyDescent="0.2">
      <c r="A5" s="659" t="s">
        <v>67</v>
      </c>
      <c r="B5" s="659" t="s">
        <v>68</v>
      </c>
      <c r="C5" s="659" t="s">
        <v>69</v>
      </c>
      <c r="D5" s="659" t="s">
        <v>70</v>
      </c>
      <c r="E5" s="659"/>
      <c r="F5" s="659"/>
      <c r="G5" s="659"/>
      <c r="H5" s="659"/>
      <c r="I5" s="659"/>
      <c r="J5" s="659"/>
      <c r="K5" s="659"/>
      <c r="L5" s="659"/>
      <c r="M5" s="659"/>
      <c r="N5" s="659"/>
    </row>
    <row r="6" spans="1:25" ht="57.75" customHeight="1" x14ac:dyDescent="0.2">
      <c r="A6" s="659"/>
      <c r="B6" s="659"/>
      <c r="C6" s="659"/>
      <c r="D6" s="513" t="s">
        <v>33</v>
      </c>
      <c r="E6" s="513" t="s">
        <v>32</v>
      </c>
      <c r="F6" s="513" t="s">
        <v>31</v>
      </c>
      <c r="G6" s="513" t="s">
        <v>119</v>
      </c>
      <c r="H6" s="513" t="s">
        <v>118</v>
      </c>
      <c r="I6" s="513" t="s">
        <v>117</v>
      </c>
      <c r="J6" s="513" t="s">
        <v>116</v>
      </c>
      <c r="K6" s="513" t="s">
        <v>115</v>
      </c>
      <c r="L6" s="513" t="s">
        <v>114</v>
      </c>
      <c r="M6" s="513" t="s">
        <v>113</v>
      </c>
      <c r="N6" s="513" t="s">
        <v>486</v>
      </c>
    </row>
    <row r="7" spans="1:25" ht="15.75" customHeight="1" x14ac:dyDescent="0.2">
      <c r="A7" s="665" t="s">
        <v>55</v>
      </c>
      <c r="B7" s="665" t="s">
        <v>147</v>
      </c>
      <c r="C7" s="514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M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67275.8</v>
      </c>
      <c r="L7" s="74">
        <f t="shared" si="0"/>
        <v>57605.200000000004</v>
      </c>
      <c r="M7" s="74">
        <f t="shared" si="0"/>
        <v>57605.200000000004</v>
      </c>
      <c r="N7" s="74">
        <f>SUM(D7:M7)</f>
        <v>478593.89999999997</v>
      </c>
      <c r="O7" s="287"/>
      <c r="S7" s="288"/>
      <c r="T7" s="288"/>
    </row>
    <row r="8" spans="1:25" ht="15.75" x14ac:dyDescent="0.2">
      <c r="A8" s="666"/>
      <c r="B8" s="666"/>
      <c r="C8" s="514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4">
        <f t="shared" ref="N8:N41" si="1">SUM(D8:M8)</f>
        <v>0</v>
      </c>
      <c r="O8" s="287"/>
    </row>
    <row r="9" spans="1:25" ht="15.75" outlineLevel="1" x14ac:dyDescent="0.2">
      <c r="A9" s="666"/>
      <c r="B9" s="666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4">
        <f t="shared" si="1"/>
        <v>0</v>
      </c>
      <c r="O9" s="287"/>
      <c r="P9" s="287"/>
      <c r="Q9" s="287"/>
      <c r="R9" s="287"/>
      <c r="S9" s="287"/>
      <c r="T9" s="287"/>
      <c r="U9" s="287"/>
      <c r="V9" s="287"/>
    </row>
    <row r="10" spans="1:25" ht="15.75" outlineLevel="1" x14ac:dyDescent="0.2">
      <c r="A10" s="666"/>
      <c r="B10" s="666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>I17+I24+I38</f>
        <v>9442.4</v>
      </c>
      <c r="J10" s="75">
        <f>J17+J24+J38</f>
        <v>23965.199999999997</v>
      </c>
      <c r="K10" s="75">
        <f>K17+K24+K38</f>
        <v>7516.3</v>
      </c>
      <c r="L10" s="75">
        <f>L17+L24+L38</f>
        <v>810.5</v>
      </c>
      <c r="M10" s="75">
        <f>M17+M24+M38</f>
        <v>810.5</v>
      </c>
      <c r="N10" s="74">
        <f t="shared" si="1"/>
        <v>62997.9</v>
      </c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</row>
    <row r="11" spans="1:25" ht="15.75" outlineLevel="1" x14ac:dyDescent="0.2">
      <c r="A11" s="666"/>
      <c r="B11" s="666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>I18+I25</f>
        <v>7273.4000000000005</v>
      </c>
      <c r="J11" s="75">
        <f>J18+J25</f>
        <v>9158</v>
      </c>
      <c r="K11" s="75">
        <f>K18+K25</f>
        <v>15344.4</v>
      </c>
      <c r="L11" s="75">
        <f>L18+L25</f>
        <v>15344.4</v>
      </c>
      <c r="M11" s="75">
        <f>M18+M25</f>
        <v>15344.4</v>
      </c>
      <c r="N11" s="74">
        <f t="shared" si="1"/>
        <v>85408.9</v>
      </c>
      <c r="O11" s="287"/>
      <c r="S11" s="288"/>
      <c r="T11" s="290"/>
    </row>
    <row r="12" spans="1:25" ht="15.75" customHeight="1" outlineLevel="1" x14ac:dyDescent="0.2">
      <c r="A12" s="666"/>
      <c r="B12" s="666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44415.100000000006</v>
      </c>
      <c r="L12" s="75">
        <f>L40+L33+L26+L19</f>
        <v>41450.300000000003</v>
      </c>
      <c r="M12" s="75">
        <f>M40+M33+M26+M19</f>
        <v>41450.300000000003</v>
      </c>
      <c r="N12" s="74">
        <f t="shared" si="1"/>
        <v>330187.10000000003</v>
      </c>
      <c r="O12" s="287"/>
      <c r="S12" s="288"/>
      <c r="T12" s="288"/>
      <c r="U12" s="288"/>
    </row>
    <row r="13" spans="1:25" ht="15.75" outlineLevel="1" x14ac:dyDescent="0.2">
      <c r="A13" s="666"/>
      <c r="B13" s="666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4">
        <f t="shared" si="1"/>
        <v>0</v>
      </c>
      <c r="O13" s="287"/>
      <c r="S13" s="288"/>
      <c r="T13" s="288"/>
    </row>
    <row r="14" spans="1:25" ht="15.75" customHeight="1" x14ac:dyDescent="0.2">
      <c r="A14" s="665" t="s">
        <v>58</v>
      </c>
      <c r="B14" s="653" t="s">
        <v>181</v>
      </c>
      <c r="C14" s="514" t="s">
        <v>71</v>
      </c>
      <c r="D14" s="74">
        <f>D18+D19</f>
        <v>4311.5</v>
      </c>
      <c r="E14" s="74">
        <f>E18+E19</f>
        <v>5873.4</v>
      </c>
      <c r="F14" s="74">
        <f t="shared" ref="F14:K14" si="2">F17+F18+F19</f>
        <v>6302.4</v>
      </c>
      <c r="G14" s="74">
        <f t="shared" si="2"/>
        <v>12316.3</v>
      </c>
      <c r="H14" s="74">
        <f t="shared" si="2"/>
        <v>34761.5</v>
      </c>
      <c r="I14" s="74">
        <f t="shared" si="2"/>
        <v>34247.200000000004</v>
      </c>
      <c r="J14" s="74">
        <f t="shared" si="2"/>
        <v>36573.800000000003</v>
      </c>
      <c r="K14" s="74">
        <f t="shared" si="2"/>
        <v>37055.9</v>
      </c>
      <c r="L14" s="74">
        <f>L17+L18+L19</f>
        <v>32489.300000000003</v>
      </c>
      <c r="M14" s="74">
        <f>M17+M18+M19</f>
        <v>32489.300000000003</v>
      </c>
      <c r="N14" s="74">
        <f t="shared" si="1"/>
        <v>236420.59999999998</v>
      </c>
      <c r="O14" s="287"/>
      <c r="S14" s="288"/>
      <c r="T14" s="288"/>
    </row>
    <row r="15" spans="1:25" ht="15.75" x14ac:dyDescent="0.2">
      <c r="A15" s="666"/>
      <c r="B15" s="654"/>
      <c r="C15" s="514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4">
        <f t="shared" si="1"/>
        <v>0</v>
      </c>
      <c r="O15" s="287"/>
      <c r="T15" s="288"/>
    </row>
    <row r="16" spans="1:25" ht="15.75" x14ac:dyDescent="0.2">
      <c r="A16" s="666"/>
      <c r="B16" s="654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4">
        <f t="shared" si="1"/>
        <v>0</v>
      </c>
      <c r="O16" s="287"/>
      <c r="T16" s="288"/>
    </row>
    <row r="17" spans="1:21" ht="15.75" x14ac:dyDescent="0.2">
      <c r="A17" s="666"/>
      <c r="B17" s="654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ПР2ПП1!O28+ПР2ПП1!O32+ПР2ПП1!O35+ПР2ПП1!O38+ПР2ПП1!O40+ПР2ПП1!O46+ПР2ПП1!O47+ПР2ПП1!O48+ПР2ПП1!O49+ПР2ПП1!O50+ПР2ПП1!O51+ПР2ПП1!O56+ПР2ПП1!O57</f>
        <v>10172.199999999999</v>
      </c>
      <c r="K17" s="75">
        <f>ПР2ПП1!P33</f>
        <v>3273.2</v>
      </c>
      <c r="L17" s="75">
        <f>[14]ПР2ПП1!Q30+[14]ПР2ПП1!Q41+[14]ПР2ПП1!Q42+[14]ПР2ПП1!Q43</f>
        <v>0</v>
      </c>
      <c r="M17" s="75">
        <f>ПР2ПП1!R26+ПР2ПП1!R28+ПР2ПП1!R30+ПР2ПП1!R32+ПР2ПП1!R33+ПР2ПП1!R35+ПР2ПП1!R38+ПР2ПП1!R40+ПР2ПП1!R42+ПР2ПП1!R43+ПР2ПП1!R44+ПР2ПП1!R45+ПР2ПП1!R46+ПР2ПП1!R47+ПР2ПП1!R48+ПР2ПП1!R52+ПР2ПП1!R53+ПР2ПП1!R54+ПР2ПП1!R55+ПР2ПП1!R56+ПР2ПП1!R57+ПР2ПП1!R58</f>
        <v>0</v>
      </c>
      <c r="N17" s="74">
        <f t="shared" si="1"/>
        <v>34393.299999999996</v>
      </c>
      <c r="O17" s="287"/>
      <c r="T17" s="288"/>
      <c r="U17" s="288"/>
    </row>
    <row r="18" spans="1:21" ht="15.75" x14ac:dyDescent="0.2">
      <c r="A18" s="666"/>
      <c r="B18" s="654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5810.1</v>
      </c>
      <c r="L18" s="75">
        <f>ПР2ПП1!Q64</f>
        <v>5810.1</v>
      </c>
      <c r="M18" s="75">
        <f>ПР2ПП1!R64</f>
        <v>5810.1</v>
      </c>
      <c r="N18" s="74">
        <f t="shared" si="1"/>
        <v>47963.8</v>
      </c>
      <c r="O18" s="287"/>
      <c r="S18" s="288"/>
      <c r="T18" s="288"/>
    </row>
    <row r="19" spans="1:21" ht="15.75" customHeight="1" x14ac:dyDescent="0.2">
      <c r="A19" s="666"/>
      <c r="B19" s="654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ПР2ПП1!O61+ПР2ПП1!O60+ПР2ПП1!O59+ПР2ПП1!O41+ПР2ПП1!O39+ПР2ПП1!O37+ПР2ПП1!O36+ПР2ПП1!O34+ПР2ПП1!O23+ПР2ПП1!O17+ПР2ПП1!O15+ПР2ПП1!O11+ПР2ПП1!O22</f>
        <v>22385.7</v>
      </c>
      <c r="K19" s="75">
        <f>ПР2ПП1!P11+ПР2ПП1!P12+ПР2ПП1!P13+ПР2ПП1!P15+ПР2ПП1!P16+ПР2ПП1!P17+ПР2ПП1!P18+ПР2ПП1!P19+ПР2ПП1!P20+ПР2ПП1!P21+ПР2ПП1!P22+ПР2ПП1!P23+ПР2ПП1!P24+ПР2ПП1!P25+ПР2ПП1!P27+ПР2ПП1!P29+ПР2ПП1!P30+ПР2ПП1!P31+ПР2ПП1!P34+ПР2ПП1!P36+ПР2ПП1!P37+ПР2ПП1!P39+ПР2ПП1!P41+ПР2ПП1!P59+ПР2ПП1!P60+ПР2ПП1!P61+ПР2ПП1!P62+ПР2ПП1!P63</f>
        <v>27972.600000000002</v>
      </c>
      <c r="L19" s="75">
        <f>ПР2ПП1!Q11+ПР2ПП1!Q15+ПР2ПП1!Q17+ПР2ПП1!Q18+ПР2ПП1!Q19+ПР2ПП1!Q20+ПР2ПП1!Q21+ПР2ПП1!Q36+ПР2ПП1!Q59</f>
        <v>26679.200000000001</v>
      </c>
      <c r="M19" s="75">
        <f>ПР2ПП1!R59+ПР2ПП1!R36+ПР2ПП1!R21+ПР2ПП1!R20+ПР2ПП1!R19+ПР2ПП1!R18+ПР2ПП1!R17+ПР2ПП1!R15+ПР2ПП1!R11</f>
        <v>26679.200000000004</v>
      </c>
      <c r="N19" s="74">
        <f t="shared" si="1"/>
        <v>154063.5</v>
      </c>
      <c r="O19" s="287"/>
    </row>
    <row r="20" spans="1:21" ht="15.75" x14ac:dyDescent="0.2">
      <c r="A20" s="666"/>
      <c r="B20" s="654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4">
        <f t="shared" si="1"/>
        <v>0</v>
      </c>
      <c r="O20" s="287"/>
    </row>
    <row r="21" spans="1:21" ht="15.75" customHeight="1" x14ac:dyDescent="0.2">
      <c r="A21" s="665" t="s">
        <v>60</v>
      </c>
      <c r="B21" s="653" t="s">
        <v>61</v>
      </c>
      <c r="C21" s="514" t="s">
        <v>71</v>
      </c>
      <c r="D21" s="74">
        <f>D25+D26+D24</f>
        <v>8322.9</v>
      </c>
      <c r="E21" s="74">
        <f>E25+E26+E24</f>
        <v>8249</v>
      </c>
      <c r="F21" s="74">
        <f t="shared" ref="F21:K21" si="3">F24+F25+F26</f>
        <v>9030.7000000000007</v>
      </c>
      <c r="G21" s="74">
        <f t="shared" si="3"/>
        <v>9893.5</v>
      </c>
      <c r="H21" s="74">
        <f t="shared" si="3"/>
        <v>11851</v>
      </c>
      <c r="I21" s="74">
        <f t="shared" si="3"/>
        <v>10606.1</v>
      </c>
      <c r="J21" s="74">
        <f t="shared" si="3"/>
        <v>34832.9</v>
      </c>
      <c r="K21" s="74">
        <f t="shared" si="3"/>
        <v>27324.799999999999</v>
      </c>
      <c r="L21" s="74">
        <f>L24+L25+L26</f>
        <v>22220.799999999999</v>
      </c>
      <c r="M21" s="74">
        <f>M24+M25+M26</f>
        <v>22220.799999999999</v>
      </c>
      <c r="N21" s="74">
        <f t="shared" si="1"/>
        <v>164552.5</v>
      </c>
      <c r="O21" s="287"/>
      <c r="P21" s="288"/>
      <c r="Q21" s="288"/>
      <c r="R21" s="288"/>
      <c r="S21" s="288"/>
      <c r="T21" s="288"/>
      <c r="U21" s="288"/>
    </row>
    <row r="22" spans="1:21" ht="15.75" x14ac:dyDescent="0.2">
      <c r="A22" s="666"/>
      <c r="B22" s="654"/>
      <c r="C22" s="514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4">
        <f t="shared" si="1"/>
        <v>0</v>
      </c>
      <c r="O22" s="287"/>
      <c r="T22" s="288"/>
    </row>
    <row r="23" spans="1:21" ht="17.25" customHeight="1" x14ac:dyDescent="0.2">
      <c r="A23" s="666"/>
      <c r="B23" s="654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4">
        <f t="shared" si="1"/>
        <v>0</v>
      </c>
      <c r="O23" s="287"/>
    </row>
    <row r="24" spans="1:21" ht="21.75" customHeight="1" x14ac:dyDescent="0.2">
      <c r="A24" s="666"/>
      <c r="B24" s="654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ПР2ПП2!P22+ПР2ПП2!P42+ПР2ПП2!P44+ПР2ПП2!P50+ПР2ПП2!P52+ПР2ПП2!P53</f>
        <v>13523.699999999999</v>
      </c>
      <c r="K24" s="75">
        <f>ПР2ПП2!Q22+ПР2ПП2!Q42+ПР2ПП2!Q44</f>
        <v>4243.1000000000004</v>
      </c>
      <c r="L24" s="75">
        <f>[14]ПР2ПП2!R20+[14]ПР2ПП2!R47</f>
        <v>810.5</v>
      </c>
      <c r="M24" s="75">
        <f>ПР2ПП2!S21+ПР2ПП2!S22+ПР2ПП2!S37+ПР2ПП2!S38+ПР2ПП2!S39+ПР2ПП2!S41+ПР2ПП2!S42+ПР2ПП2!S44+ПР2ПП2!S46+ПР2ПП2!S48+ПР2ПП2!S49+ПР2ПП2!S50+ПР2ПП2!S51+ПР2ПП2!S52</f>
        <v>810.5</v>
      </c>
      <c r="N24" s="74">
        <f t="shared" si="1"/>
        <v>25740</v>
      </c>
      <c r="O24" s="287"/>
      <c r="T24" s="288"/>
    </row>
    <row r="25" spans="1:21" ht="15.75" x14ac:dyDescent="0.2">
      <c r="A25" s="666"/>
      <c r="B25" s="654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ПР2ПП2!P56</f>
        <v>5142.1000000000004</v>
      </c>
      <c r="K25" s="75">
        <f>ПР2ПП2!Q56</f>
        <v>9534.2999999999993</v>
      </c>
      <c r="L25" s="75">
        <f>ПР2ПП2!R56</f>
        <v>9534.2999999999993</v>
      </c>
      <c r="M25" s="75">
        <f>ПР2ПП2!S56</f>
        <v>9534.2999999999993</v>
      </c>
      <c r="N25" s="74">
        <f t="shared" si="1"/>
        <v>37445.1</v>
      </c>
      <c r="O25" s="287"/>
      <c r="S25" s="288"/>
      <c r="T25" s="288"/>
    </row>
    <row r="26" spans="1:21" ht="18" customHeight="1" x14ac:dyDescent="0.2">
      <c r="A26" s="666"/>
      <c r="B26" s="654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ПР2ПП2!P11+ПР2ПП2!P15+ПР2ПП2!P19+ПР2ПП2!P43+ПР2ПП2!P45+ПР2ПП2!P47</f>
        <v>16167.1</v>
      </c>
      <c r="K26" s="75">
        <f>ПР2ПП2!Q54+ПР2ПП2!Q47+ПР2ПП2!Q45+ПР2ПП2!Q43+ПР2ПП2!Q19+ПР2ПП2!Q14+ПР2ПП2!Q13+ПР2ПП2!Q11+ПР2ПП2!Q55</f>
        <v>13547.4</v>
      </c>
      <c r="L26" s="75">
        <f>ПР2ПП2!R55+ПР2ПП2!R54+ПР2ПП2!R47+ПР2ПП2!R19+ПР2ПП2!R11+ПР2ПП2!R13+ПР2ПП2!R14</f>
        <v>11876</v>
      </c>
      <c r="M26" s="75">
        <f>ПР2ПП2!S11+ПР2ПП2!S19+ПР2ПП2!S47+ПР2ПП2!S54+ПР2ПП2!S55+ПР2ПП2!S13+ПР2ПП2!S14</f>
        <v>11876</v>
      </c>
      <c r="N26" s="74">
        <f t="shared" si="1"/>
        <v>101367.4</v>
      </c>
      <c r="O26" s="287"/>
      <c r="S26" s="288"/>
      <c r="T26" s="288"/>
    </row>
    <row r="27" spans="1:21" ht="23.25" customHeight="1" x14ac:dyDescent="0.2">
      <c r="A27" s="667"/>
      <c r="B27" s="655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4">
        <f t="shared" si="1"/>
        <v>0</v>
      </c>
      <c r="O27" s="287"/>
      <c r="T27" s="288"/>
    </row>
    <row r="28" spans="1:21" ht="18.75" customHeight="1" x14ac:dyDescent="0.2">
      <c r="A28" s="665" t="s">
        <v>62</v>
      </c>
      <c r="B28" s="665" t="s">
        <v>142</v>
      </c>
      <c r="C28" s="514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M28" si="4">H32+H33+H31</f>
        <v>0</v>
      </c>
      <c r="I28" s="74">
        <f t="shared" si="4"/>
        <v>0</v>
      </c>
      <c r="J28" s="74">
        <f t="shared" si="4"/>
        <v>0</v>
      </c>
      <c r="K28" s="74">
        <f t="shared" si="4"/>
        <v>0</v>
      </c>
      <c r="L28" s="74">
        <f t="shared" si="4"/>
        <v>0</v>
      </c>
      <c r="M28" s="74">
        <f t="shared" si="4"/>
        <v>0</v>
      </c>
      <c r="N28" s="74">
        <f t="shared" si="1"/>
        <v>55907.1</v>
      </c>
      <c r="O28" s="287"/>
      <c r="T28" s="288"/>
    </row>
    <row r="29" spans="1:21" ht="18.75" customHeight="1" x14ac:dyDescent="0.2">
      <c r="A29" s="666"/>
      <c r="B29" s="666"/>
      <c r="C29" s="514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4">
        <f t="shared" si="1"/>
        <v>0</v>
      </c>
      <c r="O29" s="287"/>
      <c r="T29" s="288"/>
    </row>
    <row r="30" spans="1:21" ht="15.75" customHeight="1" x14ac:dyDescent="0.2">
      <c r="A30" s="666"/>
      <c r="B30" s="666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4">
        <f t="shared" si="1"/>
        <v>0</v>
      </c>
      <c r="O30" s="287"/>
      <c r="S30" s="288"/>
      <c r="T30" s="288"/>
    </row>
    <row r="31" spans="1:21" ht="18.75" customHeight="1" x14ac:dyDescent="0.2">
      <c r="A31" s="666"/>
      <c r="B31" s="666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4">
        <f t="shared" si="1"/>
        <v>2335.5</v>
      </c>
      <c r="O31" s="287"/>
      <c r="S31" s="288"/>
      <c r="T31" s="288"/>
    </row>
    <row r="32" spans="1:21" ht="20.25" customHeight="1" x14ac:dyDescent="0.2">
      <c r="A32" s="666"/>
      <c r="B32" s="666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4">
        <f t="shared" si="1"/>
        <v>0</v>
      </c>
      <c r="O32" s="287"/>
      <c r="T32" s="288"/>
    </row>
    <row r="33" spans="1:21" ht="19.5" customHeight="1" x14ac:dyDescent="0.2">
      <c r="A33" s="666"/>
      <c r="B33" s="666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4">
        <f t="shared" si="1"/>
        <v>53571.6</v>
      </c>
      <c r="O33" s="287"/>
      <c r="S33" s="288"/>
      <c r="T33" s="288"/>
    </row>
    <row r="34" spans="1:21" ht="23.25" customHeight="1" x14ac:dyDescent="0.2">
      <c r="A34" s="667"/>
      <c r="B34" s="667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4">
        <f t="shared" si="1"/>
        <v>0</v>
      </c>
      <c r="O34" s="287"/>
      <c r="S34" s="288"/>
      <c r="T34" s="288"/>
    </row>
    <row r="35" spans="1:21" ht="15.75" customHeight="1" x14ac:dyDescent="0.2">
      <c r="A35" s="665" t="s">
        <v>136</v>
      </c>
      <c r="B35" s="665" t="s">
        <v>78</v>
      </c>
      <c r="C35" s="514" t="s">
        <v>71</v>
      </c>
      <c r="D35" s="74">
        <f>D40</f>
        <v>1187.5</v>
      </c>
      <c r="E35" s="74">
        <f>E40</f>
        <v>1703</v>
      </c>
      <c r="F35" s="74">
        <f t="shared" ref="F35:K35" si="5">F39+F40</f>
        <v>1789</v>
      </c>
      <c r="G35" s="74">
        <f t="shared" si="5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5"/>
        <v>2895.1000000000004</v>
      </c>
      <c r="L35" s="74">
        <f>L39+L40</f>
        <v>2895.1000000000004</v>
      </c>
      <c r="M35" s="74">
        <f>M39+M40</f>
        <v>2895.1000000000004</v>
      </c>
      <c r="N35" s="74">
        <f t="shared" si="1"/>
        <v>21713.699999999997</v>
      </c>
      <c r="O35" s="287"/>
      <c r="T35" s="288"/>
    </row>
    <row r="36" spans="1:21" ht="15.75" x14ac:dyDescent="0.2">
      <c r="A36" s="666"/>
      <c r="B36" s="666"/>
      <c r="C36" s="514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4">
        <f t="shared" si="1"/>
        <v>0</v>
      </c>
      <c r="O36" s="287"/>
    </row>
    <row r="37" spans="1:21" ht="15.75" x14ac:dyDescent="0.2">
      <c r="A37" s="666"/>
      <c r="B37" s="666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4">
        <f t="shared" si="1"/>
        <v>0</v>
      </c>
      <c r="O37" s="287"/>
    </row>
    <row r="38" spans="1:21" ht="15.75" x14ac:dyDescent="0.2">
      <c r="A38" s="666"/>
      <c r="B38" s="666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ПР.2ПП4!S16+ПР.2ПП4!S17+ПР.2ПП4!S18+ПР.2ПП4!S19+ПР.2ПП4!S20</f>
        <v>0</v>
      </c>
      <c r="N38" s="74">
        <f t="shared" si="1"/>
        <v>529.1</v>
      </c>
      <c r="O38" s="287"/>
    </row>
    <row r="39" spans="1:21" ht="15.75" x14ac:dyDescent="0.2">
      <c r="A39" s="666"/>
      <c r="B39" s="666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4">
        <f t="shared" si="1"/>
        <v>0</v>
      </c>
      <c r="O39" s="287"/>
    </row>
    <row r="40" spans="1:21" ht="15.75" customHeight="1" x14ac:dyDescent="0.2">
      <c r="A40" s="666"/>
      <c r="B40" s="666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2895.1000000000004</v>
      </c>
      <c r="L40" s="75">
        <f>ПР.2ПП4!R9+ПР.2ПП4!R14</f>
        <v>2895.1000000000004</v>
      </c>
      <c r="M40" s="75">
        <f>ПР.2ПП4!S9+ПР.2ПП4!S14</f>
        <v>2895.1000000000004</v>
      </c>
      <c r="N40" s="74">
        <f t="shared" si="1"/>
        <v>21184.6</v>
      </c>
      <c r="O40" s="287"/>
      <c r="S40" s="291"/>
      <c r="T40" s="288"/>
    </row>
    <row r="41" spans="1:21" ht="15.75" x14ac:dyDescent="0.2">
      <c r="A41" s="667"/>
      <c r="B41" s="667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4">
        <f t="shared" si="1"/>
        <v>0</v>
      </c>
      <c r="O41" s="287"/>
    </row>
    <row r="42" spans="1:21" ht="15.75" x14ac:dyDescent="0.2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</row>
    <row r="43" spans="1:21" x14ac:dyDescent="0.2">
      <c r="N43" s="288"/>
    </row>
    <row r="44" spans="1:21" ht="56.25" customHeight="1" x14ac:dyDescent="0.2">
      <c r="A44" s="652" t="s">
        <v>64</v>
      </c>
      <c r="B44" s="652"/>
      <c r="C44" s="652"/>
      <c r="D44" s="652"/>
      <c r="E44" s="268"/>
      <c r="F44" s="268"/>
      <c r="G44" s="268"/>
      <c r="H44" s="268"/>
      <c r="I44" s="644" t="s">
        <v>195</v>
      </c>
      <c r="J44" s="644"/>
      <c r="K44" s="644"/>
      <c r="L44" s="644"/>
      <c r="M44" s="644"/>
      <c r="N44" s="644"/>
      <c r="O44" s="268"/>
      <c r="P44" s="644"/>
      <c r="Q44" s="644"/>
      <c r="R44" s="644"/>
      <c r="S44" s="644"/>
      <c r="T44" s="644"/>
      <c r="U44" s="644"/>
    </row>
  </sheetData>
  <mergeCells count="20">
    <mergeCell ref="A7:A13"/>
    <mergeCell ref="A5:A6"/>
    <mergeCell ref="B5:B6"/>
    <mergeCell ref="C5:C6"/>
    <mergeCell ref="D2:O2"/>
    <mergeCell ref="A3:N3"/>
    <mergeCell ref="D1:G1"/>
    <mergeCell ref="A44:D44"/>
    <mergeCell ref="P44:U44"/>
    <mergeCell ref="I44:N44"/>
    <mergeCell ref="D5:N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4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710" t="s">
        <v>396</v>
      </c>
      <c r="M1" s="711"/>
      <c r="N1" s="711"/>
      <c r="O1" s="711"/>
      <c r="P1" s="711"/>
      <c r="Q1" s="81"/>
    </row>
    <row r="2" spans="1:18" s="53" customFormat="1" ht="60.6" customHeight="1" x14ac:dyDescent="0.25">
      <c r="L2" s="710" t="s">
        <v>263</v>
      </c>
      <c r="M2" s="711"/>
      <c r="N2" s="711"/>
      <c r="O2" s="711"/>
      <c r="P2" s="711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2" t="s">
        <v>184</v>
      </c>
      <c r="B4" s="712"/>
      <c r="C4" s="712"/>
      <c r="D4" s="712"/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712"/>
      <c r="P4" s="712"/>
      <c r="Q4" s="82"/>
    </row>
    <row r="5" spans="1:18" s="54" customFormat="1" ht="30.75" customHeight="1" x14ac:dyDescent="0.25">
      <c r="A5" s="713" t="s">
        <v>175</v>
      </c>
      <c r="B5" s="713"/>
      <c r="C5" s="713"/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713"/>
      <c r="P5" s="713"/>
      <c r="Q5" s="83"/>
    </row>
    <row r="6" spans="1:18" s="53" customFormat="1" ht="15" x14ac:dyDescent="0.25">
      <c r="Q6" s="123"/>
    </row>
    <row r="7" spans="1:18" s="55" customFormat="1" ht="31.5" customHeight="1" x14ac:dyDescent="0.25">
      <c r="A7" s="714" t="s">
        <v>94</v>
      </c>
      <c r="B7" s="717" t="s">
        <v>95</v>
      </c>
      <c r="C7" s="717"/>
      <c r="D7" s="717"/>
      <c r="E7" s="717"/>
      <c r="F7" s="717"/>
      <c r="G7" s="717"/>
      <c r="H7" s="717"/>
      <c r="I7" s="717"/>
      <c r="J7" s="717"/>
      <c r="K7" s="717"/>
      <c r="L7" s="715" t="s">
        <v>96</v>
      </c>
      <c r="M7" s="715"/>
      <c r="N7" s="715"/>
      <c r="O7" s="715"/>
      <c r="P7" s="715"/>
      <c r="Q7" s="716"/>
    </row>
    <row r="8" spans="1:18" s="55" customFormat="1" ht="25.5" customHeight="1" x14ac:dyDescent="0.25">
      <c r="A8" s="714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5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69" t="s">
        <v>336</v>
      </c>
      <c r="C10" s="669"/>
      <c r="D10" s="669"/>
      <c r="E10" s="669"/>
      <c r="F10" s="669"/>
      <c r="G10" s="669"/>
      <c r="H10" s="669"/>
      <c r="I10" s="669"/>
      <c r="J10" s="669"/>
      <c r="K10" s="669"/>
      <c r="L10" s="669"/>
      <c r="M10" s="669"/>
      <c r="N10" s="669"/>
      <c r="O10" s="669"/>
      <c r="P10" s="669"/>
      <c r="Q10" s="669"/>
      <c r="R10" s="63"/>
    </row>
    <row r="11" spans="1:18" s="53" customFormat="1" ht="30" customHeight="1" x14ac:dyDescent="0.25">
      <c r="A11" s="211" t="s">
        <v>98</v>
      </c>
      <c r="B11" s="670" t="s">
        <v>100</v>
      </c>
      <c r="C11" s="670"/>
      <c r="D11" s="670"/>
      <c r="E11" s="670"/>
      <c r="F11" s="670"/>
      <c r="G11" s="670"/>
      <c r="H11" s="670"/>
      <c r="I11" s="670"/>
      <c r="J11" s="670"/>
      <c r="K11" s="670"/>
      <c r="L11" s="670"/>
      <c r="M11" s="670"/>
      <c r="N11" s="670"/>
      <c r="O11" s="670"/>
      <c r="P11" s="670"/>
      <c r="Q11" s="670"/>
      <c r="R11" s="63"/>
    </row>
    <row r="12" spans="1:18" s="53" customFormat="1" ht="15" customHeight="1" x14ac:dyDescent="0.25">
      <c r="A12" s="58" t="s">
        <v>58</v>
      </c>
      <c r="B12" s="668" t="s">
        <v>183</v>
      </c>
      <c r="C12" s="668"/>
      <c r="D12" s="668"/>
      <c r="E12" s="668"/>
      <c r="F12" s="668"/>
      <c r="G12" s="668"/>
      <c r="H12" s="668"/>
      <c r="I12" s="668"/>
      <c r="J12" s="668"/>
      <c r="K12" s="668"/>
      <c r="L12" s="668"/>
      <c r="M12" s="668"/>
      <c r="N12" s="668"/>
      <c r="O12" s="668"/>
      <c r="P12" s="668"/>
      <c r="Q12" s="668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69" t="s">
        <v>199</v>
      </c>
      <c r="C14" s="669"/>
      <c r="D14" s="669"/>
      <c r="E14" s="669"/>
      <c r="F14" s="669"/>
      <c r="G14" s="669"/>
      <c r="H14" s="669"/>
      <c r="I14" s="669"/>
      <c r="J14" s="669"/>
      <c r="K14" s="669"/>
      <c r="L14" s="669"/>
      <c r="M14" s="669"/>
      <c r="N14" s="669"/>
      <c r="O14" s="669"/>
      <c r="P14" s="669"/>
      <c r="Q14" s="669"/>
    </row>
    <row r="15" spans="1:18" s="53" customFormat="1" ht="24" customHeight="1" x14ac:dyDescent="0.25">
      <c r="A15" s="681" t="s">
        <v>98</v>
      </c>
      <c r="B15" s="672" t="s">
        <v>200</v>
      </c>
      <c r="C15" s="673"/>
      <c r="D15" s="673"/>
      <c r="E15" s="673"/>
      <c r="F15" s="673"/>
      <c r="G15" s="673"/>
      <c r="H15" s="673"/>
      <c r="I15" s="673"/>
      <c r="J15" s="673"/>
      <c r="K15" s="673"/>
      <c r="L15" s="673"/>
      <c r="M15" s="673"/>
      <c r="N15" s="673"/>
      <c r="O15" s="673"/>
      <c r="P15" s="673"/>
      <c r="Q15" s="674"/>
      <c r="R15" s="72"/>
    </row>
    <row r="16" spans="1:18" s="53" customFormat="1" ht="18.75" customHeight="1" x14ac:dyDescent="0.25">
      <c r="A16" s="681"/>
      <c r="B16" s="108"/>
      <c r="C16" s="108"/>
      <c r="D16" s="675" t="s">
        <v>201</v>
      </c>
      <c r="E16" s="676"/>
      <c r="F16" s="676"/>
      <c r="G16" s="676"/>
      <c r="H16" s="676"/>
      <c r="I16" s="676"/>
      <c r="J16" s="676"/>
      <c r="K16" s="676"/>
      <c r="L16" s="676"/>
      <c r="M16" s="676"/>
      <c r="N16" s="676"/>
      <c r="O16" s="676"/>
      <c r="P16" s="676"/>
      <c r="Q16" s="677"/>
      <c r="R16" s="72"/>
    </row>
    <row r="17" spans="1:22" s="53" customFormat="1" ht="18.75" customHeight="1" x14ac:dyDescent="0.25">
      <c r="A17" s="681"/>
      <c r="B17" s="108"/>
      <c r="C17" s="108"/>
      <c r="D17" s="675" t="s">
        <v>202</v>
      </c>
      <c r="E17" s="676"/>
      <c r="F17" s="676"/>
      <c r="G17" s="676"/>
      <c r="H17" s="676"/>
      <c r="I17" s="676"/>
      <c r="J17" s="676"/>
      <c r="K17" s="676"/>
      <c r="L17" s="676"/>
      <c r="M17" s="676"/>
      <c r="N17" s="676"/>
      <c r="O17" s="676"/>
      <c r="P17" s="676"/>
      <c r="Q17" s="677"/>
      <c r="R17" s="72"/>
    </row>
    <row r="18" spans="1:22" s="53" customFormat="1" ht="17.25" customHeight="1" x14ac:dyDescent="0.25">
      <c r="A18" s="681"/>
      <c r="B18" s="108"/>
      <c r="C18" s="108"/>
      <c r="D18" s="678" t="s">
        <v>100</v>
      </c>
      <c r="E18" s="679"/>
      <c r="F18" s="679"/>
      <c r="G18" s="679"/>
      <c r="H18" s="679"/>
      <c r="I18" s="679"/>
      <c r="J18" s="679"/>
      <c r="K18" s="679"/>
      <c r="L18" s="679"/>
      <c r="M18" s="679"/>
      <c r="N18" s="679"/>
      <c r="O18" s="679"/>
      <c r="P18" s="679"/>
      <c r="Q18" s="680"/>
      <c r="R18" s="72"/>
    </row>
    <row r="19" spans="1:22" s="53" customFormat="1" ht="30.75" customHeight="1" x14ac:dyDescent="0.25">
      <c r="A19" s="58" t="s">
        <v>58</v>
      </c>
      <c r="B19" s="668" t="s">
        <v>183</v>
      </c>
      <c r="C19" s="668"/>
      <c r="D19" s="668"/>
      <c r="E19" s="668"/>
      <c r="F19" s="668"/>
      <c r="G19" s="668"/>
      <c r="H19" s="668"/>
      <c r="I19" s="668"/>
      <c r="J19" s="668"/>
      <c r="K19" s="668"/>
      <c r="L19" s="668"/>
      <c r="M19" s="668"/>
      <c r="N19" s="668"/>
      <c r="O19" s="668"/>
      <c r="P19" s="668"/>
      <c r="Q19" s="668"/>
    </row>
    <row r="20" spans="1:22" s="53" customFormat="1" ht="31.5" customHeight="1" x14ac:dyDescent="0.25">
      <c r="A20" s="706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2">
        <v>255.5</v>
      </c>
      <c r="M20" s="692">
        <f>171.9+50+59.5</f>
        <v>281.39999999999998</v>
      </c>
      <c r="N20" s="692">
        <v>1003.2</v>
      </c>
      <c r="O20" s="692">
        <v>521</v>
      </c>
      <c r="P20" s="695">
        <v>521</v>
      </c>
      <c r="Q20" s="691">
        <v>521</v>
      </c>
    </row>
    <row r="21" spans="1:22" s="53" customFormat="1" ht="33.75" customHeight="1" x14ac:dyDescent="0.25">
      <c r="A21" s="707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693"/>
      <c r="M21" s="693"/>
      <c r="N21" s="693"/>
      <c r="O21" s="693"/>
      <c r="P21" s="709"/>
      <c r="Q21" s="691"/>
    </row>
    <row r="22" spans="1:22" s="53" customFormat="1" ht="33.75" customHeight="1" x14ac:dyDescent="0.25">
      <c r="A22" s="707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693"/>
      <c r="M22" s="693"/>
      <c r="N22" s="693"/>
      <c r="O22" s="693"/>
      <c r="P22" s="709"/>
      <c r="Q22" s="691"/>
    </row>
    <row r="23" spans="1:22" s="53" customFormat="1" ht="25.5" customHeight="1" x14ac:dyDescent="0.25">
      <c r="A23" s="708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4"/>
      <c r="M23" s="694"/>
      <c r="N23" s="694"/>
      <c r="O23" s="694"/>
      <c r="P23" s="696"/>
      <c r="Q23" s="691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682" t="s">
        <v>339</v>
      </c>
      <c r="C24" s="683"/>
      <c r="D24" s="683"/>
      <c r="E24" s="683"/>
      <c r="F24" s="683"/>
      <c r="G24" s="683"/>
      <c r="H24" s="683"/>
      <c r="I24" s="683"/>
      <c r="J24" s="683"/>
      <c r="K24" s="683"/>
      <c r="L24" s="683"/>
      <c r="M24" s="683"/>
      <c r="N24" s="683"/>
      <c r="O24" s="683"/>
      <c r="P24" s="683"/>
      <c r="Q24" s="684"/>
      <c r="R24" s="63"/>
    </row>
    <row r="25" spans="1:22" s="53" customFormat="1" ht="33" customHeight="1" x14ac:dyDescent="0.25">
      <c r="A25" s="129" t="s">
        <v>98</v>
      </c>
      <c r="B25" s="685" t="s">
        <v>203</v>
      </c>
      <c r="C25" s="686"/>
      <c r="D25" s="686"/>
      <c r="E25" s="686"/>
      <c r="F25" s="686"/>
      <c r="G25" s="686"/>
      <c r="H25" s="686"/>
      <c r="I25" s="686"/>
      <c r="J25" s="686"/>
      <c r="K25" s="686"/>
      <c r="L25" s="686"/>
      <c r="M25" s="686"/>
      <c r="N25" s="686"/>
      <c r="O25" s="686"/>
      <c r="P25" s="686"/>
      <c r="Q25" s="687"/>
      <c r="R25" s="63"/>
    </row>
    <row r="26" spans="1:22" s="53" customFormat="1" ht="20.25" customHeight="1" x14ac:dyDescent="0.25">
      <c r="A26" s="58" t="s">
        <v>58</v>
      </c>
      <c r="B26" s="688" t="s">
        <v>183</v>
      </c>
      <c r="C26" s="689"/>
      <c r="D26" s="689"/>
      <c r="E26" s="689"/>
      <c r="F26" s="689"/>
      <c r="G26" s="689"/>
      <c r="H26" s="689"/>
      <c r="I26" s="689"/>
      <c r="J26" s="689"/>
      <c r="K26" s="689"/>
      <c r="L26" s="689"/>
      <c r="M26" s="689"/>
      <c r="N26" s="689"/>
      <c r="O26" s="689"/>
      <c r="P26" s="689"/>
      <c r="Q26" s="690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682" t="s">
        <v>337</v>
      </c>
      <c r="C28" s="683"/>
      <c r="D28" s="683"/>
      <c r="E28" s="683"/>
      <c r="F28" s="683"/>
      <c r="G28" s="683"/>
      <c r="H28" s="683"/>
      <c r="I28" s="683"/>
      <c r="J28" s="683"/>
      <c r="K28" s="683"/>
      <c r="L28" s="683"/>
      <c r="M28" s="683"/>
      <c r="N28" s="683"/>
      <c r="O28" s="683"/>
      <c r="P28" s="683"/>
      <c r="Q28" s="684"/>
      <c r="R28" s="63"/>
    </row>
    <row r="29" spans="1:22" s="53" customFormat="1" ht="33" customHeight="1" x14ac:dyDescent="0.25">
      <c r="A29" s="129" t="s">
        <v>98</v>
      </c>
      <c r="B29" s="685" t="s">
        <v>203</v>
      </c>
      <c r="C29" s="686"/>
      <c r="D29" s="686"/>
      <c r="E29" s="686"/>
      <c r="F29" s="686"/>
      <c r="G29" s="686"/>
      <c r="H29" s="686"/>
      <c r="I29" s="686"/>
      <c r="J29" s="686"/>
      <c r="K29" s="686"/>
      <c r="L29" s="686"/>
      <c r="M29" s="686"/>
      <c r="N29" s="686"/>
      <c r="O29" s="686"/>
      <c r="P29" s="686"/>
      <c r="Q29" s="687"/>
      <c r="R29" s="63"/>
    </row>
    <row r="30" spans="1:22" s="53" customFormat="1" ht="23.25" customHeight="1" x14ac:dyDescent="0.25">
      <c r="A30" s="58" t="s">
        <v>58</v>
      </c>
      <c r="B30" s="688" t="s">
        <v>183</v>
      </c>
      <c r="C30" s="689"/>
      <c r="D30" s="689"/>
      <c r="E30" s="689"/>
      <c r="F30" s="689"/>
      <c r="G30" s="689"/>
      <c r="H30" s="689"/>
      <c r="I30" s="689"/>
      <c r="J30" s="689"/>
      <c r="K30" s="689"/>
      <c r="L30" s="689"/>
      <c r="M30" s="689"/>
      <c r="N30" s="689"/>
      <c r="O30" s="689"/>
      <c r="P30" s="689"/>
      <c r="Q30" s="690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697" t="s">
        <v>338</v>
      </c>
      <c r="C32" s="698"/>
      <c r="D32" s="698"/>
      <c r="E32" s="698"/>
      <c r="F32" s="698"/>
      <c r="G32" s="698"/>
      <c r="H32" s="698"/>
      <c r="I32" s="698"/>
      <c r="J32" s="698"/>
      <c r="K32" s="698"/>
      <c r="L32" s="698"/>
      <c r="M32" s="698"/>
      <c r="N32" s="698"/>
      <c r="O32" s="698"/>
      <c r="P32" s="698"/>
      <c r="Q32" s="699"/>
    </row>
    <row r="33" spans="1:18" s="53" customFormat="1" ht="31.5" customHeight="1" outlineLevel="1" x14ac:dyDescent="0.25">
      <c r="A33" s="71" t="s">
        <v>98</v>
      </c>
      <c r="B33" s="685" t="s">
        <v>100</v>
      </c>
      <c r="C33" s="686"/>
      <c r="D33" s="686"/>
      <c r="E33" s="686"/>
      <c r="F33" s="686"/>
      <c r="G33" s="686"/>
      <c r="H33" s="686"/>
      <c r="I33" s="686"/>
      <c r="J33" s="686"/>
      <c r="K33" s="686"/>
      <c r="L33" s="686"/>
      <c r="M33" s="686"/>
      <c r="N33" s="686"/>
      <c r="O33" s="686"/>
      <c r="P33" s="686"/>
      <c r="Q33" s="687"/>
      <c r="R33" s="63"/>
    </row>
    <row r="34" spans="1:18" s="124" customFormat="1" ht="24" customHeight="1" outlineLevel="1" x14ac:dyDescent="0.3">
      <c r="A34" s="725" t="s">
        <v>58</v>
      </c>
      <c r="B34" s="700" t="s">
        <v>183</v>
      </c>
      <c r="C34" s="701"/>
      <c r="D34" s="701"/>
      <c r="E34" s="701"/>
      <c r="F34" s="701"/>
      <c r="G34" s="701"/>
      <c r="H34" s="701"/>
      <c r="I34" s="701"/>
      <c r="J34" s="701"/>
      <c r="K34" s="701"/>
      <c r="L34" s="701"/>
      <c r="M34" s="701"/>
      <c r="N34" s="701"/>
      <c r="O34" s="701"/>
      <c r="P34" s="701"/>
      <c r="Q34" s="702"/>
    </row>
    <row r="35" spans="1:18" s="53" customFormat="1" ht="0.75" hidden="1" customHeight="1" outlineLevel="1" x14ac:dyDescent="0.25">
      <c r="A35" s="726" t="s">
        <v>60</v>
      </c>
      <c r="B35" s="703"/>
      <c r="C35" s="704"/>
      <c r="D35" s="704"/>
      <c r="E35" s="704"/>
      <c r="F35" s="704"/>
      <c r="G35" s="704"/>
      <c r="H35" s="704"/>
      <c r="I35" s="704"/>
      <c r="J35" s="704"/>
      <c r="K35" s="704"/>
      <c r="L35" s="704"/>
      <c r="M35" s="704"/>
      <c r="N35" s="704"/>
      <c r="O35" s="704"/>
      <c r="P35" s="704"/>
      <c r="Q35" s="705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697" t="s">
        <v>206</v>
      </c>
      <c r="C37" s="698"/>
      <c r="D37" s="698"/>
      <c r="E37" s="698"/>
      <c r="F37" s="698"/>
      <c r="G37" s="698"/>
      <c r="H37" s="698"/>
      <c r="I37" s="698"/>
      <c r="J37" s="698"/>
      <c r="K37" s="698"/>
      <c r="L37" s="698"/>
      <c r="M37" s="698"/>
      <c r="N37" s="698"/>
      <c r="O37" s="698"/>
      <c r="P37" s="698"/>
      <c r="Q37" s="699"/>
      <c r="R37" s="63"/>
    </row>
    <row r="38" spans="1:18" s="53" customFormat="1" ht="31.5" customHeight="1" outlineLevel="1" x14ac:dyDescent="0.25">
      <c r="A38" s="71" t="s">
        <v>98</v>
      </c>
      <c r="B38" s="685" t="s">
        <v>100</v>
      </c>
      <c r="C38" s="686"/>
      <c r="D38" s="686"/>
      <c r="E38" s="686"/>
      <c r="F38" s="686"/>
      <c r="G38" s="686"/>
      <c r="H38" s="686"/>
      <c r="I38" s="686"/>
      <c r="J38" s="686"/>
      <c r="K38" s="686"/>
      <c r="L38" s="686"/>
      <c r="M38" s="686"/>
      <c r="N38" s="686"/>
      <c r="O38" s="686"/>
      <c r="P38" s="686"/>
      <c r="Q38" s="687"/>
      <c r="R38" s="63"/>
    </row>
    <row r="39" spans="1:18" s="53" customFormat="1" ht="18.75" customHeight="1" outlineLevel="1" x14ac:dyDescent="0.25">
      <c r="A39" s="725" t="s">
        <v>58</v>
      </c>
      <c r="B39" s="700" t="s">
        <v>183</v>
      </c>
      <c r="C39" s="701"/>
      <c r="D39" s="701"/>
      <c r="E39" s="701"/>
      <c r="F39" s="701"/>
      <c r="G39" s="701"/>
      <c r="H39" s="701"/>
      <c r="I39" s="701"/>
      <c r="J39" s="701"/>
      <c r="K39" s="701"/>
      <c r="L39" s="701"/>
      <c r="M39" s="701"/>
      <c r="N39" s="701"/>
      <c r="O39" s="701"/>
      <c r="P39" s="701"/>
      <c r="Q39" s="702"/>
      <c r="R39" s="63"/>
    </row>
    <row r="40" spans="1:18" s="53" customFormat="1" ht="7.5" customHeight="1" outlineLevel="1" x14ac:dyDescent="0.25">
      <c r="A40" s="726" t="s">
        <v>60</v>
      </c>
      <c r="B40" s="703"/>
      <c r="C40" s="704"/>
      <c r="D40" s="704"/>
      <c r="E40" s="704"/>
      <c r="F40" s="704"/>
      <c r="G40" s="704"/>
      <c r="H40" s="704"/>
      <c r="I40" s="704"/>
      <c r="J40" s="704"/>
      <c r="K40" s="704"/>
      <c r="L40" s="704"/>
      <c r="M40" s="704"/>
      <c r="N40" s="704"/>
      <c r="O40" s="704"/>
      <c r="P40" s="704"/>
      <c r="Q40" s="705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697" t="s">
        <v>340</v>
      </c>
      <c r="C42" s="698"/>
      <c r="D42" s="698"/>
      <c r="E42" s="698"/>
      <c r="F42" s="698"/>
      <c r="G42" s="698"/>
      <c r="H42" s="698"/>
      <c r="I42" s="698"/>
      <c r="J42" s="698"/>
      <c r="K42" s="698"/>
      <c r="L42" s="698"/>
      <c r="M42" s="698"/>
      <c r="N42" s="698"/>
      <c r="O42" s="698"/>
      <c r="P42" s="698"/>
      <c r="Q42" s="699"/>
      <c r="R42" s="63"/>
    </row>
    <row r="43" spans="1:18" s="53" customFormat="1" ht="36.75" customHeight="1" outlineLevel="1" x14ac:dyDescent="0.25">
      <c r="A43" s="71" t="s">
        <v>98</v>
      </c>
      <c r="B43" s="685" t="s">
        <v>207</v>
      </c>
      <c r="C43" s="686"/>
      <c r="D43" s="686"/>
      <c r="E43" s="686"/>
      <c r="F43" s="686"/>
      <c r="G43" s="686"/>
      <c r="H43" s="686"/>
      <c r="I43" s="686"/>
      <c r="J43" s="686"/>
      <c r="K43" s="686"/>
      <c r="L43" s="686"/>
      <c r="M43" s="686"/>
      <c r="N43" s="686"/>
      <c r="O43" s="686"/>
      <c r="P43" s="686"/>
      <c r="Q43" s="687"/>
      <c r="R43" s="63"/>
    </row>
    <row r="44" spans="1:18" s="53" customFormat="1" ht="22.5" customHeight="1" outlineLevel="1" x14ac:dyDescent="0.25">
      <c r="A44" s="725" t="s">
        <v>58</v>
      </c>
      <c r="B44" s="700" t="s">
        <v>183</v>
      </c>
      <c r="C44" s="701"/>
      <c r="D44" s="701"/>
      <c r="E44" s="701"/>
      <c r="F44" s="701"/>
      <c r="G44" s="701"/>
      <c r="H44" s="701"/>
      <c r="I44" s="701"/>
      <c r="J44" s="701"/>
      <c r="K44" s="701"/>
      <c r="L44" s="701"/>
      <c r="M44" s="701"/>
      <c r="N44" s="701"/>
      <c r="O44" s="701"/>
      <c r="P44" s="701"/>
      <c r="Q44" s="702"/>
      <c r="R44" s="63"/>
    </row>
    <row r="45" spans="1:18" s="53" customFormat="1" ht="3.75" customHeight="1" outlineLevel="1" x14ac:dyDescent="0.25">
      <c r="A45" s="726" t="s">
        <v>60</v>
      </c>
      <c r="B45" s="703"/>
      <c r="C45" s="704"/>
      <c r="D45" s="704"/>
      <c r="E45" s="704"/>
      <c r="F45" s="704"/>
      <c r="G45" s="704"/>
      <c r="H45" s="704"/>
      <c r="I45" s="704"/>
      <c r="J45" s="704"/>
      <c r="K45" s="704"/>
      <c r="L45" s="704"/>
      <c r="M45" s="704"/>
      <c r="N45" s="704"/>
      <c r="O45" s="704"/>
      <c r="P45" s="704"/>
      <c r="Q45" s="705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21" t="s">
        <v>210</v>
      </c>
      <c r="E47" s="722"/>
      <c r="F47" s="722"/>
      <c r="G47" s="722"/>
      <c r="H47" s="722"/>
      <c r="I47" s="722"/>
      <c r="J47" s="722"/>
      <c r="K47" s="722"/>
      <c r="L47" s="722"/>
      <c r="M47" s="722"/>
      <c r="N47" s="722"/>
      <c r="O47" s="722"/>
      <c r="P47" s="722"/>
      <c r="Q47" s="723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75" t="s">
        <v>331</v>
      </c>
      <c r="E48" s="676"/>
      <c r="F48" s="676"/>
      <c r="G48" s="676"/>
      <c r="H48" s="676"/>
      <c r="I48" s="676"/>
      <c r="J48" s="676"/>
      <c r="K48" s="676"/>
      <c r="L48" s="676"/>
      <c r="M48" s="676"/>
      <c r="N48" s="676"/>
      <c r="O48" s="676"/>
      <c r="P48" s="676"/>
      <c r="Q48" s="677"/>
      <c r="R48" s="63"/>
    </row>
    <row r="49" spans="1:20" s="53" customFormat="1" ht="27.75" customHeight="1" outlineLevel="1" x14ac:dyDescent="0.25">
      <c r="A49" s="130" t="s">
        <v>332</v>
      </c>
      <c r="B49" s="79"/>
      <c r="C49" s="79"/>
      <c r="D49" s="721" t="s">
        <v>183</v>
      </c>
      <c r="E49" s="722"/>
      <c r="F49" s="722"/>
      <c r="G49" s="722"/>
      <c r="H49" s="722"/>
      <c r="I49" s="722"/>
      <c r="J49" s="722"/>
      <c r="K49" s="722"/>
      <c r="L49" s="722"/>
      <c r="M49" s="722"/>
      <c r="N49" s="722"/>
      <c r="O49" s="722"/>
      <c r="P49" s="722"/>
      <c r="Q49" s="723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21" t="s">
        <v>333</v>
      </c>
      <c r="E51" s="722"/>
      <c r="F51" s="722"/>
      <c r="G51" s="722"/>
      <c r="H51" s="722"/>
      <c r="I51" s="722"/>
      <c r="J51" s="722"/>
      <c r="K51" s="722"/>
      <c r="L51" s="722"/>
      <c r="M51" s="722"/>
      <c r="N51" s="722"/>
      <c r="O51" s="722"/>
      <c r="P51" s="722"/>
      <c r="Q51" s="723"/>
      <c r="R51" s="63"/>
    </row>
    <row r="52" spans="1:20" s="53" customFormat="1" ht="33" customHeight="1" x14ac:dyDescent="0.25">
      <c r="A52" s="128" t="s">
        <v>98</v>
      </c>
      <c r="B52" s="114"/>
      <c r="C52" s="114"/>
      <c r="D52" s="675" t="s">
        <v>100</v>
      </c>
      <c r="E52" s="676"/>
      <c r="F52" s="676"/>
      <c r="G52" s="676"/>
      <c r="H52" s="676"/>
      <c r="I52" s="676"/>
      <c r="J52" s="676"/>
      <c r="K52" s="676"/>
      <c r="L52" s="676"/>
      <c r="M52" s="676"/>
      <c r="N52" s="676"/>
      <c r="O52" s="676"/>
      <c r="P52" s="676"/>
      <c r="Q52" s="677"/>
      <c r="R52" s="63"/>
    </row>
    <row r="53" spans="1:20" s="53" customFormat="1" ht="21" customHeight="1" x14ac:dyDescent="0.25">
      <c r="A53" s="130" t="s">
        <v>332</v>
      </c>
      <c r="B53" s="79"/>
      <c r="C53" s="79"/>
      <c r="D53" s="721" t="s">
        <v>183</v>
      </c>
      <c r="E53" s="722"/>
      <c r="F53" s="722"/>
      <c r="G53" s="722"/>
      <c r="H53" s="722"/>
      <c r="I53" s="722"/>
      <c r="J53" s="722"/>
      <c r="K53" s="722"/>
      <c r="L53" s="722"/>
      <c r="M53" s="722"/>
      <c r="N53" s="722"/>
      <c r="O53" s="722"/>
      <c r="P53" s="722"/>
      <c r="Q53" s="723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21" t="s">
        <v>334</v>
      </c>
      <c r="E55" s="722"/>
      <c r="F55" s="722"/>
      <c r="G55" s="722"/>
      <c r="H55" s="722"/>
      <c r="I55" s="722"/>
      <c r="J55" s="722"/>
      <c r="K55" s="722"/>
      <c r="L55" s="722"/>
      <c r="M55" s="722"/>
      <c r="N55" s="722"/>
      <c r="O55" s="722"/>
      <c r="P55" s="722"/>
      <c r="Q55" s="723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75" t="s">
        <v>335</v>
      </c>
      <c r="E56" s="676"/>
      <c r="F56" s="676"/>
      <c r="G56" s="676"/>
      <c r="H56" s="676"/>
      <c r="I56" s="676"/>
      <c r="J56" s="676"/>
      <c r="K56" s="676"/>
      <c r="L56" s="676"/>
      <c r="M56" s="676"/>
      <c r="N56" s="676"/>
      <c r="O56" s="676"/>
      <c r="P56" s="676"/>
      <c r="Q56" s="677"/>
    </row>
    <row r="57" spans="1:20" s="53" customFormat="1" ht="24.75" customHeight="1" outlineLevel="1" x14ac:dyDescent="0.25">
      <c r="A57" s="130" t="s">
        <v>332</v>
      </c>
      <c r="B57" s="79"/>
      <c r="C57" s="79"/>
      <c r="D57" s="721" t="s">
        <v>183</v>
      </c>
      <c r="E57" s="722"/>
      <c r="F57" s="722"/>
      <c r="G57" s="722"/>
      <c r="H57" s="722"/>
      <c r="I57" s="722"/>
      <c r="J57" s="722"/>
      <c r="K57" s="722"/>
      <c r="L57" s="722"/>
      <c r="M57" s="722"/>
      <c r="N57" s="722"/>
      <c r="O57" s="722"/>
      <c r="P57" s="722"/>
      <c r="Q57" s="723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69" t="s">
        <v>204</v>
      </c>
      <c r="C59" s="669"/>
      <c r="D59" s="669"/>
      <c r="E59" s="669"/>
      <c r="F59" s="669"/>
      <c r="G59" s="669"/>
      <c r="H59" s="669"/>
      <c r="I59" s="669"/>
      <c r="J59" s="669"/>
      <c r="K59" s="669"/>
      <c r="L59" s="669"/>
      <c r="M59" s="669"/>
      <c r="N59" s="669"/>
      <c r="O59" s="669"/>
      <c r="P59" s="669"/>
      <c r="Q59" s="669"/>
      <c r="R59" s="63"/>
    </row>
    <row r="60" spans="1:20" s="53" customFormat="1" ht="45" customHeight="1" x14ac:dyDescent="0.25">
      <c r="A60" s="190" t="s">
        <v>98</v>
      </c>
      <c r="B60" s="670" t="s">
        <v>100</v>
      </c>
      <c r="C60" s="670"/>
      <c r="D60" s="670"/>
      <c r="E60" s="670"/>
      <c r="F60" s="670"/>
      <c r="G60" s="670"/>
      <c r="H60" s="670"/>
      <c r="I60" s="670"/>
      <c r="J60" s="670"/>
      <c r="K60" s="670"/>
      <c r="L60" s="670"/>
      <c r="M60" s="670"/>
      <c r="N60" s="670"/>
      <c r="O60" s="670"/>
      <c r="P60" s="670"/>
      <c r="Q60" s="670"/>
      <c r="R60" s="63"/>
    </row>
    <row r="61" spans="1:20" s="53" customFormat="1" ht="21" customHeight="1" x14ac:dyDescent="0.25">
      <c r="A61" s="191" t="s">
        <v>60</v>
      </c>
      <c r="B61" s="724" t="s">
        <v>177</v>
      </c>
      <c r="C61" s="724"/>
      <c r="D61" s="724"/>
      <c r="E61" s="724"/>
      <c r="F61" s="724"/>
      <c r="G61" s="724"/>
      <c r="H61" s="724"/>
      <c r="I61" s="724"/>
      <c r="J61" s="724"/>
      <c r="K61" s="724"/>
      <c r="L61" s="724"/>
      <c r="M61" s="724"/>
      <c r="N61" s="724"/>
      <c r="O61" s="724"/>
      <c r="P61" s="724"/>
      <c r="Q61" s="724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21" t="s">
        <v>205</v>
      </c>
      <c r="C63" s="722"/>
      <c r="D63" s="722"/>
      <c r="E63" s="722"/>
      <c r="F63" s="722"/>
      <c r="G63" s="722"/>
      <c r="H63" s="722"/>
      <c r="I63" s="722"/>
      <c r="J63" s="722"/>
      <c r="K63" s="722"/>
      <c r="L63" s="722"/>
      <c r="M63" s="722"/>
      <c r="N63" s="722"/>
      <c r="O63" s="722"/>
      <c r="P63" s="722"/>
      <c r="Q63" s="723"/>
      <c r="R63" s="63"/>
    </row>
    <row r="64" spans="1:20" s="53" customFormat="1" ht="29.25" customHeight="1" x14ac:dyDescent="0.25">
      <c r="A64" s="111" t="s">
        <v>98</v>
      </c>
      <c r="B64" s="675" t="s">
        <v>100</v>
      </c>
      <c r="C64" s="676"/>
      <c r="D64" s="676"/>
      <c r="E64" s="676"/>
      <c r="F64" s="676"/>
      <c r="G64" s="676"/>
      <c r="H64" s="676"/>
      <c r="I64" s="676"/>
      <c r="J64" s="676"/>
      <c r="K64" s="676"/>
      <c r="L64" s="676"/>
      <c r="M64" s="676"/>
      <c r="N64" s="676"/>
      <c r="O64" s="676"/>
      <c r="P64" s="676"/>
      <c r="Q64" s="677"/>
    </row>
    <row r="65" spans="1:22" s="53" customFormat="1" ht="18" customHeight="1" outlineLevel="1" x14ac:dyDescent="0.25">
      <c r="A65" s="58" t="s">
        <v>60</v>
      </c>
      <c r="B65" s="718" t="s">
        <v>177</v>
      </c>
      <c r="C65" s="719"/>
      <c r="D65" s="719"/>
      <c r="E65" s="719"/>
      <c r="F65" s="719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20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21" t="s">
        <v>322</v>
      </c>
      <c r="C67" s="722"/>
      <c r="D67" s="722"/>
      <c r="E67" s="722"/>
      <c r="F67" s="722"/>
      <c r="G67" s="722"/>
      <c r="H67" s="722"/>
      <c r="I67" s="722"/>
      <c r="J67" s="722"/>
      <c r="K67" s="722"/>
      <c r="L67" s="722"/>
      <c r="M67" s="722"/>
      <c r="N67" s="722"/>
      <c r="O67" s="722"/>
      <c r="P67" s="722"/>
      <c r="Q67" s="723"/>
      <c r="R67" s="63"/>
    </row>
    <row r="68" spans="1:22" s="53" customFormat="1" ht="28.5" customHeight="1" outlineLevel="1" x14ac:dyDescent="0.25">
      <c r="A68" s="112" t="s">
        <v>98</v>
      </c>
      <c r="B68" s="675" t="s">
        <v>100</v>
      </c>
      <c r="C68" s="676"/>
      <c r="D68" s="676"/>
      <c r="E68" s="676"/>
      <c r="F68" s="676"/>
      <c r="G68" s="676"/>
      <c r="H68" s="676"/>
      <c r="I68" s="676"/>
      <c r="J68" s="676"/>
      <c r="K68" s="676"/>
      <c r="L68" s="676"/>
      <c r="M68" s="676"/>
      <c r="N68" s="676"/>
      <c r="O68" s="676"/>
      <c r="P68" s="676"/>
      <c r="Q68" s="677"/>
      <c r="R68" s="63"/>
    </row>
    <row r="69" spans="1:22" s="53" customFormat="1" ht="16.5" customHeight="1" outlineLevel="1" x14ac:dyDescent="0.25">
      <c r="A69" s="58" t="s">
        <v>60</v>
      </c>
      <c r="B69" s="718" t="s">
        <v>176</v>
      </c>
      <c r="C69" s="719"/>
      <c r="D69" s="719"/>
      <c r="E69" s="719"/>
      <c r="F69" s="719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20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69" t="s">
        <v>208</v>
      </c>
      <c r="C72" s="669"/>
      <c r="D72" s="669"/>
      <c r="E72" s="669"/>
      <c r="F72" s="669"/>
      <c r="G72" s="669"/>
      <c r="H72" s="669"/>
      <c r="I72" s="669"/>
      <c r="J72" s="669"/>
      <c r="K72" s="669"/>
      <c r="L72" s="669"/>
      <c r="M72" s="669"/>
      <c r="N72" s="669"/>
      <c r="O72" s="669"/>
      <c r="P72" s="669"/>
      <c r="Q72" s="669"/>
      <c r="R72" s="63"/>
    </row>
    <row r="73" spans="1:22" s="53" customFormat="1" ht="36.75" customHeight="1" outlineLevel="1" x14ac:dyDescent="0.25">
      <c r="A73" s="108" t="s">
        <v>98</v>
      </c>
      <c r="B73" s="670" t="s">
        <v>209</v>
      </c>
      <c r="C73" s="670"/>
      <c r="D73" s="670"/>
      <c r="E73" s="670"/>
      <c r="F73" s="670"/>
      <c r="G73" s="670"/>
      <c r="H73" s="670"/>
      <c r="I73" s="670"/>
      <c r="J73" s="670"/>
      <c r="K73" s="670"/>
      <c r="L73" s="670"/>
      <c r="M73" s="670"/>
      <c r="N73" s="670"/>
      <c r="O73" s="670"/>
      <c r="P73" s="670"/>
      <c r="Q73" s="670"/>
      <c r="R73" s="63"/>
    </row>
    <row r="74" spans="1:22" s="53" customFormat="1" ht="30.75" customHeight="1" outlineLevel="1" x14ac:dyDescent="0.25">
      <c r="A74" s="58" t="s">
        <v>62</v>
      </c>
      <c r="B74" s="668" t="s">
        <v>148</v>
      </c>
      <c r="C74" s="668"/>
      <c r="D74" s="668"/>
      <c r="E74" s="668"/>
      <c r="F74" s="668"/>
      <c r="G74" s="668"/>
      <c r="H74" s="668"/>
      <c r="I74" s="668"/>
      <c r="J74" s="668"/>
      <c r="K74" s="668"/>
      <c r="L74" s="668"/>
      <c r="M74" s="668"/>
      <c r="N74" s="668"/>
      <c r="O74" s="668"/>
      <c r="P74" s="668"/>
      <c r="Q74" s="668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69" t="s">
        <v>210</v>
      </c>
      <c r="C76" s="669"/>
      <c r="D76" s="669"/>
      <c r="E76" s="669"/>
      <c r="F76" s="669"/>
      <c r="G76" s="669"/>
      <c r="H76" s="669"/>
      <c r="I76" s="669"/>
      <c r="J76" s="669"/>
      <c r="K76" s="669"/>
      <c r="L76" s="669"/>
      <c r="M76" s="669"/>
      <c r="N76" s="669"/>
      <c r="O76" s="669"/>
      <c r="P76" s="669"/>
      <c r="Q76" s="669"/>
      <c r="R76" s="63"/>
    </row>
    <row r="77" spans="1:22" s="53" customFormat="1" ht="33.75" customHeight="1" outlineLevel="1" x14ac:dyDescent="0.25">
      <c r="A77" s="202" t="s">
        <v>98</v>
      </c>
      <c r="B77" s="670" t="s">
        <v>211</v>
      </c>
      <c r="C77" s="670"/>
      <c r="D77" s="670"/>
      <c r="E77" s="670"/>
      <c r="F77" s="670"/>
      <c r="G77" s="670"/>
      <c r="H77" s="670"/>
      <c r="I77" s="670"/>
      <c r="J77" s="670"/>
      <c r="K77" s="670"/>
      <c r="L77" s="670"/>
      <c r="M77" s="670"/>
      <c r="N77" s="670"/>
      <c r="O77" s="670"/>
      <c r="P77" s="670"/>
      <c r="Q77" s="670"/>
      <c r="R77" s="63"/>
    </row>
    <row r="78" spans="1:22" s="53" customFormat="1" ht="27.75" customHeight="1" outlineLevel="1" x14ac:dyDescent="0.25">
      <c r="A78" s="58" t="s">
        <v>62</v>
      </c>
      <c r="B78" s="668" t="s">
        <v>148</v>
      </c>
      <c r="C78" s="668"/>
      <c r="D78" s="668"/>
      <c r="E78" s="668"/>
      <c r="F78" s="668"/>
      <c r="G78" s="668"/>
      <c r="H78" s="668"/>
      <c r="I78" s="668"/>
      <c r="J78" s="668"/>
      <c r="K78" s="668"/>
      <c r="L78" s="668"/>
      <c r="M78" s="668"/>
      <c r="N78" s="668"/>
      <c r="O78" s="668"/>
      <c r="P78" s="668"/>
      <c r="Q78" s="668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69" t="s">
        <v>212</v>
      </c>
      <c r="C80" s="669"/>
      <c r="D80" s="669"/>
      <c r="E80" s="669"/>
      <c r="F80" s="669"/>
      <c r="G80" s="669"/>
      <c r="H80" s="669"/>
      <c r="I80" s="669"/>
      <c r="J80" s="669"/>
      <c r="K80" s="669"/>
      <c r="L80" s="669"/>
      <c r="M80" s="669"/>
      <c r="N80" s="669"/>
      <c r="O80" s="669"/>
      <c r="P80" s="669"/>
      <c r="Q80" s="669"/>
      <c r="R80" s="63"/>
    </row>
    <row r="81" spans="1:18" s="53" customFormat="1" ht="28.9" customHeight="1" outlineLevel="1" x14ac:dyDescent="0.25">
      <c r="A81" s="108" t="s">
        <v>98</v>
      </c>
      <c r="B81" s="670" t="s">
        <v>209</v>
      </c>
      <c r="C81" s="670"/>
      <c r="D81" s="670"/>
      <c r="E81" s="670"/>
      <c r="F81" s="670"/>
      <c r="G81" s="670"/>
      <c r="H81" s="670"/>
      <c r="I81" s="670"/>
      <c r="J81" s="670"/>
      <c r="K81" s="670"/>
      <c r="L81" s="670"/>
      <c r="M81" s="670"/>
      <c r="N81" s="670"/>
      <c r="O81" s="670"/>
      <c r="P81" s="670"/>
      <c r="Q81" s="670"/>
      <c r="R81" s="63"/>
    </row>
    <row r="82" spans="1:18" s="53" customFormat="1" ht="15" customHeight="1" outlineLevel="1" x14ac:dyDescent="0.25">
      <c r="A82" s="58" t="s">
        <v>62</v>
      </c>
      <c r="B82" s="668" t="s">
        <v>148</v>
      </c>
      <c r="C82" s="668"/>
      <c r="D82" s="668"/>
      <c r="E82" s="668"/>
      <c r="F82" s="668"/>
      <c r="G82" s="668"/>
      <c r="H82" s="668"/>
      <c r="I82" s="668"/>
      <c r="J82" s="668"/>
      <c r="K82" s="668"/>
      <c r="L82" s="668"/>
      <c r="M82" s="668"/>
      <c r="N82" s="668"/>
      <c r="O82" s="668"/>
      <c r="P82" s="668"/>
      <c r="Q82" s="668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69" t="s">
        <v>214</v>
      </c>
      <c r="C84" s="669"/>
      <c r="D84" s="669"/>
      <c r="E84" s="669"/>
      <c r="F84" s="669"/>
      <c r="G84" s="669"/>
      <c r="H84" s="669"/>
      <c r="I84" s="669"/>
      <c r="J84" s="669"/>
      <c r="K84" s="669"/>
      <c r="L84" s="669"/>
      <c r="M84" s="669"/>
      <c r="N84" s="669"/>
      <c r="O84" s="669"/>
      <c r="P84" s="669"/>
      <c r="Q84" s="669"/>
      <c r="R84" s="116"/>
    </row>
    <row r="85" spans="1:18" s="57" customFormat="1" ht="27" customHeight="1" outlineLevel="2" x14ac:dyDescent="0.2">
      <c r="A85" s="670" t="s">
        <v>98</v>
      </c>
      <c r="B85" s="670" t="s">
        <v>99</v>
      </c>
      <c r="C85" s="670"/>
      <c r="D85" s="670"/>
      <c r="E85" s="670"/>
      <c r="F85" s="670"/>
      <c r="G85" s="670"/>
      <c r="H85" s="670"/>
      <c r="I85" s="670"/>
      <c r="J85" s="670"/>
      <c r="K85" s="670"/>
      <c r="L85" s="670"/>
      <c r="M85" s="670"/>
      <c r="N85" s="670"/>
      <c r="O85" s="670"/>
      <c r="P85" s="670"/>
      <c r="Q85" s="670"/>
      <c r="R85" s="64"/>
    </row>
    <row r="86" spans="1:18" s="57" customFormat="1" ht="27" customHeight="1" outlineLevel="2" x14ac:dyDescent="0.2">
      <c r="A86" s="670"/>
      <c r="B86" s="108"/>
      <c r="C86" s="108"/>
      <c r="D86" s="670" t="s">
        <v>213</v>
      </c>
      <c r="E86" s="670"/>
      <c r="F86" s="670"/>
      <c r="G86" s="670"/>
      <c r="H86" s="670"/>
      <c r="I86" s="670"/>
      <c r="J86" s="670"/>
      <c r="K86" s="670"/>
      <c r="L86" s="670"/>
      <c r="M86" s="670"/>
      <c r="N86" s="670"/>
      <c r="O86" s="670"/>
      <c r="P86" s="670"/>
      <c r="Q86" s="670"/>
      <c r="R86" s="64"/>
    </row>
    <row r="87" spans="1:18" s="53" customFormat="1" ht="15" customHeight="1" outlineLevel="2" x14ac:dyDescent="0.25">
      <c r="A87" s="58" t="s">
        <v>62</v>
      </c>
      <c r="B87" s="668" t="s">
        <v>148</v>
      </c>
      <c r="C87" s="668"/>
      <c r="D87" s="668"/>
      <c r="E87" s="668"/>
      <c r="F87" s="668"/>
      <c r="G87" s="668"/>
      <c r="H87" s="668"/>
      <c r="I87" s="668"/>
      <c r="J87" s="668"/>
      <c r="K87" s="668"/>
      <c r="L87" s="668"/>
      <c r="M87" s="668"/>
      <c r="N87" s="668"/>
      <c r="O87" s="668"/>
      <c r="P87" s="668"/>
      <c r="Q87" s="668"/>
      <c r="R87" s="63"/>
    </row>
    <row r="88" spans="1:18" s="53" customFormat="1" ht="29.25" customHeight="1" outlineLevel="2" x14ac:dyDescent="0.25">
      <c r="A88" s="706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2">
        <v>101.6</v>
      </c>
      <c r="M88" s="692">
        <v>123.13</v>
      </c>
      <c r="N88" s="692">
        <v>101.6</v>
      </c>
      <c r="O88" s="692">
        <v>0</v>
      </c>
      <c r="P88" s="695">
        <v>0</v>
      </c>
      <c r="Q88" s="691">
        <v>0</v>
      </c>
    </row>
    <row r="89" spans="1:18" s="53" customFormat="1" ht="15" outlineLevel="2" x14ac:dyDescent="0.25">
      <c r="A89" s="708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4"/>
      <c r="M89" s="694"/>
      <c r="N89" s="694"/>
      <c r="O89" s="694"/>
      <c r="P89" s="696"/>
      <c r="Q89" s="691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">
      <c r="A91" s="671" t="s">
        <v>64</v>
      </c>
      <c r="B91" s="671"/>
      <c r="C91" s="671"/>
      <c r="D91" s="671"/>
      <c r="E91" s="671"/>
      <c r="F91" s="671"/>
      <c r="O91" s="185" t="s">
        <v>258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733" t="s">
        <v>397</v>
      </c>
      <c r="G1" s="734"/>
      <c r="H1" s="734"/>
      <c r="I1" s="734"/>
      <c r="J1" s="734"/>
      <c r="K1" s="734"/>
    </row>
    <row r="2" spans="1:13" s="12" customFormat="1" ht="45.75" customHeight="1" x14ac:dyDescent="0.25">
      <c r="F2" s="730" t="s">
        <v>295</v>
      </c>
      <c r="G2" s="730"/>
      <c r="H2" s="730"/>
      <c r="I2" s="730"/>
      <c r="J2" s="165"/>
    </row>
    <row r="3" spans="1:13" ht="12.75" customHeight="1" x14ac:dyDescent="0.25">
      <c r="A3" s="731"/>
      <c r="B3" s="731"/>
      <c r="C3" s="731"/>
      <c r="D3" s="731"/>
      <c r="E3" s="731"/>
      <c r="F3" s="731"/>
      <c r="G3" s="731"/>
      <c r="H3" s="731"/>
    </row>
    <row r="4" spans="1:13" ht="29.25" customHeight="1" x14ac:dyDescent="0.2">
      <c r="A4" s="732" t="s">
        <v>179</v>
      </c>
      <c r="B4" s="732"/>
      <c r="C4" s="732"/>
      <c r="D4" s="732"/>
      <c r="E4" s="732"/>
      <c r="F4" s="732"/>
      <c r="G4" s="732"/>
      <c r="H4" s="732"/>
      <c r="I4" s="166"/>
      <c r="J4" s="166"/>
    </row>
    <row r="5" spans="1:13" x14ac:dyDescent="0.2">
      <c r="L5" s="17"/>
    </row>
    <row r="6" spans="1:13" s="16" customFormat="1" ht="15" customHeight="1" x14ac:dyDescent="0.25">
      <c r="A6" s="738" t="s">
        <v>17</v>
      </c>
      <c r="B6" s="738" t="s">
        <v>16</v>
      </c>
      <c r="C6" s="729" t="s">
        <v>15</v>
      </c>
      <c r="D6" s="729" t="s">
        <v>14</v>
      </c>
      <c r="E6" s="729" t="s">
        <v>13</v>
      </c>
      <c r="F6" s="729" t="s">
        <v>12</v>
      </c>
      <c r="G6" s="729" t="s">
        <v>11</v>
      </c>
      <c r="H6" s="729" t="s">
        <v>171</v>
      </c>
      <c r="I6" s="729" t="s">
        <v>250</v>
      </c>
      <c r="J6" s="729" t="s">
        <v>251</v>
      </c>
      <c r="K6" s="729" t="s">
        <v>300</v>
      </c>
    </row>
    <row r="7" spans="1:13" s="16" customFormat="1" ht="31.5" customHeight="1" x14ac:dyDescent="0.25">
      <c r="A7" s="738"/>
      <c r="B7" s="738"/>
      <c r="C7" s="729"/>
      <c r="D7" s="729"/>
      <c r="E7" s="729" t="s">
        <v>10</v>
      </c>
      <c r="F7" s="729" t="s">
        <v>10</v>
      </c>
      <c r="G7" s="729" t="s">
        <v>10</v>
      </c>
      <c r="H7" s="729" t="s">
        <v>10</v>
      </c>
      <c r="I7" s="729" t="s">
        <v>10</v>
      </c>
      <c r="J7" s="729" t="s">
        <v>10</v>
      </c>
      <c r="K7" s="729" t="s">
        <v>10</v>
      </c>
    </row>
    <row r="8" spans="1:13" s="16" customFormat="1" ht="55.5" customHeight="1" x14ac:dyDescent="0.25">
      <c r="A8" s="10"/>
      <c r="B8" s="10" t="s">
        <v>9</v>
      </c>
      <c r="C8" s="735" t="s">
        <v>371</v>
      </c>
      <c r="D8" s="736"/>
      <c r="E8" s="736"/>
      <c r="F8" s="736"/>
      <c r="G8" s="736"/>
      <c r="H8" s="736"/>
      <c r="I8" s="736"/>
      <c r="J8" s="736"/>
      <c r="K8" s="737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359</v>
      </c>
      <c r="B10" s="13" t="s">
        <v>252</v>
      </c>
      <c r="C10" s="6" t="s">
        <v>2</v>
      </c>
      <c r="D10" s="5" t="s">
        <v>0</v>
      </c>
      <c r="E10" s="6">
        <v>29.5</v>
      </c>
      <c r="F10" s="8" t="s">
        <v>341</v>
      </c>
      <c r="G10" s="8" t="s">
        <v>342</v>
      </c>
      <c r="H10" s="8" t="s">
        <v>343</v>
      </c>
      <c r="I10" s="8" t="s">
        <v>344</v>
      </c>
      <c r="J10" s="8" t="s">
        <v>345</v>
      </c>
      <c r="K10" s="148">
        <v>43.2</v>
      </c>
    </row>
    <row r="11" spans="1:13" s="12" customFormat="1" ht="105" customHeight="1" x14ac:dyDescent="0.25">
      <c r="A11" s="8" t="s">
        <v>360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361</v>
      </c>
      <c r="B12" s="149" t="s">
        <v>375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347</v>
      </c>
      <c r="I12" s="147" t="s">
        <v>348</v>
      </c>
      <c r="J12" s="147" t="s">
        <v>376</v>
      </c>
      <c r="K12" s="147" t="s">
        <v>377</v>
      </c>
    </row>
    <row r="13" spans="1:13" s="217" customFormat="1" ht="120" x14ac:dyDescent="0.2">
      <c r="A13" s="218" t="s">
        <v>362</v>
      </c>
      <c r="B13" s="220" t="s">
        <v>378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347</v>
      </c>
      <c r="I13" s="147" t="s">
        <v>350</v>
      </c>
      <c r="J13" s="147" t="s">
        <v>351</v>
      </c>
      <c r="K13" s="147" t="s">
        <v>352</v>
      </c>
    </row>
    <row r="14" spans="1:13" ht="135" x14ac:dyDescent="0.2">
      <c r="A14" s="6" t="s">
        <v>363</v>
      </c>
      <c r="B14" s="11" t="s">
        <v>353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">
      <c r="A15" s="6" t="s">
        <v>364</v>
      </c>
      <c r="B15" s="168" t="s">
        <v>354</v>
      </c>
      <c r="C15" s="10" t="s">
        <v>355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5" x14ac:dyDescent="0.2">
      <c r="A16" s="6" t="s">
        <v>365</v>
      </c>
      <c r="B16" s="167" t="s">
        <v>356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60" x14ac:dyDescent="0.2">
      <c r="A17" s="6" t="s">
        <v>366</v>
      </c>
      <c r="B17" s="11" t="s">
        <v>357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">
      <c r="A18" s="6" t="s">
        <v>367</v>
      </c>
      <c r="B18" s="7" t="s">
        <v>256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">
      <c r="B19" s="727" t="s">
        <v>64</v>
      </c>
      <c r="C19" s="727"/>
      <c r="D19" s="170"/>
      <c r="E19" s="170"/>
      <c r="F19" s="728" t="s">
        <v>195</v>
      </c>
      <c r="G19" s="728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751" t="s">
        <v>398</v>
      </c>
      <c r="G1" s="751"/>
      <c r="H1" s="751"/>
      <c r="I1" s="751"/>
      <c r="J1" s="751"/>
      <c r="K1" s="751"/>
      <c r="L1" s="751"/>
    </row>
    <row r="2" spans="1:12" ht="50.25" customHeight="1" x14ac:dyDescent="0.3">
      <c r="A2" s="21"/>
      <c r="B2" s="36"/>
      <c r="C2" s="36"/>
      <c r="D2" s="36"/>
      <c r="E2" s="36"/>
      <c r="F2" s="749" t="s">
        <v>296</v>
      </c>
      <c r="G2" s="750"/>
      <c r="H2" s="750"/>
      <c r="I2" s="750"/>
      <c r="J2" s="750"/>
      <c r="K2" s="750"/>
      <c r="L2" s="750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755" t="s">
        <v>172</v>
      </c>
      <c r="B4" s="755"/>
      <c r="C4" s="755"/>
      <c r="D4" s="755"/>
      <c r="E4" s="755"/>
      <c r="F4" s="755"/>
      <c r="G4" s="755"/>
      <c r="H4" s="755"/>
      <c r="I4" s="755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756" t="s">
        <v>27</v>
      </c>
      <c r="B6" s="741" t="s">
        <v>26</v>
      </c>
      <c r="C6" s="741" t="s">
        <v>15</v>
      </c>
      <c r="D6" s="752" t="s">
        <v>25</v>
      </c>
      <c r="E6" s="741" t="s">
        <v>14</v>
      </c>
      <c r="F6" s="741">
        <v>2014</v>
      </c>
      <c r="G6" s="741">
        <v>2015</v>
      </c>
      <c r="H6" s="754">
        <v>2016</v>
      </c>
      <c r="I6" s="741">
        <v>2017</v>
      </c>
      <c r="J6" s="742">
        <v>2018</v>
      </c>
      <c r="K6" s="747">
        <v>2019</v>
      </c>
      <c r="L6" s="741">
        <v>2020</v>
      </c>
    </row>
    <row r="7" spans="1:12" s="32" customFormat="1" ht="72.75" customHeight="1" x14ac:dyDescent="0.25">
      <c r="A7" s="756"/>
      <c r="B7" s="741"/>
      <c r="C7" s="741"/>
      <c r="D7" s="753"/>
      <c r="E7" s="741"/>
      <c r="F7" s="741"/>
      <c r="G7" s="741"/>
      <c r="H7" s="754"/>
      <c r="I7" s="741"/>
      <c r="J7" s="743"/>
      <c r="K7" s="748"/>
      <c r="L7" s="741"/>
    </row>
    <row r="8" spans="1:12" s="32" customFormat="1" ht="60" customHeight="1" x14ac:dyDescent="0.25">
      <c r="A8" s="35"/>
      <c r="B8" s="70" t="s">
        <v>24</v>
      </c>
      <c r="C8" s="744" t="s">
        <v>153</v>
      </c>
      <c r="D8" s="745"/>
      <c r="E8" s="745"/>
      <c r="F8" s="745"/>
      <c r="G8" s="745"/>
      <c r="H8" s="745"/>
      <c r="I8" s="745"/>
      <c r="J8" s="745"/>
      <c r="K8" s="745"/>
      <c r="L8" s="746"/>
    </row>
    <row r="9" spans="1:12" s="32" customFormat="1" ht="36" customHeight="1" x14ac:dyDescent="0.25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">
      <c r="A11" s="27" t="s">
        <v>7</v>
      </c>
      <c r="B11" s="28" t="s">
        <v>330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">
      <c r="A12" s="27" t="s">
        <v>5</v>
      </c>
      <c r="B12" s="28" t="s">
        <v>325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">
      <c r="A13" s="27" t="s">
        <v>4</v>
      </c>
      <c r="B13" s="26" t="s">
        <v>358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">
      <c r="A14" s="27" t="s">
        <v>3</v>
      </c>
      <c r="B14" s="26" t="s">
        <v>326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"/>
    <row r="17" spans="1:8" s="66" customFormat="1" ht="12.75" customHeight="1" x14ac:dyDescent="0.2"/>
    <row r="18" spans="1:8" s="66" customFormat="1" ht="36.75" customHeight="1" x14ac:dyDescent="0.2">
      <c r="A18" s="739" t="s">
        <v>64</v>
      </c>
      <c r="B18" s="739"/>
      <c r="C18" s="67"/>
      <c r="D18" s="67"/>
      <c r="E18" s="67"/>
      <c r="G18" s="740" t="s">
        <v>195</v>
      </c>
      <c r="H18" s="740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71" customFormat="1" ht="42" customHeight="1" x14ac:dyDescent="0.2">
      <c r="F1" s="758" t="s">
        <v>399</v>
      </c>
      <c r="G1" s="759"/>
      <c r="H1" s="759"/>
      <c r="I1" s="759"/>
      <c r="J1" s="759"/>
      <c r="K1" s="759"/>
    </row>
    <row r="2" spans="1:11" s="172" customFormat="1" ht="74.25" customHeight="1" x14ac:dyDescent="0.25">
      <c r="F2" s="762" t="s">
        <v>297</v>
      </c>
      <c r="G2" s="762"/>
      <c r="H2" s="762"/>
    </row>
    <row r="3" spans="1:11" s="171" customFormat="1" ht="3.75" customHeight="1" x14ac:dyDescent="0.25">
      <c r="A3" s="763"/>
      <c r="B3" s="763"/>
      <c r="C3" s="763"/>
      <c r="D3" s="763"/>
      <c r="E3" s="763"/>
      <c r="F3" s="763"/>
      <c r="G3" s="763"/>
      <c r="H3" s="763"/>
    </row>
    <row r="4" spans="1:11" s="171" customFormat="1" ht="29.25" customHeight="1" x14ac:dyDescent="0.2">
      <c r="A4" s="757" t="s">
        <v>138</v>
      </c>
      <c r="B4" s="757"/>
      <c r="C4" s="757"/>
      <c r="D4" s="757"/>
      <c r="E4" s="757"/>
      <c r="F4" s="757"/>
      <c r="G4" s="757"/>
      <c r="H4" s="757"/>
      <c r="I4" s="757"/>
      <c r="J4" s="173"/>
    </row>
    <row r="5" spans="1:11" ht="10.5" customHeight="1" x14ac:dyDescent="0.2">
      <c r="I5" s="17"/>
      <c r="J5" s="17"/>
    </row>
    <row r="6" spans="1:11" s="16" customFormat="1" ht="15" customHeight="1" x14ac:dyDescent="0.25">
      <c r="A6" s="738" t="s">
        <v>17</v>
      </c>
      <c r="B6" s="738" t="s">
        <v>16</v>
      </c>
      <c r="C6" s="769" t="s">
        <v>15</v>
      </c>
      <c r="D6" s="769" t="s">
        <v>14</v>
      </c>
      <c r="E6" s="769" t="s">
        <v>13</v>
      </c>
      <c r="F6" s="769" t="s">
        <v>12</v>
      </c>
      <c r="G6" s="769" t="s">
        <v>11</v>
      </c>
      <c r="H6" s="769" t="s">
        <v>171</v>
      </c>
      <c r="I6" s="764" t="s">
        <v>250</v>
      </c>
      <c r="J6" s="771" t="s">
        <v>117</v>
      </c>
      <c r="K6" s="760" t="s">
        <v>116</v>
      </c>
    </row>
    <row r="7" spans="1:11" s="16" customFormat="1" ht="31.5" customHeight="1" x14ac:dyDescent="0.25">
      <c r="A7" s="738"/>
      <c r="B7" s="738"/>
      <c r="C7" s="769"/>
      <c r="D7" s="769"/>
      <c r="E7" s="769" t="s">
        <v>10</v>
      </c>
      <c r="F7" s="769" t="s">
        <v>10</v>
      </c>
      <c r="G7" s="769" t="s">
        <v>10</v>
      </c>
      <c r="H7" s="769" t="s">
        <v>10</v>
      </c>
      <c r="I7" s="764" t="s">
        <v>10</v>
      </c>
      <c r="J7" s="772"/>
      <c r="K7" s="761"/>
    </row>
    <row r="8" spans="1:11" s="16" customFormat="1" ht="25.5" customHeight="1" x14ac:dyDescent="0.25">
      <c r="A8" s="10"/>
      <c r="B8" s="10" t="s">
        <v>9</v>
      </c>
      <c r="C8" s="764" t="s">
        <v>139</v>
      </c>
      <c r="D8" s="765"/>
      <c r="E8" s="765"/>
      <c r="F8" s="765"/>
      <c r="G8" s="765"/>
      <c r="H8" s="765"/>
      <c r="I8" s="765"/>
      <c r="J8" s="765"/>
      <c r="K8" s="766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253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254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255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">
      <c r="A13" s="8" t="s">
        <v>4</v>
      </c>
      <c r="B13" s="7" t="s">
        <v>256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">
      <c r="B15" s="770"/>
      <c r="C15" s="770"/>
      <c r="D15" s="4"/>
      <c r="E15" s="4"/>
      <c r="F15" s="3"/>
      <c r="G15" s="3"/>
      <c r="H15" s="2"/>
    </row>
    <row r="16" spans="1:11" ht="29.25" customHeight="1" x14ac:dyDescent="0.2">
      <c r="A16" s="768" t="s">
        <v>64</v>
      </c>
      <c r="B16" s="768"/>
      <c r="C16" s="768"/>
      <c r="D16" s="65"/>
      <c r="E16" s="767" t="s">
        <v>195</v>
      </c>
      <c r="F16" s="767"/>
      <c r="G16" s="767"/>
      <c r="H16" s="767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773" t="s">
        <v>400</v>
      </c>
      <c r="F1" s="774"/>
      <c r="G1" s="774"/>
      <c r="H1" s="774"/>
      <c r="I1" s="774"/>
      <c r="J1" s="774"/>
      <c r="K1" s="774"/>
    </row>
    <row r="2" spans="1:11" s="39" customFormat="1" ht="118.5" customHeight="1" x14ac:dyDescent="0.25">
      <c r="E2" s="778" t="s">
        <v>173</v>
      </c>
      <c r="F2" s="778"/>
      <c r="G2" s="778"/>
      <c r="H2" s="778"/>
      <c r="I2" s="778"/>
      <c r="J2" s="120"/>
    </row>
    <row r="3" spans="1:11" s="39" customFormat="1" x14ac:dyDescent="0.25"/>
    <row r="4" spans="1:11" s="39" customFormat="1" ht="18.75" customHeight="1" x14ac:dyDescent="0.25">
      <c r="A4" s="775" t="s">
        <v>37</v>
      </c>
      <c r="B4" s="775"/>
      <c r="C4" s="775"/>
      <c r="D4" s="775"/>
      <c r="E4" s="775"/>
      <c r="F4" s="775"/>
      <c r="G4" s="775"/>
      <c r="H4" s="775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25">
      <c r="A7" s="48"/>
      <c r="B7" s="779" t="s">
        <v>38</v>
      </c>
      <c r="C7" s="780"/>
      <c r="D7" s="780"/>
      <c r="E7" s="780"/>
      <c r="F7" s="780"/>
      <c r="G7" s="780"/>
      <c r="H7" s="780"/>
      <c r="I7" s="780"/>
      <c r="J7" s="780"/>
      <c r="K7" s="781"/>
    </row>
    <row r="8" spans="1:11" ht="136.5" customHeight="1" x14ac:dyDescent="0.25">
      <c r="A8" s="47">
        <v>1</v>
      </c>
      <c r="B8" s="48" t="s">
        <v>373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25">
      <c r="A9" s="231">
        <v>2</v>
      </c>
      <c r="B9" s="227" t="s">
        <v>395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777" t="s">
        <v>64</v>
      </c>
      <c r="B12" s="777"/>
      <c r="C12" s="777"/>
      <c r="D12" s="68"/>
      <c r="E12" s="40"/>
      <c r="F12" s="776" t="s">
        <v>195</v>
      </c>
      <c r="G12" s="776"/>
      <c r="H12" s="776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W10" sqref="W10"/>
    </sheetView>
  </sheetViews>
  <sheetFormatPr defaultRowHeight="15" x14ac:dyDescent="0.25"/>
  <cols>
    <col min="1" max="1" width="9.28515625" style="603" bestFit="1" customWidth="1"/>
    <col min="2" max="2" width="47.7109375" style="603" customWidth="1"/>
    <col min="3" max="3" width="11.28515625" style="603" customWidth="1"/>
    <col min="4" max="4" width="9.7109375" style="603" customWidth="1"/>
    <col min="5" max="5" width="9.85546875" style="603" customWidth="1"/>
    <col min="6" max="6" width="10" style="603" customWidth="1"/>
    <col min="7" max="7" width="9.5703125" style="603" customWidth="1"/>
    <col min="8" max="8" width="9.7109375" style="603" customWidth="1"/>
    <col min="9" max="9" width="9.5703125" style="603" customWidth="1"/>
    <col min="10" max="10" width="9.85546875" style="603" customWidth="1"/>
    <col min="11" max="11" width="9" style="603" customWidth="1"/>
    <col min="12" max="12" width="11.140625" style="603" customWidth="1"/>
    <col min="13" max="14" width="11.7109375" style="603" customWidth="1"/>
    <col min="15" max="15" width="11.28515625" style="603" customWidth="1"/>
    <col min="16" max="16384" width="9.140625" style="603"/>
  </cols>
  <sheetData>
    <row r="1" spans="1:16" s="604" customFormat="1" ht="60.75" customHeight="1" x14ac:dyDescent="0.3">
      <c r="J1" s="798"/>
      <c r="K1" s="799"/>
      <c r="L1" s="799"/>
      <c r="M1" s="799"/>
      <c r="N1" s="799"/>
      <c r="O1" s="799"/>
    </row>
    <row r="2" spans="1:16" s="604" customFormat="1" ht="100.5" customHeight="1" x14ac:dyDescent="0.3">
      <c r="A2" s="144"/>
      <c r="B2" s="144"/>
      <c r="C2" s="145"/>
      <c r="D2" s="800"/>
      <c r="E2" s="800"/>
      <c r="F2" s="800"/>
      <c r="G2" s="800"/>
      <c r="J2" s="801" t="s">
        <v>260</v>
      </c>
      <c r="K2" s="801"/>
      <c r="L2" s="801"/>
      <c r="M2" s="801"/>
      <c r="N2" s="801"/>
      <c r="O2" s="801"/>
    </row>
    <row r="3" spans="1:16" s="605" customFormat="1" ht="18" customHeight="1" x14ac:dyDescent="0.25">
      <c r="A3" s="802" t="s">
        <v>122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802"/>
      <c r="N3" s="802"/>
      <c r="O3" s="802"/>
    </row>
    <row r="4" spans="1:16" s="604" customFormat="1" ht="17.25" customHeight="1" x14ac:dyDescent="0.25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604" customFormat="1" ht="37.5" customHeight="1" x14ac:dyDescent="0.25">
      <c r="A5" s="803"/>
      <c r="B5" s="803" t="s">
        <v>35</v>
      </c>
      <c r="C5" s="803" t="s">
        <v>34</v>
      </c>
      <c r="D5" s="803" t="s">
        <v>33</v>
      </c>
      <c r="E5" s="803" t="s">
        <v>32</v>
      </c>
      <c r="F5" s="784" t="s">
        <v>31</v>
      </c>
      <c r="G5" s="784" t="s">
        <v>119</v>
      </c>
      <c r="H5" s="784" t="s">
        <v>118</v>
      </c>
      <c r="I5" s="784" t="s">
        <v>117</v>
      </c>
      <c r="J5" s="784" t="s">
        <v>116</v>
      </c>
      <c r="K5" s="784" t="s">
        <v>115</v>
      </c>
      <c r="L5" s="785" t="s">
        <v>121</v>
      </c>
      <c r="M5" s="786"/>
      <c r="N5" s="785" t="s">
        <v>120</v>
      </c>
      <c r="O5" s="786"/>
    </row>
    <row r="6" spans="1:16" s="604" customFormat="1" ht="15.75" x14ac:dyDescent="0.25">
      <c r="A6" s="804"/>
      <c r="B6" s="804"/>
      <c r="C6" s="804"/>
      <c r="D6" s="804"/>
      <c r="E6" s="804"/>
      <c r="F6" s="784"/>
      <c r="G6" s="784"/>
      <c r="H6" s="784"/>
      <c r="I6" s="784"/>
      <c r="J6" s="784"/>
      <c r="K6" s="784"/>
      <c r="L6" s="593" t="s">
        <v>114</v>
      </c>
      <c r="M6" s="593" t="s">
        <v>113</v>
      </c>
      <c r="N6" s="593" t="s">
        <v>112</v>
      </c>
      <c r="O6" s="593" t="s">
        <v>261</v>
      </c>
    </row>
    <row r="7" spans="1:16" s="604" customFormat="1" ht="180" customHeight="1" x14ac:dyDescent="0.25">
      <c r="A7" s="224">
        <v>1</v>
      </c>
      <c r="B7" s="787" t="s">
        <v>379</v>
      </c>
      <c r="C7" s="788"/>
      <c r="D7" s="788"/>
      <c r="E7" s="788"/>
      <c r="F7" s="788"/>
      <c r="G7" s="788"/>
      <c r="H7" s="788"/>
      <c r="I7" s="788"/>
      <c r="J7" s="788"/>
      <c r="K7" s="788"/>
      <c r="L7" s="788"/>
      <c r="M7" s="788"/>
      <c r="N7" s="788"/>
      <c r="O7" s="789"/>
    </row>
    <row r="8" spans="1:16" s="604" customFormat="1" ht="52.5" customHeight="1" x14ac:dyDescent="0.25">
      <c r="A8" s="224" t="s">
        <v>111</v>
      </c>
      <c r="B8" s="146" t="s">
        <v>51</v>
      </c>
      <c r="C8" s="103" t="s">
        <v>2</v>
      </c>
      <c r="D8" s="6">
        <v>29.5</v>
      </c>
      <c r="E8" s="8" t="s">
        <v>341</v>
      </c>
      <c r="F8" s="8" t="s">
        <v>342</v>
      </c>
      <c r="G8" s="8" t="s">
        <v>343</v>
      </c>
      <c r="H8" s="147" t="s">
        <v>344</v>
      </c>
      <c r="I8" s="8" t="s">
        <v>345</v>
      </c>
      <c r="J8" s="148">
        <v>43.2</v>
      </c>
      <c r="K8" s="148">
        <v>43.2</v>
      </c>
      <c r="L8" s="148">
        <v>43.2</v>
      </c>
      <c r="M8" s="148">
        <v>43.2</v>
      </c>
      <c r="N8" s="148">
        <v>43.2</v>
      </c>
      <c r="O8" s="148">
        <v>43.2</v>
      </c>
    </row>
    <row r="9" spans="1:16" s="604" customFormat="1" ht="62.25" customHeight="1" x14ac:dyDescent="0.25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9</v>
      </c>
      <c r="L9" s="94">
        <v>9</v>
      </c>
      <c r="M9" s="94">
        <v>9</v>
      </c>
      <c r="N9" s="94">
        <v>9</v>
      </c>
      <c r="O9" s="94">
        <v>9</v>
      </c>
      <c r="P9" s="606"/>
    </row>
    <row r="10" spans="1:16" s="604" customFormat="1" ht="76.5" customHeight="1" x14ac:dyDescent="0.25">
      <c r="A10" s="223" t="s">
        <v>109</v>
      </c>
      <c r="B10" s="149" t="s">
        <v>346</v>
      </c>
      <c r="C10" s="103" t="s">
        <v>2</v>
      </c>
      <c r="D10" s="14">
        <v>0</v>
      </c>
      <c r="E10" s="147" t="s">
        <v>347</v>
      </c>
      <c r="F10" s="8" t="s">
        <v>347</v>
      </c>
      <c r="G10" s="8" t="s">
        <v>347</v>
      </c>
      <c r="H10" s="147" t="s">
        <v>348</v>
      </c>
      <c r="I10" s="8">
        <v>0.66</v>
      </c>
      <c r="J10" s="8">
        <v>0.68</v>
      </c>
      <c r="K10" s="8">
        <v>0.68</v>
      </c>
      <c r="L10" s="8">
        <v>0.68</v>
      </c>
      <c r="M10" s="8">
        <v>0.68</v>
      </c>
      <c r="N10" s="8">
        <v>0.68</v>
      </c>
      <c r="O10" s="8">
        <v>0.68</v>
      </c>
      <c r="P10" s="606"/>
    </row>
    <row r="11" spans="1:16" s="604" customFormat="1" ht="102" customHeight="1" x14ac:dyDescent="0.25">
      <c r="A11" s="223" t="s">
        <v>107</v>
      </c>
      <c r="B11" s="152" t="s">
        <v>349</v>
      </c>
      <c r="C11" s="103" t="s">
        <v>2</v>
      </c>
      <c r="D11" s="6">
        <v>0</v>
      </c>
      <c r="E11" s="6">
        <v>0</v>
      </c>
      <c r="F11" s="6">
        <v>0</v>
      </c>
      <c r="G11" s="8" t="s">
        <v>347</v>
      </c>
      <c r="H11" s="147" t="s">
        <v>350</v>
      </c>
      <c r="I11" s="8" t="s">
        <v>351</v>
      </c>
      <c r="J11" s="8" t="s">
        <v>352</v>
      </c>
      <c r="K11" s="8" t="s">
        <v>352</v>
      </c>
      <c r="L11" s="8" t="s">
        <v>352</v>
      </c>
      <c r="M11" s="8" t="s">
        <v>352</v>
      </c>
      <c r="N11" s="8" t="s">
        <v>352</v>
      </c>
      <c r="O11" s="8" t="s">
        <v>352</v>
      </c>
      <c r="P11" s="606"/>
    </row>
    <row r="12" spans="1:16" s="604" customFormat="1" ht="48" customHeight="1" x14ac:dyDescent="0.25">
      <c r="A12" s="427" t="s">
        <v>465</v>
      </c>
      <c r="B12" s="152" t="s">
        <v>466</v>
      </c>
      <c r="C12" s="103" t="s">
        <v>2</v>
      </c>
      <c r="D12" s="6">
        <v>0</v>
      </c>
      <c r="E12" s="6">
        <v>0</v>
      </c>
      <c r="F12" s="6">
        <v>0</v>
      </c>
      <c r="G12" s="8" t="s">
        <v>347</v>
      </c>
      <c r="H12" s="425" t="s">
        <v>467</v>
      </c>
      <c r="I12" s="426" t="s">
        <v>468</v>
      </c>
      <c r="J12" s="8" t="s">
        <v>469</v>
      </c>
      <c r="K12" s="8" t="s">
        <v>470</v>
      </c>
      <c r="L12" s="8" t="s">
        <v>471</v>
      </c>
      <c r="M12" s="8" t="s">
        <v>472</v>
      </c>
      <c r="N12" s="8" t="s">
        <v>473</v>
      </c>
      <c r="O12" s="8" t="s">
        <v>473</v>
      </c>
      <c r="P12" s="606"/>
    </row>
    <row r="13" spans="1:16" s="604" customFormat="1" ht="37.5" customHeight="1" x14ac:dyDescent="0.25">
      <c r="A13" s="223" t="s">
        <v>106</v>
      </c>
      <c r="B13" s="156" t="s">
        <v>354</v>
      </c>
      <c r="C13" s="103" t="s">
        <v>355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606"/>
    </row>
    <row r="14" spans="1:16" s="604" customFormat="1" ht="40.5" customHeight="1" x14ac:dyDescent="0.25">
      <c r="A14" s="223" t="s">
        <v>328</v>
      </c>
      <c r="B14" s="157" t="s">
        <v>356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606"/>
    </row>
    <row r="15" spans="1:16" s="604" customFormat="1" ht="51.75" customHeight="1" x14ac:dyDescent="0.25">
      <c r="A15" s="223" t="s">
        <v>329</v>
      </c>
      <c r="B15" s="73" t="s">
        <v>357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604" customFormat="1" ht="34.5" customHeight="1" x14ac:dyDescent="0.25">
      <c r="A16" s="223" t="s">
        <v>474</v>
      </c>
      <c r="B16" s="158" t="s">
        <v>256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604" customFormat="1" ht="102" customHeight="1" x14ac:dyDescent="0.25">
      <c r="A17" s="223" t="s">
        <v>360</v>
      </c>
      <c r="B17" s="790" t="s">
        <v>517</v>
      </c>
      <c r="C17" s="791"/>
      <c r="D17" s="791"/>
      <c r="E17" s="791"/>
      <c r="F17" s="791"/>
      <c r="G17" s="791"/>
      <c r="H17" s="791"/>
      <c r="I17" s="791"/>
      <c r="J17" s="791"/>
      <c r="K17" s="791"/>
      <c r="L17" s="791"/>
      <c r="M17" s="791"/>
      <c r="N17" s="791"/>
      <c r="O17" s="792"/>
    </row>
    <row r="18" spans="1:16" s="604" customFormat="1" ht="50.25" customHeight="1" x14ac:dyDescent="0.25">
      <c r="A18" s="224" t="s">
        <v>380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606"/>
    </row>
    <row r="19" spans="1:16" s="60" customFormat="1" ht="115.5" customHeight="1" x14ac:dyDescent="0.25">
      <c r="A19" s="224" t="s">
        <v>381</v>
      </c>
      <c r="B19" s="104" t="s">
        <v>324</v>
      </c>
      <c r="C19" s="103" t="s">
        <v>19</v>
      </c>
      <c r="D19" s="573">
        <v>0</v>
      </c>
      <c r="E19" s="573">
        <v>0</v>
      </c>
      <c r="F19" s="573">
        <v>23</v>
      </c>
      <c r="G19" s="573">
        <v>24</v>
      </c>
      <c r="H19" s="574">
        <v>21</v>
      </c>
      <c r="I19" s="578">
        <v>21</v>
      </c>
      <c r="J19" s="578">
        <v>15</v>
      </c>
      <c r="K19" s="578">
        <v>17</v>
      </c>
      <c r="L19" s="578">
        <v>19</v>
      </c>
      <c r="M19" s="578">
        <v>19</v>
      </c>
      <c r="N19" s="578">
        <v>19</v>
      </c>
      <c r="O19" s="578">
        <v>19</v>
      </c>
      <c r="P19" s="604"/>
    </row>
    <row r="20" spans="1:16" s="604" customFormat="1" ht="116.25" customHeight="1" x14ac:dyDescent="0.25">
      <c r="A20" s="224" t="s">
        <v>382</v>
      </c>
      <c r="B20" s="163" t="s">
        <v>325</v>
      </c>
      <c r="C20" s="103" t="s">
        <v>19</v>
      </c>
      <c r="D20" s="573">
        <v>0</v>
      </c>
      <c r="E20" s="573">
        <v>0</v>
      </c>
      <c r="F20" s="573">
        <v>14</v>
      </c>
      <c r="G20" s="573">
        <v>21</v>
      </c>
      <c r="H20" s="575">
        <v>20</v>
      </c>
      <c r="I20" s="579">
        <v>20</v>
      </c>
      <c r="J20" s="579">
        <v>10</v>
      </c>
      <c r="K20" s="579">
        <v>11</v>
      </c>
      <c r="L20" s="579">
        <v>12</v>
      </c>
      <c r="M20" s="579">
        <v>12</v>
      </c>
      <c r="N20" s="579">
        <v>12</v>
      </c>
      <c r="O20" s="579">
        <v>12</v>
      </c>
    </row>
    <row r="21" spans="1:16" s="604" customFormat="1" ht="100.5" customHeight="1" x14ac:dyDescent="0.25">
      <c r="A21" s="224" t="s">
        <v>383</v>
      </c>
      <c r="B21" s="163" t="s">
        <v>358</v>
      </c>
      <c r="C21" s="103" t="s">
        <v>19</v>
      </c>
      <c r="D21" s="576">
        <v>0</v>
      </c>
      <c r="E21" s="576">
        <v>0</v>
      </c>
      <c r="F21" s="576">
        <v>18</v>
      </c>
      <c r="G21" s="576">
        <v>18</v>
      </c>
      <c r="H21" s="577">
        <v>17</v>
      </c>
      <c r="I21" s="576">
        <v>17</v>
      </c>
      <c r="J21" s="576">
        <v>8</v>
      </c>
      <c r="K21" s="576">
        <v>9</v>
      </c>
      <c r="L21" s="576">
        <v>10</v>
      </c>
      <c r="M21" s="576">
        <v>10</v>
      </c>
      <c r="N21" s="576">
        <v>10</v>
      </c>
      <c r="O21" s="576">
        <v>10</v>
      </c>
      <c r="P21" s="60"/>
    </row>
    <row r="22" spans="1:16" s="604" customFormat="1" ht="49.5" customHeight="1" x14ac:dyDescent="0.25">
      <c r="A22" s="224" t="s">
        <v>384</v>
      </c>
      <c r="B22" s="164" t="s">
        <v>326</v>
      </c>
      <c r="C22" s="103" t="s">
        <v>1</v>
      </c>
      <c r="D22" s="576">
        <v>0</v>
      </c>
      <c r="E22" s="576">
        <v>0</v>
      </c>
      <c r="F22" s="576">
        <v>0</v>
      </c>
      <c r="G22" s="576">
        <v>0</v>
      </c>
      <c r="H22" s="576">
        <v>66</v>
      </c>
      <c r="I22" s="576">
        <v>68</v>
      </c>
      <c r="J22" s="576">
        <v>72</v>
      </c>
      <c r="K22" s="576">
        <v>72</v>
      </c>
      <c r="L22" s="576">
        <v>72</v>
      </c>
      <c r="M22" s="576">
        <v>72</v>
      </c>
      <c r="N22" s="576">
        <v>72</v>
      </c>
      <c r="O22" s="576">
        <v>72</v>
      </c>
    </row>
    <row r="23" spans="1:16" s="604" customFormat="1" ht="47.25" x14ac:dyDescent="0.25">
      <c r="A23" s="224" t="s">
        <v>385</v>
      </c>
      <c r="B23" s="163" t="s">
        <v>327</v>
      </c>
      <c r="C23" s="103" t="s">
        <v>19</v>
      </c>
      <c r="D23" s="573">
        <v>35</v>
      </c>
      <c r="E23" s="573">
        <v>90</v>
      </c>
      <c r="F23" s="573">
        <v>100</v>
      </c>
      <c r="G23" s="573">
        <v>100</v>
      </c>
      <c r="H23" s="576">
        <v>60</v>
      </c>
      <c r="I23" s="576">
        <v>60</v>
      </c>
      <c r="J23" s="576">
        <v>60</v>
      </c>
      <c r="K23" s="576">
        <v>60</v>
      </c>
      <c r="L23" s="576">
        <v>60</v>
      </c>
      <c r="M23" s="576">
        <v>60</v>
      </c>
      <c r="N23" s="576">
        <v>60</v>
      </c>
      <c r="O23" s="576">
        <v>60</v>
      </c>
    </row>
    <row r="24" spans="1:16" s="604" customFormat="1" ht="47.25" customHeight="1" x14ac:dyDescent="0.25">
      <c r="A24" s="224" t="s">
        <v>361</v>
      </c>
      <c r="B24" s="793" t="s">
        <v>386</v>
      </c>
      <c r="C24" s="794"/>
      <c r="D24" s="794"/>
      <c r="E24" s="794"/>
      <c r="F24" s="794"/>
      <c r="G24" s="794"/>
      <c r="H24" s="794"/>
      <c r="I24" s="794"/>
      <c r="J24" s="794"/>
      <c r="K24" s="794"/>
      <c r="L24" s="794"/>
      <c r="M24" s="794"/>
      <c r="N24" s="794"/>
      <c r="O24" s="794"/>
    </row>
    <row r="25" spans="1:16" s="604" customFormat="1" ht="36.75" customHeight="1" x14ac:dyDescent="0.25">
      <c r="A25" s="223" t="s">
        <v>387</v>
      </c>
      <c r="B25" s="158" t="s">
        <v>256</v>
      </c>
      <c r="C25" s="103" t="s">
        <v>1</v>
      </c>
      <c r="D25" s="580">
        <v>6</v>
      </c>
      <c r="E25" s="580">
        <v>8</v>
      </c>
      <c r="F25" s="580">
        <v>10</v>
      </c>
      <c r="G25" s="580">
        <v>10</v>
      </c>
      <c r="H25" s="581">
        <v>0</v>
      </c>
      <c r="I25" s="581">
        <v>0</v>
      </c>
      <c r="J25" s="581">
        <v>0</v>
      </c>
      <c r="K25" s="581">
        <v>0</v>
      </c>
      <c r="L25" s="581">
        <v>0</v>
      </c>
      <c r="M25" s="581">
        <v>0</v>
      </c>
      <c r="N25" s="581">
        <v>0</v>
      </c>
      <c r="O25" s="581">
        <v>0</v>
      </c>
    </row>
    <row r="26" spans="1:16" s="604" customFormat="1" ht="36.75" customHeight="1" x14ac:dyDescent="0.25">
      <c r="A26" s="223" t="s">
        <v>388</v>
      </c>
      <c r="B26" s="146" t="s">
        <v>52</v>
      </c>
      <c r="C26" s="103" t="s">
        <v>108</v>
      </c>
      <c r="D26" s="582">
        <v>707</v>
      </c>
      <c r="E26" s="582">
        <v>677</v>
      </c>
      <c r="F26" s="582">
        <v>670</v>
      </c>
      <c r="G26" s="583">
        <v>670</v>
      </c>
      <c r="H26" s="584">
        <v>0</v>
      </c>
      <c r="I26" s="582">
        <v>0</v>
      </c>
      <c r="J26" s="582">
        <v>0</v>
      </c>
      <c r="K26" s="582">
        <v>0</v>
      </c>
      <c r="L26" s="582">
        <v>0</v>
      </c>
      <c r="M26" s="582">
        <v>0</v>
      </c>
      <c r="N26" s="582">
        <v>0</v>
      </c>
      <c r="O26" s="582">
        <v>0</v>
      </c>
    </row>
    <row r="27" spans="1:16" s="604" customFormat="1" ht="36.75" customHeight="1" x14ac:dyDescent="0.25">
      <c r="A27" s="223" t="s">
        <v>390</v>
      </c>
      <c r="B27" s="146" t="s">
        <v>262</v>
      </c>
      <c r="C27" s="103" t="s">
        <v>1</v>
      </c>
      <c r="D27" s="582">
        <v>5</v>
      </c>
      <c r="E27" s="582">
        <v>6</v>
      </c>
      <c r="F27" s="582">
        <v>6</v>
      </c>
      <c r="G27" s="583">
        <v>7</v>
      </c>
      <c r="H27" s="584">
        <v>0</v>
      </c>
      <c r="I27" s="582">
        <v>0</v>
      </c>
      <c r="J27" s="582">
        <v>0</v>
      </c>
      <c r="K27" s="582">
        <v>0</v>
      </c>
      <c r="L27" s="582">
        <v>0</v>
      </c>
      <c r="M27" s="582">
        <v>0</v>
      </c>
      <c r="N27" s="582">
        <v>0</v>
      </c>
      <c r="O27" s="582">
        <v>0</v>
      </c>
    </row>
    <row r="28" spans="1:16" s="604" customFormat="1" ht="49.5" customHeight="1" x14ac:dyDescent="0.25">
      <c r="A28" s="223" t="s">
        <v>389</v>
      </c>
      <c r="B28" s="149" t="s">
        <v>255</v>
      </c>
      <c r="C28" s="103" t="s">
        <v>2</v>
      </c>
      <c r="D28" s="585">
        <v>3</v>
      </c>
      <c r="E28" s="585">
        <v>5</v>
      </c>
      <c r="F28" s="585">
        <v>10</v>
      </c>
      <c r="G28" s="585">
        <v>10</v>
      </c>
      <c r="H28" s="585">
        <v>0</v>
      </c>
      <c r="I28" s="585">
        <v>0</v>
      </c>
      <c r="J28" s="585">
        <v>0</v>
      </c>
      <c r="K28" s="582">
        <v>0</v>
      </c>
      <c r="L28" s="582">
        <v>0</v>
      </c>
      <c r="M28" s="582">
        <v>0</v>
      </c>
      <c r="N28" s="582">
        <v>0</v>
      </c>
      <c r="O28" s="582">
        <v>0</v>
      </c>
    </row>
    <row r="29" spans="1:16" s="604" customFormat="1" ht="54" customHeight="1" x14ac:dyDescent="0.25">
      <c r="A29" s="226" t="s">
        <v>362</v>
      </c>
      <c r="B29" s="795" t="s">
        <v>518</v>
      </c>
      <c r="C29" s="796"/>
      <c r="D29" s="796"/>
      <c r="E29" s="796"/>
      <c r="F29" s="796"/>
      <c r="G29" s="796"/>
      <c r="H29" s="796"/>
      <c r="I29" s="796"/>
      <c r="J29" s="796"/>
      <c r="K29" s="796"/>
      <c r="L29" s="796"/>
      <c r="M29" s="796"/>
      <c r="N29" s="796"/>
      <c r="O29" s="797"/>
    </row>
    <row r="30" spans="1:16" s="604" customFormat="1" ht="48.75" customHeight="1" x14ac:dyDescent="0.25">
      <c r="A30" s="226" t="s">
        <v>391</v>
      </c>
      <c r="B30" s="228" t="s">
        <v>373</v>
      </c>
      <c r="C30" s="230" t="s">
        <v>394</v>
      </c>
      <c r="D30" s="586">
        <v>5</v>
      </c>
      <c r="E30" s="586">
        <v>5</v>
      </c>
      <c r="F30" s="586">
        <v>5</v>
      </c>
      <c r="G30" s="586">
        <v>5</v>
      </c>
      <c r="H30" s="586">
        <v>5</v>
      </c>
      <c r="I30" s="586">
        <v>5</v>
      </c>
      <c r="J30" s="586">
        <v>5</v>
      </c>
      <c r="K30" s="586">
        <v>5</v>
      </c>
      <c r="L30" s="586">
        <v>5</v>
      </c>
      <c r="M30" s="586">
        <v>5</v>
      </c>
      <c r="N30" s="586">
        <v>5</v>
      </c>
      <c r="O30" s="586">
        <v>5</v>
      </c>
    </row>
    <row r="31" spans="1:16" s="604" customFormat="1" ht="66.75" customHeight="1" x14ac:dyDescent="0.25">
      <c r="A31" s="226" t="s">
        <v>392</v>
      </c>
      <c r="B31" s="229" t="s">
        <v>374</v>
      </c>
      <c r="C31" s="230" t="s">
        <v>394</v>
      </c>
      <c r="D31" s="586">
        <v>5</v>
      </c>
      <c r="E31" s="586">
        <v>5</v>
      </c>
      <c r="F31" s="586">
        <v>5</v>
      </c>
      <c r="G31" s="586">
        <v>5</v>
      </c>
      <c r="H31" s="586">
        <v>5</v>
      </c>
      <c r="I31" s="586">
        <v>5</v>
      </c>
      <c r="J31" s="586">
        <v>5</v>
      </c>
      <c r="K31" s="586">
        <v>5</v>
      </c>
      <c r="L31" s="586">
        <v>5</v>
      </c>
      <c r="M31" s="586">
        <v>5</v>
      </c>
      <c r="N31" s="586">
        <v>5</v>
      </c>
      <c r="O31" s="586">
        <v>5</v>
      </c>
    </row>
    <row r="32" spans="1:16" s="604" customFormat="1" ht="65.25" customHeight="1" x14ac:dyDescent="0.25">
      <c r="A32" s="226" t="s">
        <v>393</v>
      </c>
      <c r="B32" s="228" t="s">
        <v>149</v>
      </c>
      <c r="C32" s="230" t="s">
        <v>394</v>
      </c>
      <c r="D32" s="586">
        <v>5</v>
      </c>
      <c r="E32" s="586">
        <v>5</v>
      </c>
      <c r="F32" s="586">
        <v>5</v>
      </c>
      <c r="G32" s="586">
        <v>5</v>
      </c>
      <c r="H32" s="586">
        <v>5</v>
      </c>
      <c r="I32" s="586">
        <v>5</v>
      </c>
      <c r="J32" s="586">
        <v>5</v>
      </c>
      <c r="K32" s="586">
        <v>5</v>
      </c>
      <c r="L32" s="586">
        <v>5</v>
      </c>
      <c r="M32" s="586">
        <v>5</v>
      </c>
      <c r="N32" s="586">
        <v>5</v>
      </c>
      <c r="O32" s="586">
        <v>5</v>
      </c>
    </row>
    <row r="33" spans="1:15" s="604" customFormat="1" x14ac:dyDescent="0.25">
      <c r="A33" s="225"/>
      <c r="B33" s="607"/>
      <c r="C33" s="607"/>
      <c r="D33" s="607"/>
      <c r="E33" s="607"/>
      <c r="F33" s="607"/>
      <c r="G33" s="607"/>
      <c r="H33" s="607"/>
      <c r="I33" s="607"/>
      <c r="J33" s="607"/>
      <c r="K33" s="607"/>
      <c r="L33" s="607"/>
      <c r="M33" s="607"/>
      <c r="N33" s="607"/>
      <c r="O33" s="607"/>
    </row>
    <row r="34" spans="1:15" s="604" customFormat="1" x14ac:dyDescent="0.25">
      <c r="A34" s="225"/>
      <c r="B34" s="607"/>
      <c r="C34" s="607"/>
      <c r="D34" s="607"/>
      <c r="E34" s="607"/>
      <c r="F34" s="607"/>
      <c r="G34" s="607"/>
      <c r="H34" s="607"/>
      <c r="I34" s="607"/>
      <c r="J34" s="607"/>
      <c r="K34" s="607"/>
      <c r="L34" s="607"/>
      <c r="M34" s="607"/>
      <c r="N34" s="607"/>
      <c r="O34" s="607"/>
    </row>
    <row r="35" spans="1:15" s="604" customFormat="1" ht="18.75" x14ac:dyDescent="0.25">
      <c r="A35" s="782" t="s">
        <v>64</v>
      </c>
      <c r="B35" s="782"/>
      <c r="C35" s="782"/>
      <c r="D35" s="61"/>
      <c r="E35" s="61"/>
      <c r="F35" s="783"/>
      <c r="G35" s="783"/>
      <c r="H35" s="783"/>
      <c r="I35" s="783"/>
      <c r="J35" s="783"/>
      <c r="K35" s="783"/>
      <c r="L35" s="783" t="s">
        <v>258</v>
      </c>
      <c r="M35" s="783"/>
      <c r="N35" s="783"/>
      <c r="O35" s="60"/>
    </row>
    <row r="36" spans="1:15" s="604" customFormat="1" x14ac:dyDescent="0.25"/>
    <row r="37" spans="1:15" s="604" customFormat="1" x14ac:dyDescent="0.25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0"/>
  <sheetViews>
    <sheetView view="pageBreakPreview" topLeftCell="A7" zoomScale="60" workbookViewId="0">
      <selection activeCell="R13" sqref="R13"/>
    </sheetView>
  </sheetViews>
  <sheetFormatPr defaultRowHeight="15" x14ac:dyDescent="0.25"/>
  <cols>
    <col min="2" max="2" width="41.140625" customWidth="1"/>
    <col min="4" max="4" width="12" customWidth="1"/>
    <col min="8" max="8" width="16" customWidth="1"/>
  </cols>
  <sheetData>
    <row r="1" spans="1:16" s="1" customFormat="1" ht="39" customHeight="1" x14ac:dyDescent="0.2">
      <c r="F1" s="733"/>
      <c r="G1" s="734"/>
      <c r="H1" s="734"/>
      <c r="I1" s="734"/>
      <c r="J1" s="734"/>
      <c r="K1" s="734"/>
    </row>
    <row r="2" spans="1:16" s="12" customFormat="1" ht="45.75" customHeight="1" x14ac:dyDescent="0.25">
      <c r="F2" s="730" t="s">
        <v>295</v>
      </c>
      <c r="G2" s="730"/>
      <c r="H2" s="730"/>
      <c r="I2" s="730"/>
      <c r="J2" s="596"/>
    </row>
    <row r="3" spans="1:16" s="1" customFormat="1" ht="12.75" customHeight="1" x14ac:dyDescent="0.25">
      <c r="A3" s="731"/>
      <c r="B3" s="731"/>
      <c r="C3" s="731"/>
      <c r="D3" s="731"/>
      <c r="E3" s="731"/>
      <c r="F3" s="731"/>
      <c r="G3" s="731"/>
      <c r="H3" s="731"/>
    </row>
    <row r="4" spans="1:16" s="1" customFormat="1" ht="29.25" customHeight="1" x14ac:dyDescent="0.2">
      <c r="A4" s="732" t="s">
        <v>179</v>
      </c>
      <c r="B4" s="732"/>
      <c r="C4" s="732"/>
      <c r="D4" s="732"/>
      <c r="E4" s="732"/>
      <c r="F4" s="732"/>
      <c r="G4" s="732"/>
      <c r="H4" s="732"/>
      <c r="I4" s="597"/>
      <c r="J4" s="597"/>
    </row>
    <row r="5" spans="1:16" s="1" customFormat="1" ht="12.75" x14ac:dyDescent="0.2">
      <c r="L5" s="17"/>
    </row>
    <row r="6" spans="1:16" s="16" customFormat="1" ht="15" customHeight="1" x14ac:dyDescent="0.25">
      <c r="A6" s="738" t="s">
        <v>17</v>
      </c>
      <c r="B6" s="738" t="s">
        <v>16</v>
      </c>
      <c r="C6" s="729" t="s">
        <v>15</v>
      </c>
      <c r="D6" s="729" t="s">
        <v>14</v>
      </c>
      <c r="E6" s="729" t="s">
        <v>13</v>
      </c>
      <c r="F6" s="729" t="s">
        <v>12</v>
      </c>
      <c r="G6" s="729" t="s">
        <v>11</v>
      </c>
      <c r="H6" s="729" t="s">
        <v>171</v>
      </c>
      <c r="I6" s="729" t="s">
        <v>250</v>
      </c>
      <c r="J6" s="729" t="s">
        <v>251</v>
      </c>
      <c r="K6" s="729" t="s">
        <v>300</v>
      </c>
      <c r="L6" s="805" t="s">
        <v>115</v>
      </c>
      <c r="M6" s="805" t="s">
        <v>114</v>
      </c>
      <c r="N6" s="805" t="s">
        <v>113</v>
      </c>
      <c r="O6" s="806"/>
      <c r="P6" s="806"/>
    </row>
    <row r="7" spans="1:16" s="16" customFormat="1" ht="31.5" customHeight="1" x14ac:dyDescent="0.25">
      <c r="A7" s="738"/>
      <c r="B7" s="738"/>
      <c r="C7" s="729"/>
      <c r="D7" s="729"/>
      <c r="E7" s="729" t="s">
        <v>10</v>
      </c>
      <c r="F7" s="729" t="s">
        <v>10</v>
      </c>
      <c r="G7" s="729" t="s">
        <v>10</v>
      </c>
      <c r="H7" s="729" t="s">
        <v>10</v>
      </c>
      <c r="I7" s="729" t="s">
        <v>10</v>
      </c>
      <c r="J7" s="729" t="s">
        <v>10</v>
      </c>
      <c r="K7" s="729" t="s">
        <v>10</v>
      </c>
      <c r="L7" s="805"/>
      <c r="M7" s="805"/>
      <c r="N7" s="805"/>
      <c r="O7" s="806"/>
      <c r="P7" s="806"/>
    </row>
    <row r="8" spans="1:16" s="16" customFormat="1" ht="55.5" customHeight="1" x14ac:dyDescent="0.25">
      <c r="A8" s="594"/>
      <c r="B8" s="594" t="s">
        <v>9</v>
      </c>
      <c r="C8" s="729" t="s">
        <v>371</v>
      </c>
      <c r="D8" s="729"/>
      <c r="E8" s="729"/>
      <c r="F8" s="729"/>
      <c r="G8" s="729"/>
      <c r="H8" s="729"/>
      <c r="I8" s="729"/>
      <c r="J8" s="729"/>
      <c r="K8" s="729"/>
      <c r="L8" s="729"/>
      <c r="M8" s="729"/>
      <c r="N8" s="729"/>
      <c r="O8" s="608"/>
      <c r="P8" s="608"/>
    </row>
    <row r="9" spans="1:16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93"/>
      <c r="O9" s="609"/>
      <c r="P9" s="609"/>
    </row>
    <row r="10" spans="1:16" s="12" customFormat="1" ht="79.5" customHeight="1" x14ac:dyDescent="0.25">
      <c r="A10" s="8" t="s">
        <v>359</v>
      </c>
      <c r="B10" s="13" t="s">
        <v>252</v>
      </c>
      <c r="C10" s="6" t="s">
        <v>2</v>
      </c>
      <c r="D10" s="5" t="s">
        <v>0</v>
      </c>
      <c r="E10" s="6">
        <v>29.5</v>
      </c>
      <c r="F10" s="8" t="s">
        <v>341</v>
      </c>
      <c r="G10" s="8" t="s">
        <v>342</v>
      </c>
      <c r="H10" s="8" t="s">
        <v>343</v>
      </c>
      <c r="I10" s="8" t="s">
        <v>344</v>
      </c>
      <c r="J10" s="8" t="s">
        <v>523</v>
      </c>
      <c r="K10" s="610" t="s">
        <v>524</v>
      </c>
      <c r="L10" s="610" t="s">
        <v>525</v>
      </c>
      <c r="M10" s="148" t="s">
        <v>526</v>
      </c>
      <c r="N10" s="6">
        <v>51.07</v>
      </c>
    </row>
    <row r="11" spans="1:16" s="12" customFormat="1" ht="105" customHeight="1" x14ac:dyDescent="0.25">
      <c r="A11" s="8" t="s">
        <v>360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611">
        <v>9</v>
      </c>
      <c r="L11" s="611">
        <v>9</v>
      </c>
      <c r="M11" s="94">
        <v>9</v>
      </c>
      <c r="N11" s="94">
        <v>9</v>
      </c>
    </row>
    <row r="12" spans="1:16" s="612" customFormat="1" ht="103.5" customHeight="1" x14ac:dyDescent="0.25">
      <c r="A12" s="147" t="s">
        <v>361</v>
      </c>
      <c r="B12" s="149" t="s">
        <v>375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347</v>
      </c>
      <c r="I12" s="147" t="s">
        <v>348</v>
      </c>
      <c r="J12" s="147" t="s">
        <v>376</v>
      </c>
      <c r="K12" s="425" t="s">
        <v>377</v>
      </c>
      <c r="L12" s="219">
        <v>0.69</v>
      </c>
      <c r="M12" s="219">
        <v>0.7</v>
      </c>
      <c r="N12" s="219">
        <v>0.71</v>
      </c>
    </row>
    <row r="13" spans="1:16" s="614" customFormat="1" ht="90" x14ac:dyDescent="0.2">
      <c r="A13" s="218" t="s">
        <v>362</v>
      </c>
      <c r="B13" s="220" t="s">
        <v>378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347</v>
      </c>
      <c r="I13" s="147" t="s">
        <v>350</v>
      </c>
      <c r="J13" s="147" t="s">
        <v>351</v>
      </c>
      <c r="K13" s="425" t="s">
        <v>352</v>
      </c>
      <c r="L13" s="425" t="s">
        <v>527</v>
      </c>
      <c r="M13" s="147" t="s">
        <v>528</v>
      </c>
      <c r="N13" s="613">
        <v>62.8</v>
      </c>
    </row>
    <row r="14" spans="1:16" s="614" customFormat="1" ht="45" x14ac:dyDescent="0.2">
      <c r="A14" s="218"/>
      <c r="B14" s="220" t="s">
        <v>529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347</v>
      </c>
      <c r="I14" s="425" t="s">
        <v>467</v>
      </c>
      <c r="J14" s="615" t="s">
        <v>468</v>
      </c>
      <c r="K14" s="615" t="s">
        <v>469</v>
      </c>
      <c r="L14" s="616">
        <v>45</v>
      </c>
      <c r="M14" s="616">
        <v>65</v>
      </c>
      <c r="N14" s="616">
        <v>85</v>
      </c>
    </row>
    <row r="15" spans="1:16" s="1" customFormat="1" ht="53.25" customHeight="1" x14ac:dyDescent="0.2">
      <c r="A15" s="6" t="s">
        <v>363</v>
      </c>
      <c r="B15" s="168" t="s">
        <v>354</v>
      </c>
      <c r="C15" s="594" t="s">
        <v>355</v>
      </c>
      <c r="D15" s="5" t="s">
        <v>0</v>
      </c>
      <c r="E15" s="617">
        <v>0</v>
      </c>
      <c r="F15" s="617">
        <v>0</v>
      </c>
      <c r="G15" s="617">
        <v>0</v>
      </c>
      <c r="H15" s="617">
        <v>0</v>
      </c>
      <c r="I15" s="618">
        <v>12</v>
      </c>
      <c r="J15" s="618">
        <v>12</v>
      </c>
      <c r="K15" s="618">
        <v>12</v>
      </c>
      <c r="L15" s="618">
        <v>12</v>
      </c>
      <c r="M15" s="619">
        <v>12</v>
      </c>
      <c r="N15" s="620">
        <v>12</v>
      </c>
    </row>
    <row r="16" spans="1:16" s="1" customFormat="1" ht="45" customHeight="1" x14ac:dyDescent="0.2">
      <c r="A16" s="218" t="s">
        <v>364</v>
      </c>
      <c r="B16" s="167" t="s">
        <v>356</v>
      </c>
      <c r="C16" s="594" t="s">
        <v>2</v>
      </c>
      <c r="D16" s="5" t="s">
        <v>0</v>
      </c>
      <c r="E16" s="617">
        <v>0</v>
      </c>
      <c r="F16" s="617">
        <v>0</v>
      </c>
      <c r="G16" s="617">
        <v>0</v>
      </c>
      <c r="H16" s="617">
        <v>0</v>
      </c>
      <c r="I16" s="618">
        <v>90</v>
      </c>
      <c r="J16" s="618">
        <v>90</v>
      </c>
      <c r="K16" s="618">
        <v>90</v>
      </c>
      <c r="L16" s="618">
        <v>90</v>
      </c>
      <c r="M16" s="619">
        <v>90</v>
      </c>
      <c r="N16" s="619">
        <v>90</v>
      </c>
    </row>
    <row r="17" spans="1:14" s="1" customFormat="1" ht="60" customHeight="1" x14ac:dyDescent="0.2">
      <c r="A17" s="6" t="s">
        <v>365</v>
      </c>
      <c r="B17" s="11" t="s">
        <v>357</v>
      </c>
      <c r="C17" s="594" t="s">
        <v>2</v>
      </c>
      <c r="D17" s="5" t="s">
        <v>0</v>
      </c>
      <c r="E17" s="617">
        <v>0</v>
      </c>
      <c r="F17" s="617">
        <v>0</v>
      </c>
      <c r="G17" s="617">
        <v>0</v>
      </c>
      <c r="H17" s="617">
        <v>0</v>
      </c>
      <c r="I17" s="619">
        <v>90</v>
      </c>
      <c r="J17" s="619">
        <v>90</v>
      </c>
      <c r="K17" s="618">
        <v>90</v>
      </c>
      <c r="L17" s="618">
        <v>90</v>
      </c>
      <c r="M17" s="619">
        <v>90</v>
      </c>
      <c r="N17" s="619">
        <v>90</v>
      </c>
    </row>
    <row r="18" spans="1:14" s="1" customFormat="1" ht="50.25" customHeight="1" x14ac:dyDescent="0.2">
      <c r="A18" s="218" t="s">
        <v>366</v>
      </c>
      <c r="B18" s="7" t="s">
        <v>256</v>
      </c>
      <c r="C18" s="6" t="s">
        <v>1</v>
      </c>
      <c r="D18" s="5" t="s">
        <v>0</v>
      </c>
      <c r="E18" s="617">
        <v>0</v>
      </c>
      <c r="F18" s="617">
        <v>0</v>
      </c>
      <c r="G18" s="617">
        <v>0</v>
      </c>
      <c r="H18" s="617">
        <v>0</v>
      </c>
      <c r="I18" s="621">
        <v>10</v>
      </c>
      <c r="J18" s="621">
        <v>10</v>
      </c>
      <c r="K18" s="611">
        <v>10</v>
      </c>
      <c r="L18" s="611">
        <v>10</v>
      </c>
      <c r="M18" s="94">
        <v>10</v>
      </c>
      <c r="N18" s="94">
        <v>10</v>
      </c>
    </row>
    <row r="19" spans="1:14" s="1" customFormat="1" ht="54" customHeight="1" x14ac:dyDescent="0.2">
      <c r="B19" s="727" t="s">
        <v>64</v>
      </c>
      <c r="C19" s="727"/>
      <c r="D19" s="595"/>
      <c r="E19" s="595"/>
      <c r="F19" s="728" t="s">
        <v>195</v>
      </c>
      <c r="G19" s="728"/>
      <c r="H19" s="65"/>
      <c r="I19" s="65"/>
      <c r="J19" s="65"/>
      <c r="K19" s="65"/>
    </row>
    <row r="20" spans="1:14" s="1" customFormat="1" ht="12.75" x14ac:dyDescent="0.2"/>
  </sheetData>
  <mergeCells count="23">
    <mergeCell ref="M6:M7"/>
    <mergeCell ref="N6:N7"/>
    <mergeCell ref="O6:O7"/>
    <mergeCell ref="P6:P7"/>
    <mergeCell ref="C8:N8"/>
    <mergeCell ref="J6:J7"/>
    <mergeCell ref="K6:K7"/>
    <mergeCell ref="L6:L7"/>
    <mergeCell ref="B19:C19"/>
    <mergeCell ref="F19:G19"/>
    <mergeCell ref="G6:G7"/>
    <mergeCell ref="H6:H7"/>
    <mergeCell ref="I6:I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2021-04-06T05:33:24Z</dcterms:modified>
</cp:coreProperties>
</file>