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U-N2\Shared-N\БЮДЖЕТ 2025-2027\Корректировка 5 июнь 2025\Приложения\"/>
    </mc:Choice>
  </mc:AlternateContent>
  <bookViews>
    <workbookView xWindow="360" yWindow="276" windowWidth="14940" windowHeight="9156"/>
  </bookViews>
  <sheets>
    <sheet name="приложение 5" sheetId="1" r:id="rId1"/>
  </sheets>
  <definedNames>
    <definedName name="APPT" localSheetId="0">'приложение 5'!#REF!</definedName>
    <definedName name="FIO" localSheetId="0">'приложение 5'!#REF!</definedName>
    <definedName name="LAST_CELL" localSheetId="0">'приложение 5'!#REF!</definedName>
    <definedName name="SIGN" localSheetId="0">'приложение 5'!$B$17:$G$19</definedName>
  </definedNames>
  <calcPr calcId="162913"/>
</workbook>
</file>

<file path=xl/calcChain.xml><?xml version="1.0" encoding="utf-8"?>
<calcChain xmlns="http://schemas.openxmlformats.org/spreadsheetml/2006/main">
  <c r="D26" i="1" l="1"/>
  <c r="D30" i="1"/>
  <c r="D12" i="1" l="1"/>
  <c r="F53" i="1" l="1"/>
  <c r="D34" i="1" l="1"/>
  <c r="D16" i="1"/>
  <c r="D39" i="1" l="1"/>
  <c r="D25" i="1" l="1"/>
  <c r="D29" i="1"/>
  <c r="D17" i="1"/>
  <c r="E25" i="1" l="1"/>
  <c r="E53" i="1"/>
  <c r="E51" i="1" l="1"/>
  <c r="E26" i="1" l="1"/>
  <c r="D18" i="1" l="1"/>
  <c r="D20" i="1"/>
  <c r="D23" i="1"/>
  <c r="D27" i="1"/>
  <c r="D32" i="1"/>
  <c r="D38" i="1"/>
  <c r="D43" i="1"/>
  <c r="D48" i="1"/>
  <c r="F30" i="1" l="1"/>
  <c r="F29" i="1"/>
  <c r="F17" i="1"/>
  <c r="F39" i="1"/>
  <c r="F35" i="1"/>
  <c r="F40" i="1"/>
  <c r="F45" i="1"/>
  <c r="F33" i="1" l="1"/>
  <c r="F34" i="1"/>
  <c r="E30" i="1"/>
  <c r="E45" i="1"/>
  <c r="E35" i="1"/>
  <c r="E34" i="1"/>
  <c r="E39" i="1"/>
  <c r="E33" i="1"/>
  <c r="E29" i="1" l="1"/>
  <c r="E17" i="1"/>
  <c r="E40" i="1"/>
  <c r="F21" i="1" l="1"/>
  <c r="E21" i="1"/>
  <c r="F47" i="1" l="1"/>
  <c r="E13" i="1"/>
  <c r="E19" i="1"/>
  <c r="D9" i="1"/>
  <c r="D54" i="1" s="1"/>
  <c r="F12" i="1" l="1"/>
  <c r="E12" i="1"/>
  <c r="F26" i="1" l="1"/>
  <c r="F23" i="1" l="1"/>
  <c r="F14" i="1"/>
  <c r="F9" i="1" s="1"/>
  <c r="E14" i="1"/>
  <c r="E9" i="1" s="1"/>
  <c r="E48" i="1"/>
  <c r="F48" i="1"/>
  <c r="F43" i="1"/>
  <c r="E38" i="1"/>
  <c r="E32" i="1"/>
  <c r="E27" i="1"/>
  <c r="F27" i="1"/>
  <c r="E23" i="1"/>
  <c r="E20" i="1"/>
  <c r="F20" i="1"/>
  <c r="E43" i="1"/>
  <c r="F32" i="1" l="1"/>
  <c r="F38" i="1"/>
  <c r="E18" i="1" l="1"/>
  <c r="E54" i="1" s="1"/>
  <c r="F18" i="1"/>
  <c r="F54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<sst xmlns="http://schemas.openxmlformats.org/spreadsheetml/2006/main" count="107" uniqueCount="107">
  <si>
    <t>Наименование КФСР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</si>
  <si>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</si>
  <si>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</si>
  <si>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</si>
  <si>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</si>
  <si>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</si>
  <si>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</si>
  <si>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</si>
  <si>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</si>
  <si>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</si>
  <si>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</si>
  <si>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</si>
  <si>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</si>
  <si>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</si>
  <si>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</si>
  <si>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</si>
  <si>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</si>
  <si>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</si>
  <si>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</si>
  <si>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</si>
  <si>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</si>
  <si>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</si>
  <si>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</si>
  <si>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</si>
  <si>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</si>
  <si>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</si>
  <si>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</si>
  <si>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</si>
  <si>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</si>
  <si>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</si>
  <si>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</si>
  <si>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</si>
  <si>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</si>
  <si>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</si>
  <si>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</si>
  <si>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</si>
  <si>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</si>
  <si>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</si>
  <si>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</si>
  <si>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</si>
  <si>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</si>
  <si>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</si>
  <si>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</si>
  <si>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</si>
  <si>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</si>
  <si>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</si>
  <si>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</si>
  <si>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</si>
  <si>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</si>
  <si>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</si>
  <si>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</si>
  <si>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</si>
  <si>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</si>
  <si>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</si>
  <si>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</si>
  <si>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</si>
  <si>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</si>
  <si>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</si>
  <si>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</si>
  <si>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</si>
  <si>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</si>
  <si>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</si>
  <si>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</si>
  <si>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</si>
  <si>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</si>
  <si>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 xml:space="preserve"> 2025 год</t>
  </si>
  <si>
    <t>2026 год</t>
  </si>
  <si>
    <t>2027 год</t>
  </si>
  <si>
    <t>тыс.рублей</t>
  </si>
  <si>
    <t>№
 строки</t>
  </si>
  <si>
    <t>Общегосударственные вопросы</t>
  </si>
  <si>
    <t>0100</t>
  </si>
  <si>
    <t>Национальная оборона</t>
  </si>
  <si>
    <t>О200</t>
  </si>
  <si>
    <t>Национальная безопасность и правоохранительная деятельность</t>
  </si>
  <si>
    <t>О300</t>
  </si>
  <si>
    <t>Национальная экономика</t>
  </si>
  <si>
    <t>0400</t>
  </si>
  <si>
    <t>Жилищно-коммунальное хозяйство</t>
  </si>
  <si>
    <t>0500</t>
  </si>
  <si>
    <t>Образование</t>
  </si>
  <si>
    <t>0700</t>
  </si>
  <si>
    <t>Культура и кинематография</t>
  </si>
  <si>
    <t>0800</t>
  </si>
  <si>
    <t>Социальная политика</t>
  </si>
  <si>
    <t>1000</t>
  </si>
  <si>
    <t>Физическая культура и спорт</t>
  </si>
  <si>
    <t>1100</t>
  </si>
  <si>
    <t>Раздел, подраздел</t>
  </si>
  <si>
    <t>ВСЕГО</t>
  </si>
  <si>
    <t xml:space="preserve">Распределение расходов  бюджета города Дивногорска  по разделам и 
подразделам классификации расходов бюджетов Российской Федерации 
на 2025 - 2027 годы </t>
  </si>
  <si>
    <t>Условно утвержденные расходы</t>
  </si>
  <si>
    <t>9999</t>
  </si>
  <si>
    <r>
      <rPr>
        <b/>
        <sz val="12"/>
        <rFont val="Times New Roman"/>
        <family val="1"/>
        <charset val="204"/>
      </rPr>
      <t>Приложение 5</t>
    </r>
    <r>
      <rPr>
        <sz val="12"/>
        <rFont val="Times New Roman"/>
        <family val="1"/>
        <charset val="204"/>
      </rPr>
      <t xml:space="preserve">
 к решению Дивногорского городского Совета депутатов
 от    декабря 2024 г. №   -    - НПА "О бюджете города
 Дивногорска на 2025 год и плановый период 2026-2027годов"  </t>
    </r>
  </si>
  <si>
    <t>2</t>
  </si>
  <si>
    <t>3</t>
  </si>
  <si>
    <t>4</t>
  </si>
  <si>
    <t>5</t>
  </si>
  <si>
    <t>6</t>
  </si>
  <si>
    <t>Проведение выборов и референдумов</t>
  </si>
  <si>
    <t>0107</t>
  </si>
  <si>
    <t>Здравоохранение</t>
  </si>
  <si>
    <t>0900</t>
  </si>
  <si>
    <t>Другие вопросы в области здравоохранения</t>
  </si>
  <si>
    <t>0909</t>
  </si>
  <si>
    <r>
      <rPr>
        <b/>
        <sz val="12"/>
        <rFont val="Times New Roman"/>
        <family val="1"/>
        <charset val="204"/>
      </rPr>
      <t>Приложение 5</t>
    </r>
    <r>
      <rPr>
        <sz val="12"/>
        <rFont val="Times New Roman"/>
        <family val="1"/>
        <charset val="204"/>
      </rPr>
      <t xml:space="preserve">
 к решению Дивногорского городского Совета депутатов 
от 18 декабря 2024 г. №  53 - 321 - НПА "О бюджете города
 Дивногорска на 2025 год и плановый период 2026-2027 годов"</t>
    </r>
  </si>
  <si>
    <r>
      <rPr>
        <b/>
        <sz val="12"/>
        <rFont val="Times New Roman"/>
        <family val="1"/>
        <charset val="204"/>
      </rPr>
      <t>Приложение 5</t>
    </r>
    <r>
      <rPr>
        <sz val="12"/>
        <rFont val="Times New Roman"/>
        <family val="1"/>
        <charset val="204"/>
      </rPr>
      <t xml:space="preserve">
 к решению Дивногорского городского Совета депутатов 
от 18 июня 2025 г. № 59 - 356 - НПА "О  внесении  изменений  
в  решение  Дивногорского городского Совета  депутатов 
  от  18 декабря 2024  г. № 53 -321 -НПА "О бюджете города 
Дивногорска на 2025 год и плановый период 2026 -2027 годов"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</si>
</sst>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#,##0.000000"/>
  </numFmts>
  <fonts count="11" x14ac:knownFonts="1">
    <font>
      <sz val="10"/>
      <name val="Arial"/>
    </font>
    <font>
      <sz val="8.5"/>
      <name val="MS Sans Serif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2" fontId="0" fillId="0" borderId="0" xfId="0" applyNumberFormat="1"/>
    <xf numFmtId="4" fontId="0" fillId="0" borderId="0" xfId="0" applyNumberFormat="1"/>
    <xf numFmtId="0" fontId="3" fillId="2" borderId="1" xfId="0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164" fontId="4" fillId="2" borderId="1" xfId="0" applyNumberFormat="1" applyFont="1" applyFill="1" applyBorder="1" applyAlignment="1" applyProtection="1">
      <alignment horizontal="right" vertical="center" wrapText="1"/>
    </xf>
    <xf numFmtId="164" fontId="4" fillId="2" borderId="1" xfId="0" applyNumberFormat="1" applyFont="1" applyFill="1" applyBorder="1" applyAlignment="1" applyProtection="1">
      <alignment horizontal="right"/>
    </xf>
    <xf numFmtId="164" fontId="0" fillId="0" borderId="0" xfId="0" applyNumberFormat="1"/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/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 applyProtection="1">
      <alignment horizontal="center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0" fillId="2" borderId="0" xfId="0" applyFill="1"/>
    <xf numFmtId="0" fontId="1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wrapText="1"/>
    </xf>
    <xf numFmtId="164" fontId="7" fillId="2" borderId="1" xfId="1" applyNumberFormat="1" applyFont="1" applyFill="1" applyBorder="1"/>
    <xf numFmtId="164" fontId="4" fillId="2" borderId="1" xfId="0" applyNumberFormat="1" applyFont="1" applyFill="1" applyBorder="1" applyAlignment="1" applyProtection="1">
      <alignment horizontal="center" wrapText="1"/>
    </xf>
    <xf numFmtId="164" fontId="10" fillId="2" borderId="1" xfId="0" applyNumberFormat="1" applyFont="1" applyFill="1" applyBorder="1" applyAlignment="1" applyProtection="1">
      <alignment horizontal="center" wrapText="1"/>
    </xf>
    <xf numFmtId="164" fontId="3" fillId="2" borderId="1" xfId="0" applyNumberFormat="1" applyFont="1" applyFill="1" applyBorder="1" applyAlignment="1" applyProtection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vertical="center" wrapText="1"/>
    </xf>
    <xf numFmtId="0" fontId="3" fillId="2" borderId="0" xfId="2" applyFont="1" applyFill="1" applyAlignment="1">
      <alignment horizontal="right" vertical="top" wrapText="1"/>
    </xf>
    <xf numFmtId="0" fontId="3" fillId="2" borderId="0" xfId="0" applyNumberFormat="1" applyFont="1" applyFill="1" applyAlignment="1" applyProtection="1">
      <alignment horizontal="right" wrapText="1"/>
      <protection locked="0"/>
    </xf>
  </cellXfs>
  <cellStyles count="3">
    <cellStyle name="Обычный" xfId="0" builtinId="0"/>
    <cellStyle name="Стиль 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0"/>
  <sheetViews>
    <sheetView showGridLines="0" tabSelected="1" topLeftCell="A41" zoomScale="89" zoomScaleNormal="89" workbookViewId="0">
      <selection activeCell="D27" sqref="D27"/>
    </sheetView>
  </sheetViews>
  <sheetFormatPr defaultRowHeight="12.75" customHeight="1" x14ac:dyDescent="0.25"/>
  <cols>
    <col min="1" max="1" width="4.88671875" customWidth="1"/>
    <col min="2" max="2" width="56.109375" customWidth="1"/>
    <col min="3" max="3" width="7.77734375" customWidth="1"/>
    <col min="4" max="4" width="16.33203125" customWidth="1"/>
    <col min="5" max="5" width="15.5546875" customWidth="1"/>
    <col min="6" max="6" width="15.33203125" customWidth="1"/>
    <col min="7" max="7" width="9.109375" customWidth="1"/>
    <col min="8" max="8" width="15.5546875" customWidth="1"/>
    <col min="9" max="9" width="9.109375" customWidth="1"/>
  </cols>
  <sheetData>
    <row r="1" spans="1:9" ht="92.4" hidden="1" customHeight="1" x14ac:dyDescent="0.25">
      <c r="A1" s="30"/>
      <c r="B1" s="40" t="s">
        <v>93</v>
      </c>
      <c r="C1" s="40"/>
      <c r="D1" s="40"/>
      <c r="E1" s="40"/>
      <c r="F1" s="40"/>
      <c r="G1" s="1"/>
      <c r="H1" s="1"/>
      <c r="I1" s="1"/>
    </row>
    <row r="2" spans="1:9" ht="92.4" customHeight="1" x14ac:dyDescent="0.3">
      <c r="A2" s="41" t="s">
        <v>106</v>
      </c>
      <c r="B2" s="41"/>
      <c r="C2" s="41"/>
      <c r="D2" s="41"/>
      <c r="E2" s="41"/>
      <c r="F2" s="41"/>
      <c r="G2" s="1"/>
      <c r="H2" s="1"/>
      <c r="I2" s="1"/>
    </row>
    <row r="3" spans="1:9" ht="70.8" customHeight="1" x14ac:dyDescent="0.25">
      <c r="A3" s="30"/>
      <c r="B3" s="40" t="s">
        <v>105</v>
      </c>
      <c r="C3" s="40"/>
      <c r="D3" s="40"/>
      <c r="E3" s="40"/>
      <c r="F3" s="40"/>
      <c r="G3" s="2"/>
      <c r="H3" s="2"/>
      <c r="I3" s="2"/>
    </row>
    <row r="4" spans="1:9" ht="13.2" x14ac:dyDescent="0.25">
      <c r="A4" s="39" t="s">
        <v>90</v>
      </c>
      <c r="B4" s="39"/>
      <c r="C4" s="39"/>
      <c r="D4" s="39"/>
      <c r="E4" s="39"/>
      <c r="F4" s="39"/>
    </row>
    <row r="5" spans="1:9" ht="57.6" customHeight="1" x14ac:dyDescent="0.25">
      <c r="A5" s="39"/>
      <c r="B5" s="39"/>
      <c r="C5" s="39"/>
      <c r="D5" s="39"/>
      <c r="E5" s="39"/>
      <c r="F5" s="39"/>
    </row>
    <row r="6" spans="1:9" ht="15.6" x14ac:dyDescent="0.3">
      <c r="A6" s="30"/>
      <c r="B6" s="31"/>
      <c r="C6" s="31"/>
      <c r="D6" s="31"/>
      <c r="E6" s="31"/>
      <c r="F6" s="32" t="s">
        <v>68</v>
      </c>
      <c r="G6" s="3"/>
      <c r="H6" s="1"/>
      <c r="I6" s="1"/>
    </row>
    <row r="7" spans="1:9" ht="64.8" customHeight="1" x14ac:dyDescent="0.3">
      <c r="A7" s="6" t="s">
        <v>69</v>
      </c>
      <c r="B7" s="14" t="s">
        <v>0</v>
      </c>
      <c r="C7" s="15" t="s">
        <v>88</v>
      </c>
      <c r="D7" s="14" t="s">
        <v>65</v>
      </c>
      <c r="E7" s="14" t="s">
        <v>66</v>
      </c>
      <c r="F7" s="14" t="s">
        <v>67</v>
      </c>
    </row>
    <row r="8" spans="1:9" ht="14.4" customHeight="1" x14ac:dyDescent="0.25">
      <c r="A8" s="16">
        <v>1</v>
      </c>
      <c r="B8" s="17" t="s">
        <v>94</v>
      </c>
      <c r="C8" s="17" t="s">
        <v>95</v>
      </c>
      <c r="D8" s="17" t="s">
        <v>96</v>
      </c>
      <c r="E8" s="17" t="s">
        <v>97</v>
      </c>
      <c r="F8" s="17" t="s">
        <v>98</v>
      </c>
    </row>
    <row r="9" spans="1:9" ht="15.6" x14ac:dyDescent="0.3">
      <c r="A9" s="6">
        <v>1</v>
      </c>
      <c r="B9" s="18" t="s">
        <v>70</v>
      </c>
      <c r="C9" s="19" t="s">
        <v>71</v>
      </c>
      <c r="D9" s="34">
        <f>SUM(D10:D17)</f>
        <v>154155.29640000002</v>
      </c>
      <c r="E9" s="9">
        <f t="shared" ref="E9:F9" si="0">E10+E11+E12+E13+E14+E16+E17</f>
        <v>116269.96</v>
      </c>
      <c r="F9" s="9">
        <f t="shared" si="0"/>
        <v>116175.56000000001</v>
      </c>
    </row>
    <row r="10" spans="1:9" ht="46.8" x14ac:dyDescent="0.3">
      <c r="A10" s="20">
        <f>A9+1</f>
        <v>2</v>
      </c>
      <c r="B10" s="21" t="s">
        <v>2</v>
      </c>
      <c r="C10" s="14" t="s">
        <v>1</v>
      </c>
      <c r="D10" s="35">
        <v>4095.41</v>
      </c>
      <c r="E10" s="10">
        <v>2637.2</v>
      </c>
      <c r="F10" s="10">
        <v>2637.2</v>
      </c>
    </row>
    <row r="11" spans="1:9" ht="54.6" customHeight="1" x14ac:dyDescent="0.3">
      <c r="A11" s="20">
        <f t="shared" ref="A11:A54" si="1">A10+1</f>
        <v>3</v>
      </c>
      <c r="B11" s="21" t="s">
        <v>4</v>
      </c>
      <c r="C11" s="14" t="s">
        <v>3</v>
      </c>
      <c r="D11" s="35">
        <v>5878.7510000000002</v>
      </c>
      <c r="E11" s="10">
        <v>5149.83</v>
      </c>
      <c r="F11" s="10">
        <v>5149.83</v>
      </c>
    </row>
    <row r="12" spans="1:9" ht="46.8" x14ac:dyDescent="0.3">
      <c r="A12" s="20">
        <f t="shared" si="1"/>
        <v>4</v>
      </c>
      <c r="B12" s="21" t="s">
        <v>6</v>
      </c>
      <c r="C12" s="14" t="s">
        <v>5</v>
      </c>
      <c r="D12" s="35">
        <f>74750.6332+380.527</f>
        <v>75131.160199999998</v>
      </c>
      <c r="E12" s="10">
        <f>53442.41+9734+2160.6-950-50</f>
        <v>64337.01</v>
      </c>
      <c r="F12" s="10">
        <f>53442.41+9734+2160.6-950-50</f>
        <v>64337.01</v>
      </c>
    </row>
    <row r="13" spans="1:9" ht="16.8" x14ac:dyDescent="0.3">
      <c r="A13" s="20">
        <f t="shared" si="1"/>
        <v>5</v>
      </c>
      <c r="B13" s="21" t="s">
        <v>8</v>
      </c>
      <c r="C13" s="14" t="s">
        <v>7</v>
      </c>
      <c r="D13" s="35">
        <v>4.0999999999999996</v>
      </c>
      <c r="E13" s="10">
        <f>104.6-6.2</f>
        <v>98.399999999999991</v>
      </c>
      <c r="F13" s="10">
        <v>4</v>
      </c>
    </row>
    <row r="14" spans="1:9" ht="46.8" x14ac:dyDescent="0.3">
      <c r="A14" s="20">
        <f t="shared" si="1"/>
        <v>6</v>
      </c>
      <c r="B14" s="21" t="s">
        <v>10</v>
      </c>
      <c r="C14" s="14" t="s">
        <v>9</v>
      </c>
      <c r="D14" s="35">
        <v>19736.188999999998</v>
      </c>
      <c r="E14" s="10">
        <f>3481.32+12987+800.2</f>
        <v>17268.52</v>
      </c>
      <c r="F14" s="10">
        <f>3481.32+12987+800.2</f>
        <v>17268.52</v>
      </c>
      <c r="H14" s="4"/>
    </row>
    <row r="15" spans="1:9" ht="16.8" x14ac:dyDescent="0.3">
      <c r="A15" s="20">
        <f t="shared" si="1"/>
        <v>7</v>
      </c>
      <c r="B15" s="21" t="s">
        <v>99</v>
      </c>
      <c r="C15" s="14" t="s">
        <v>100</v>
      </c>
      <c r="D15" s="35">
        <v>3370.8</v>
      </c>
      <c r="E15" s="10">
        <v>0</v>
      </c>
      <c r="F15" s="10">
        <v>0</v>
      </c>
      <c r="H15" s="4"/>
    </row>
    <row r="16" spans="1:9" ht="21" customHeight="1" x14ac:dyDescent="0.3">
      <c r="A16" s="20">
        <f t="shared" si="1"/>
        <v>8</v>
      </c>
      <c r="B16" s="21" t="s">
        <v>12</v>
      </c>
      <c r="C16" s="14" t="s">
        <v>11</v>
      </c>
      <c r="D16" s="35">
        <f>23996.35629-150</f>
        <v>23846.35629</v>
      </c>
      <c r="E16" s="10">
        <v>10000</v>
      </c>
      <c r="F16" s="10">
        <v>10000</v>
      </c>
    </row>
    <row r="17" spans="1:6" ht="21.6" customHeight="1" x14ac:dyDescent="0.3">
      <c r="A17" s="20">
        <f t="shared" si="1"/>
        <v>9</v>
      </c>
      <c r="B17" s="21" t="s">
        <v>14</v>
      </c>
      <c r="C17" s="14" t="s">
        <v>13</v>
      </c>
      <c r="D17" s="35">
        <f>21992.52991+100</f>
        <v>22092.529910000001</v>
      </c>
      <c r="E17" s="10">
        <f>6579+200+10000</f>
        <v>16779</v>
      </c>
      <c r="F17" s="10">
        <f>6579+200+10000</f>
        <v>16779</v>
      </c>
    </row>
    <row r="18" spans="1:6" ht="19.2" customHeight="1" x14ac:dyDescent="0.3">
      <c r="A18" s="20">
        <f t="shared" si="1"/>
        <v>10</v>
      </c>
      <c r="B18" s="22" t="s">
        <v>72</v>
      </c>
      <c r="C18" s="23" t="s">
        <v>73</v>
      </c>
      <c r="D18" s="34">
        <f>D19</f>
        <v>5983.1</v>
      </c>
      <c r="E18" s="11">
        <f t="shared" ref="E18:F18" si="2">E19</f>
        <v>6496.7000000000007</v>
      </c>
      <c r="F18" s="11">
        <f t="shared" si="2"/>
        <v>6711.8</v>
      </c>
    </row>
    <row r="19" spans="1:6" ht="26.4" customHeight="1" x14ac:dyDescent="0.3">
      <c r="A19" s="20">
        <f t="shared" si="1"/>
        <v>11</v>
      </c>
      <c r="B19" s="21" t="s">
        <v>16</v>
      </c>
      <c r="C19" s="14" t="s">
        <v>15</v>
      </c>
      <c r="D19" s="36">
        <v>5983.1</v>
      </c>
      <c r="E19" s="10">
        <f>6176.1+320.6</f>
        <v>6496.7000000000007</v>
      </c>
      <c r="F19" s="10">
        <v>6711.8</v>
      </c>
    </row>
    <row r="20" spans="1:6" ht="31.2" x14ac:dyDescent="0.3">
      <c r="A20" s="20">
        <f t="shared" si="1"/>
        <v>12</v>
      </c>
      <c r="B20" s="24" t="s">
        <v>74</v>
      </c>
      <c r="C20" s="25" t="s">
        <v>75</v>
      </c>
      <c r="D20" s="34">
        <f>D21+D22</f>
        <v>8297.8619999999992</v>
      </c>
      <c r="E20" s="11">
        <f t="shared" ref="E20:F20" si="3">E21+E22</f>
        <v>7281.7999999999993</v>
      </c>
      <c r="F20" s="11">
        <f t="shared" si="3"/>
        <v>7281.7999999999993</v>
      </c>
    </row>
    <row r="21" spans="1:6" ht="46.8" x14ac:dyDescent="0.3">
      <c r="A21" s="20">
        <f t="shared" si="1"/>
        <v>13</v>
      </c>
      <c r="B21" s="21" t="s">
        <v>18</v>
      </c>
      <c r="C21" s="14" t="s">
        <v>17</v>
      </c>
      <c r="D21" s="36">
        <v>8247.8619999999992</v>
      </c>
      <c r="E21" s="10">
        <f>6159.4+250+822.4</f>
        <v>7231.7999999999993</v>
      </c>
      <c r="F21" s="10">
        <f>6159.4+250+822.4</f>
        <v>7231.7999999999993</v>
      </c>
    </row>
    <row r="22" spans="1:6" ht="31.2" x14ac:dyDescent="0.3">
      <c r="A22" s="20">
        <f t="shared" si="1"/>
        <v>14</v>
      </c>
      <c r="B22" s="21" t="s">
        <v>20</v>
      </c>
      <c r="C22" s="14" t="s">
        <v>19</v>
      </c>
      <c r="D22" s="36">
        <v>50</v>
      </c>
      <c r="E22" s="10">
        <v>50</v>
      </c>
      <c r="F22" s="10">
        <v>50</v>
      </c>
    </row>
    <row r="23" spans="1:6" ht="15.6" x14ac:dyDescent="0.3">
      <c r="A23" s="20">
        <f t="shared" si="1"/>
        <v>15</v>
      </c>
      <c r="B23" s="22" t="s">
        <v>76</v>
      </c>
      <c r="C23" s="23" t="s">
        <v>77</v>
      </c>
      <c r="D23" s="34">
        <f>D24+D25+D26</f>
        <v>266574.38135000004</v>
      </c>
      <c r="E23" s="11">
        <f t="shared" ref="E23:F23" si="4">E24+E25+E26</f>
        <v>138212.24</v>
      </c>
      <c r="F23" s="11">
        <f t="shared" si="4"/>
        <v>68741.639999999985</v>
      </c>
    </row>
    <row r="24" spans="1:6" ht="15.6" x14ac:dyDescent="0.3">
      <c r="A24" s="20">
        <f t="shared" si="1"/>
        <v>16</v>
      </c>
      <c r="B24" s="21" t="s">
        <v>22</v>
      </c>
      <c r="C24" s="14" t="s">
        <v>21</v>
      </c>
      <c r="D24" s="36">
        <v>27000.1</v>
      </c>
      <c r="E24" s="10">
        <v>30885.5</v>
      </c>
      <c r="F24" s="10">
        <v>30885.5</v>
      </c>
    </row>
    <row r="25" spans="1:6" ht="15.6" x14ac:dyDescent="0.3">
      <c r="A25" s="20">
        <f t="shared" si="1"/>
        <v>17</v>
      </c>
      <c r="B25" s="21" t="s">
        <v>24</v>
      </c>
      <c r="C25" s="14" t="s">
        <v>23</v>
      </c>
      <c r="D25" s="36">
        <f>205997.98092+494.833+27500</f>
        <v>233992.81392000002</v>
      </c>
      <c r="E25" s="10">
        <f>36024.74+67133.2+337.4</f>
        <v>103495.34</v>
      </c>
      <c r="F25" s="10">
        <v>36024.74</v>
      </c>
    </row>
    <row r="26" spans="1:6" ht="15.6" x14ac:dyDescent="0.3">
      <c r="A26" s="20">
        <f t="shared" si="1"/>
        <v>18</v>
      </c>
      <c r="B26" s="21" t="s">
        <v>26</v>
      </c>
      <c r="C26" s="14" t="s">
        <v>25</v>
      </c>
      <c r="D26" s="36">
        <f>5421.46743+160</f>
        <v>5581.4674299999997</v>
      </c>
      <c r="E26" s="10">
        <f>200+204+927.4+500+2000</f>
        <v>3831.4</v>
      </c>
      <c r="F26" s="10">
        <f>200+204+927.4+500</f>
        <v>1831.4</v>
      </c>
    </row>
    <row r="27" spans="1:6" ht="15.6" x14ac:dyDescent="0.3">
      <c r="A27" s="20">
        <f t="shared" si="1"/>
        <v>19</v>
      </c>
      <c r="B27" s="22" t="s">
        <v>78</v>
      </c>
      <c r="C27" s="23" t="s">
        <v>79</v>
      </c>
      <c r="D27" s="34">
        <f>D28+D29+D30+D31</f>
        <v>283157.32311</v>
      </c>
      <c r="E27" s="11">
        <f t="shared" ref="E27:F27" si="5">E28+E29+E30+E31</f>
        <v>102170.863</v>
      </c>
      <c r="F27" s="11">
        <f t="shared" si="5"/>
        <v>101520.80945000002</v>
      </c>
    </row>
    <row r="28" spans="1:6" ht="15.6" x14ac:dyDescent="0.3">
      <c r="A28" s="20">
        <f t="shared" si="1"/>
        <v>20</v>
      </c>
      <c r="B28" s="21" t="s">
        <v>28</v>
      </c>
      <c r="C28" s="14" t="s">
        <v>27</v>
      </c>
      <c r="D28" s="36">
        <v>1569.6144200000001</v>
      </c>
      <c r="E28" s="10">
        <v>2349.4</v>
      </c>
      <c r="F28" s="10">
        <v>2349.4</v>
      </c>
    </row>
    <row r="29" spans="1:6" ht="15.6" x14ac:dyDescent="0.3">
      <c r="A29" s="20">
        <f t="shared" si="1"/>
        <v>21</v>
      </c>
      <c r="B29" s="21" t="s">
        <v>30</v>
      </c>
      <c r="C29" s="14" t="s">
        <v>29</v>
      </c>
      <c r="D29" s="36">
        <f>63841.3304+195.04</f>
        <v>64036.3704</v>
      </c>
      <c r="E29" s="10">
        <f>1000+3818.6-1000</f>
        <v>3818.6000000000004</v>
      </c>
      <c r="F29" s="10">
        <f>1000+3818.6-1000</f>
        <v>3818.6000000000004</v>
      </c>
    </row>
    <row r="30" spans="1:6" ht="15.6" x14ac:dyDescent="0.3">
      <c r="A30" s="20">
        <f t="shared" si="1"/>
        <v>22</v>
      </c>
      <c r="B30" s="21" t="s">
        <v>32</v>
      </c>
      <c r="C30" s="14" t="s">
        <v>31</v>
      </c>
      <c r="D30" s="36">
        <f>183905.54629-1185.4-160</f>
        <v>182560.14629</v>
      </c>
      <c r="E30" s="10">
        <f>64917.74-26.177</f>
        <v>64891.562999999995</v>
      </c>
      <c r="F30" s="10">
        <f>64296.9397-55.43025</f>
        <v>64241.509450000005</v>
      </c>
    </row>
    <row r="31" spans="1:6" ht="31.2" x14ac:dyDescent="0.3">
      <c r="A31" s="20">
        <f t="shared" si="1"/>
        <v>23</v>
      </c>
      <c r="B31" s="21" t="s">
        <v>34</v>
      </c>
      <c r="C31" s="14" t="s">
        <v>33</v>
      </c>
      <c r="D31" s="36">
        <v>34991.192000000003</v>
      </c>
      <c r="E31" s="10">
        <v>31111.3</v>
      </c>
      <c r="F31" s="10">
        <v>31111.3</v>
      </c>
    </row>
    <row r="32" spans="1:6" ht="15.6" x14ac:dyDescent="0.3">
      <c r="A32" s="20">
        <f t="shared" si="1"/>
        <v>24</v>
      </c>
      <c r="B32" s="22" t="s">
        <v>80</v>
      </c>
      <c r="C32" s="23" t="s">
        <v>81</v>
      </c>
      <c r="D32" s="34">
        <f>D33+D34+D35+D36+D37</f>
        <v>1112797.7367400001</v>
      </c>
      <c r="E32" s="11">
        <f t="shared" ref="E32:F32" si="6">E33+E34+E35+E36+E37</f>
        <v>992404.59110000008</v>
      </c>
      <c r="F32" s="11">
        <f t="shared" si="6"/>
        <v>1050342.0240000002</v>
      </c>
    </row>
    <row r="33" spans="1:6" ht="15.6" x14ac:dyDescent="0.3">
      <c r="A33" s="20">
        <f t="shared" si="1"/>
        <v>25</v>
      </c>
      <c r="B33" s="21" t="s">
        <v>36</v>
      </c>
      <c r="C33" s="14" t="s">
        <v>35</v>
      </c>
      <c r="D33" s="36">
        <v>385977.40058000002</v>
      </c>
      <c r="E33" s="10">
        <f>373619.15-14635.1</f>
        <v>358984.05000000005</v>
      </c>
      <c r="F33" s="10">
        <f>448191.478-16517.95+76.003+561.134</f>
        <v>432310.66500000004</v>
      </c>
    </row>
    <row r="34" spans="1:6" ht="15.6" x14ac:dyDescent="0.3">
      <c r="A34" s="20">
        <f t="shared" si="1"/>
        <v>26</v>
      </c>
      <c r="B34" s="21" t="s">
        <v>38</v>
      </c>
      <c r="C34" s="14" t="s">
        <v>37</v>
      </c>
      <c r="D34" s="36">
        <f>453754.08224+150</f>
        <v>453904.08224000002</v>
      </c>
      <c r="E34" s="10">
        <f>397390.92-5364.9</f>
        <v>392026.01999999996</v>
      </c>
      <c r="F34" s="10">
        <f>398148.4558-23482.05</f>
        <v>374666.40580000001</v>
      </c>
    </row>
    <row r="35" spans="1:6" ht="15.6" x14ac:dyDescent="0.3">
      <c r="A35" s="20">
        <f t="shared" si="1"/>
        <v>27</v>
      </c>
      <c r="B35" s="21" t="s">
        <v>40</v>
      </c>
      <c r="C35" s="14" t="s">
        <v>39</v>
      </c>
      <c r="D35" s="36">
        <v>156301.12768999999</v>
      </c>
      <c r="E35" s="10">
        <f>137262.78-3500</f>
        <v>133762.78</v>
      </c>
      <c r="F35" s="10">
        <f>137415.5834-3500</f>
        <v>133915.5834</v>
      </c>
    </row>
    <row r="36" spans="1:6" ht="15.6" x14ac:dyDescent="0.3">
      <c r="A36" s="20">
        <f t="shared" si="1"/>
        <v>28</v>
      </c>
      <c r="B36" s="21" t="s">
        <v>42</v>
      </c>
      <c r="C36" s="14" t="s">
        <v>41</v>
      </c>
      <c r="D36" s="36">
        <v>21502.85152</v>
      </c>
      <c r="E36" s="10">
        <v>19777.38</v>
      </c>
      <c r="F36" s="10">
        <v>21595.008699999998</v>
      </c>
    </row>
    <row r="37" spans="1:6" ht="15.6" x14ac:dyDescent="0.3">
      <c r="A37" s="20">
        <f t="shared" si="1"/>
        <v>29</v>
      </c>
      <c r="B37" s="21" t="s">
        <v>44</v>
      </c>
      <c r="C37" s="14" t="s">
        <v>43</v>
      </c>
      <c r="D37" s="36">
        <v>95112.274709999998</v>
      </c>
      <c r="E37" s="10">
        <v>87854.361099999995</v>
      </c>
      <c r="F37" s="10">
        <v>87854.361099999995</v>
      </c>
    </row>
    <row r="38" spans="1:6" ht="15.6" x14ac:dyDescent="0.3">
      <c r="A38" s="20">
        <f t="shared" si="1"/>
        <v>30</v>
      </c>
      <c r="B38" s="22" t="s">
        <v>82</v>
      </c>
      <c r="C38" s="23" t="s">
        <v>83</v>
      </c>
      <c r="D38" s="34">
        <f>D39+D40</f>
        <v>236633.35222</v>
      </c>
      <c r="E38" s="11">
        <f t="shared" ref="E38:F38" si="7">E39+E40</f>
        <v>197924.27100000001</v>
      </c>
      <c r="F38" s="11">
        <f t="shared" si="7"/>
        <v>197918.68</v>
      </c>
    </row>
    <row r="39" spans="1:6" ht="15.6" x14ac:dyDescent="0.3">
      <c r="A39" s="20">
        <f t="shared" si="1"/>
        <v>31</v>
      </c>
      <c r="B39" s="21" t="s">
        <v>46</v>
      </c>
      <c r="C39" s="14" t="s">
        <v>45</v>
      </c>
      <c r="D39" s="36">
        <f>165440.80922+500.97</f>
        <v>165941.77922</v>
      </c>
      <c r="E39" s="10">
        <f>133342.21-1500</f>
        <v>131842.21</v>
      </c>
      <c r="F39" s="10">
        <f>133336.619-1500</f>
        <v>131836.61900000001</v>
      </c>
    </row>
    <row r="40" spans="1:6" ht="15.6" x14ac:dyDescent="0.3">
      <c r="A40" s="20">
        <f t="shared" si="1"/>
        <v>32</v>
      </c>
      <c r="B40" s="21" t="s">
        <v>48</v>
      </c>
      <c r="C40" s="14" t="s">
        <v>47</v>
      </c>
      <c r="D40" s="36">
        <v>70691.573000000004</v>
      </c>
      <c r="E40" s="10">
        <f>74082.061-8000</f>
        <v>66082.061000000002</v>
      </c>
      <c r="F40" s="10">
        <f>74082.061-8000</f>
        <v>66082.061000000002</v>
      </c>
    </row>
    <row r="41" spans="1:6" ht="15.6" x14ac:dyDescent="0.3">
      <c r="A41" s="20">
        <f t="shared" si="1"/>
        <v>33</v>
      </c>
      <c r="B41" s="27" t="s">
        <v>101</v>
      </c>
      <c r="C41" s="28" t="s">
        <v>102</v>
      </c>
      <c r="D41" s="34">
        <v>408.2</v>
      </c>
      <c r="E41" s="11">
        <v>0</v>
      </c>
      <c r="F41" s="11">
        <v>0</v>
      </c>
    </row>
    <row r="42" spans="1:6" ht="15.6" x14ac:dyDescent="0.3">
      <c r="A42" s="20">
        <f t="shared" si="1"/>
        <v>34</v>
      </c>
      <c r="B42" s="21" t="s">
        <v>103</v>
      </c>
      <c r="C42" s="14" t="s">
        <v>104</v>
      </c>
      <c r="D42" s="36">
        <v>408.1277</v>
      </c>
      <c r="E42" s="10">
        <v>0</v>
      </c>
      <c r="F42" s="10">
        <v>0</v>
      </c>
    </row>
    <row r="43" spans="1:6" ht="15.6" x14ac:dyDescent="0.3">
      <c r="A43" s="20">
        <f t="shared" si="1"/>
        <v>35</v>
      </c>
      <c r="B43" s="22" t="s">
        <v>84</v>
      </c>
      <c r="C43" s="23" t="s">
        <v>85</v>
      </c>
      <c r="D43" s="34">
        <f>D44+D45+D46+D47</f>
        <v>75572.199370000002</v>
      </c>
      <c r="E43" s="11">
        <f t="shared" ref="E43:F43" si="8">E44+E45+E46+E47</f>
        <v>72193.622000000003</v>
      </c>
      <c r="F43" s="11">
        <f t="shared" si="8"/>
        <v>73748.328500000003</v>
      </c>
    </row>
    <row r="44" spans="1:6" ht="15.6" x14ac:dyDescent="0.3">
      <c r="A44" s="20">
        <f t="shared" si="1"/>
        <v>36</v>
      </c>
      <c r="B44" s="21" t="s">
        <v>50</v>
      </c>
      <c r="C44" s="14" t="s">
        <v>49</v>
      </c>
      <c r="D44" s="36">
        <v>2984.5718400000001</v>
      </c>
      <c r="E44" s="10">
        <v>2600.1</v>
      </c>
      <c r="F44" s="10">
        <v>2600.1</v>
      </c>
    </row>
    <row r="45" spans="1:6" ht="15.6" x14ac:dyDescent="0.3">
      <c r="A45" s="20">
        <f t="shared" si="1"/>
        <v>37</v>
      </c>
      <c r="B45" s="21" t="s">
        <v>52</v>
      </c>
      <c r="C45" s="14" t="s">
        <v>51</v>
      </c>
      <c r="D45" s="36">
        <v>40819.893900000003</v>
      </c>
      <c r="E45" s="10">
        <f>36978.23+5.992</f>
        <v>36984.222000000002</v>
      </c>
      <c r="F45" s="10">
        <f>36403.0356+5.9929</f>
        <v>36409.0285</v>
      </c>
    </row>
    <row r="46" spans="1:6" ht="15.6" x14ac:dyDescent="0.3">
      <c r="A46" s="20">
        <f t="shared" si="1"/>
        <v>38</v>
      </c>
      <c r="B46" s="21" t="s">
        <v>54</v>
      </c>
      <c r="C46" s="14" t="s">
        <v>53</v>
      </c>
      <c r="D46" s="36">
        <v>30076.733629999999</v>
      </c>
      <c r="E46" s="10">
        <v>31158.799999999999</v>
      </c>
      <c r="F46" s="10">
        <v>33239.699999999997</v>
      </c>
    </row>
    <row r="47" spans="1:6" ht="15.6" x14ac:dyDescent="0.3">
      <c r="A47" s="20">
        <f t="shared" si="1"/>
        <v>39</v>
      </c>
      <c r="B47" s="21" t="s">
        <v>56</v>
      </c>
      <c r="C47" s="14" t="s">
        <v>55</v>
      </c>
      <c r="D47" s="36">
        <v>1691</v>
      </c>
      <c r="E47" s="10">
        <v>1450.5</v>
      </c>
      <c r="F47" s="10">
        <f>1450.5+49</f>
        <v>1499.5</v>
      </c>
    </row>
    <row r="48" spans="1:6" ht="15.6" x14ac:dyDescent="0.3">
      <c r="A48" s="20">
        <f t="shared" si="1"/>
        <v>40</v>
      </c>
      <c r="B48" s="22" t="s">
        <v>86</v>
      </c>
      <c r="C48" s="23" t="s">
        <v>87</v>
      </c>
      <c r="D48" s="34">
        <f>D49+D50+D52+D51</f>
        <v>111800.81931000001</v>
      </c>
      <c r="E48" s="11">
        <f t="shared" ref="E48:F48" si="9">E49+E50+E52+E51</f>
        <v>82061.53</v>
      </c>
      <c r="F48" s="11">
        <f t="shared" si="9"/>
        <v>78855.237300000008</v>
      </c>
    </row>
    <row r="49" spans="1:6" ht="15.6" x14ac:dyDescent="0.3">
      <c r="A49" s="20">
        <f t="shared" si="1"/>
        <v>41</v>
      </c>
      <c r="B49" s="21" t="s">
        <v>58</v>
      </c>
      <c r="C49" s="14" t="s">
        <v>57</v>
      </c>
      <c r="D49" s="36">
        <v>1339.665</v>
      </c>
      <c r="E49" s="10">
        <v>779.66899999999998</v>
      </c>
      <c r="F49" s="10">
        <v>779.66899999999998</v>
      </c>
    </row>
    <row r="50" spans="1:6" ht="15.6" x14ac:dyDescent="0.3">
      <c r="A50" s="20">
        <f t="shared" si="1"/>
        <v>42</v>
      </c>
      <c r="B50" s="21" t="s">
        <v>60</v>
      </c>
      <c r="C50" s="14" t="s">
        <v>59</v>
      </c>
      <c r="D50" s="36">
        <v>23392.24135</v>
      </c>
      <c r="E50" s="10">
        <v>22390.73</v>
      </c>
      <c r="F50" s="10">
        <v>22390.7333</v>
      </c>
    </row>
    <row r="51" spans="1:6" ht="15.6" x14ac:dyDescent="0.3">
      <c r="A51" s="20">
        <f t="shared" si="1"/>
        <v>43</v>
      </c>
      <c r="B51" s="21" t="s">
        <v>62</v>
      </c>
      <c r="C51" s="14" t="s">
        <v>61</v>
      </c>
      <c r="D51" s="36">
        <v>81952.795960000003</v>
      </c>
      <c r="E51" s="10">
        <f>51055.04+3500</f>
        <v>54555.040000000001</v>
      </c>
      <c r="F51" s="10">
        <v>51348.743999999999</v>
      </c>
    </row>
    <row r="52" spans="1:6" ht="31.2" x14ac:dyDescent="0.3">
      <c r="A52" s="20">
        <f t="shared" si="1"/>
        <v>44</v>
      </c>
      <c r="B52" s="21" t="s">
        <v>64</v>
      </c>
      <c r="C52" s="14" t="s">
        <v>63</v>
      </c>
      <c r="D52" s="36">
        <v>5116.1170000000002</v>
      </c>
      <c r="E52" s="10">
        <v>4336.0910000000003</v>
      </c>
      <c r="F52" s="10">
        <v>4336.0910000000003</v>
      </c>
    </row>
    <row r="53" spans="1:6" ht="15.6" x14ac:dyDescent="0.3">
      <c r="A53" s="20">
        <f t="shared" si="1"/>
        <v>45</v>
      </c>
      <c r="B53" s="6" t="s">
        <v>91</v>
      </c>
      <c r="C53" s="7" t="s">
        <v>92</v>
      </c>
      <c r="D53" s="37">
        <v>0</v>
      </c>
      <c r="E53" s="33">
        <f>25000+14003.07-2000-337.4</f>
        <v>36665.67</v>
      </c>
      <c r="F53" s="8">
        <f>60920.07722-371.2+33395.80117</f>
        <v>93944.678390000001</v>
      </c>
    </row>
    <row r="54" spans="1:6" ht="15.6" x14ac:dyDescent="0.3">
      <c r="A54" s="20">
        <f t="shared" si="1"/>
        <v>46</v>
      </c>
      <c r="B54" s="26" t="s">
        <v>89</v>
      </c>
      <c r="C54" s="26"/>
      <c r="D54" s="38">
        <f>D9+D18+D20+D23+D27+D32+D38+D43+D48+D41</f>
        <v>2255380.2705000006</v>
      </c>
      <c r="E54" s="12">
        <f>E9+E18+E20+E23+E27+E32+E38+E43+E48+E53</f>
        <v>1751681.2471</v>
      </c>
      <c r="F54" s="12">
        <f>F9+F18+F20+F23+F27+F32+F38+F43+F48+F53</f>
        <v>1795240.55764</v>
      </c>
    </row>
    <row r="57" spans="1:6" ht="12.75" customHeight="1" x14ac:dyDescent="0.25">
      <c r="E57" s="13"/>
    </row>
    <row r="58" spans="1:6" ht="12.75" customHeight="1" x14ac:dyDescent="0.25">
      <c r="D58" s="29"/>
      <c r="E58" s="13"/>
      <c r="F58" s="29"/>
    </row>
    <row r="60" spans="1:6" ht="12.75" customHeight="1" x14ac:dyDescent="0.25">
      <c r="D60" s="5"/>
      <c r="E60" s="5"/>
    </row>
  </sheetData>
  <mergeCells count="4">
    <mergeCell ref="A4:F5"/>
    <mergeCell ref="B1:F1"/>
    <mergeCell ref="B3:F3"/>
    <mergeCell ref="A2:F2"/>
  </mergeCells>
  <pageMargins left="0.74803149606299213" right="0.15748031496062992" top="0.19685039370078741" bottom="0.19685039370078741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В. Просвирнина</dc:creator>
  <dc:description>POI HSSF rep:2.56.0.266</dc:description>
  <cp:lastModifiedBy>Юлия В. Просвирнина</cp:lastModifiedBy>
  <cp:lastPrinted>2025-03-28T03:40:02Z</cp:lastPrinted>
  <dcterms:created xsi:type="dcterms:W3CDTF">2024-11-06T08:32:18Z</dcterms:created>
  <dcterms:modified xsi:type="dcterms:W3CDTF">2025-06-18T06:32:52Z</dcterms:modified>
</cp:coreProperties>
</file>