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FU-N2\Shared-N\БЮДЖЕТ 2025-2027\Решение с приложениями\"/>
    </mc:Choice>
  </mc:AlternateContent>
  <bookViews>
    <workbookView xWindow="360" yWindow="276" windowWidth="14940" windowHeight="9156"/>
  </bookViews>
  <sheets>
    <sheet name="приложение 5" sheetId="1" r:id="rId1"/>
  </sheets>
  <definedNames>
    <definedName name="APPT" localSheetId="0">'приложение 5'!#REF!</definedName>
    <definedName name="FIO" localSheetId="0">'приложение 5'!#REF!</definedName>
    <definedName name="LAST_CELL" localSheetId="0">'приложение 5'!#REF!</definedName>
    <definedName name="SIGN" localSheetId="0">'приложение 5'!$B$15:$G$17</definedName>
  </definedNames>
  <calcPr calcId="162913"/>
</workbook>
</file>

<file path=xl/calcChain.xml><?xml version="1.0" encoding="utf-8"?>
<calcChain xmlns="http://schemas.openxmlformats.org/spreadsheetml/2006/main">
  <c r="F32" i="1" l="1"/>
  <c r="F31" i="1"/>
  <c r="F37" i="1"/>
  <c r="F53" i="1"/>
  <c r="F10" i="1" l="1"/>
  <c r="E10" i="1"/>
  <c r="D10" i="1"/>
  <c r="E37" i="1" l="1"/>
  <c r="E32" i="1"/>
  <c r="E31" i="1"/>
  <c r="D32" i="1" l="1"/>
  <c r="D31" i="1"/>
  <c r="D37" i="1"/>
  <c r="D14" i="1"/>
  <c r="F24" i="1" l="1"/>
  <c r="E24" i="1"/>
  <c r="D24" i="1"/>
  <c r="F19" i="1"/>
  <c r="E19" i="1"/>
  <c r="D19" i="1"/>
  <c r="F15" i="1"/>
  <c r="E15" i="1"/>
  <c r="D15" i="1"/>
  <c r="F43" i="1" l="1"/>
  <c r="E43" i="1"/>
  <c r="D43" i="1"/>
  <c r="F38" i="1"/>
  <c r="E38" i="1"/>
  <c r="D38" i="1"/>
  <c r="F35" i="1"/>
  <c r="E35" i="1"/>
  <c r="D35" i="1"/>
  <c r="F34" i="1"/>
  <c r="E34" i="1"/>
  <c r="D34" i="1"/>
  <c r="F33" i="1"/>
  <c r="E33" i="1"/>
  <c r="D33" i="1"/>
  <c r="F28" i="1"/>
  <c r="E28" i="1"/>
  <c r="D28" i="1"/>
  <c r="F27" i="1"/>
  <c r="E27" i="1"/>
  <c r="D27" i="1"/>
  <c r="F21" i="1" l="1"/>
  <c r="F12" i="1"/>
  <c r="F7" i="1" s="1"/>
  <c r="E12" i="1"/>
  <c r="E7" i="1" s="1"/>
  <c r="E46" i="1"/>
  <c r="F46" i="1"/>
  <c r="E41" i="1"/>
  <c r="F41" i="1"/>
  <c r="E36" i="1"/>
  <c r="E30" i="1"/>
  <c r="E25" i="1"/>
  <c r="F25" i="1"/>
  <c r="E21" i="1"/>
  <c r="E18" i="1"/>
  <c r="F18" i="1"/>
  <c r="E42" i="1"/>
  <c r="D21" i="1"/>
  <c r="D26" i="1"/>
  <c r="D25" i="1" s="1"/>
  <c r="D12" i="1"/>
  <c r="D7" i="1" s="1"/>
  <c r="D42" i="1"/>
  <c r="D30" i="1"/>
  <c r="D47" i="1"/>
  <c r="D46" i="1" s="1"/>
  <c r="F30" i="1" l="1"/>
  <c r="F36" i="1"/>
  <c r="D36" i="1"/>
  <c r="E51" i="1" l="1"/>
  <c r="F51" i="1"/>
  <c r="D51" i="1"/>
  <c r="D41" i="1"/>
  <c r="E39" i="1"/>
  <c r="F39" i="1"/>
  <c r="D39" i="1"/>
  <c r="D18" i="1"/>
  <c r="E16" i="1"/>
  <c r="E54" i="1" s="1"/>
  <c r="F16" i="1"/>
  <c r="D16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F54" i="1" l="1"/>
  <c r="D54" i="1"/>
</calcChain>
</file>

<file path=xl/sharedStrings.xml><?xml version="1.0" encoding="utf-8"?>
<sst xmlns="http://schemas.openxmlformats.org/spreadsheetml/2006/main" count="104" uniqueCount="103">
  <si>
    <t>Наименование КФСР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</si>
  <si>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</si>
  <si>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</si>
  <si>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</si>
  <si>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</si>
  <si>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</si>
  <si>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</si>
  <si>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</si>
  <si>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</si>
  <si>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</si>
  <si>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</si>
  <si>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</si>
  <si>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</si>
  <si>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</si>
  <si>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</si>
  <si>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</si>
  <si>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</si>
  <si>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</si>
  <si>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</si>
  <si>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</si>
  <si>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</si>
  <si>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</si>
  <si>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</si>
  <si>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</si>
  <si>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</si>
  <si>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</si>
  <si>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</si>
  <si>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</si>
  <si>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</si>
  <si>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</si>
  <si>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</si>
  <si>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</si>
  <si>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</si>
  <si>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</si>
  <si>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</si>
  <si>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</si>
  <si>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</si>
  <si>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</si>
  <si>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</si>
  <si>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</si>
  <si>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</si>
  <si>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</si>
  <si>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</si>
  <si>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</si>
  <si>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</si>
  <si>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</si>
  <si>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</si>
  <si>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</si>
  <si>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</si>
  <si>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</si>
  <si>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</si>
  <si>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0909</t>
  </si>
  <si>
    <t>Другие вопросы в области здравоохранения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</si>
  <si>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</si>
  <si>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</si>
  <si>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</si>
  <si>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</si>
  <si>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</si>
  <si>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</si>
  <si>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</si>
  <si>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</si>
  <si>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</si>
  <si>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</si>
  <si>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</si>
  <si>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</si>
  <si>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</si>
  <si>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</si>
  <si>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</si>
  <si>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</si>
  <si>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1301</t>
  </si>
  <si>
    <t>Обслуживание государственного (муниципального) внутреннего долга</t>
  </si>
  <si>
    <t xml:space="preserve"> 2025 год</t>
  </si>
  <si>
    <t>2026 год</t>
  </si>
  <si>
    <t>2027 год</t>
  </si>
  <si>
    <t>тыс.рублей</t>
  </si>
  <si>
    <t>№
 строки</t>
  </si>
  <si>
    <t>Общегосударственные вопросы</t>
  </si>
  <si>
    <t>0100</t>
  </si>
  <si>
    <t>Национальная оборона</t>
  </si>
  <si>
    <t>О200</t>
  </si>
  <si>
    <t>Национальная безопасность и правоохранительная деятельность</t>
  </si>
  <si>
    <t>О300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</si>
  <si>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</si>
  <si>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</si>
  <si>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</si>
  <si>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</si>
  <si>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</si>
  <si>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</si>
  <si>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>Культура и кинематография</t>
  </si>
  <si>
    <t>0800</t>
  </si>
  <si>
    <t>Здравоохранение</t>
  </si>
  <si>
    <t>0900</t>
  </si>
  <si>
    <t>Социальная политика</t>
  </si>
  <si>
    <t>1000</t>
  </si>
  <si>
    <t>Физическая культура и спорт</t>
  </si>
  <si>
    <t>1100</t>
  </si>
  <si>
    <t>1300</t>
  </si>
  <si>
    <t>Раздел, подраздел</t>
  </si>
  <si>
    <t>ВСЕГО</t>
  </si>
  <si>
    <t xml:space="preserve">Распределение расходов  бюджета города Дивногорска  по разделам и 
подразделам классификации расходов бюджетов Российской Федерации 
на 2025 - 2027 годы </t>
  </si>
  <si>
    <t>Условно утвержденные расходы</t>
  </si>
  <si>
    <t>9999</t>
  </si>
  <si>
    <r>
      <rPr>
        <b/>
        <sz val="12"/>
        <rFont val="Times New Roman"/>
        <family val="1"/>
        <charset val="204"/>
      </rPr>
      <t>Приложение 5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 от    декабря 2024 г. №   -    - НПА "О бюджете города
 Дивногорска на 2025 год и плановый период 2026-2027годов"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</si>
</sst>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8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/>
    <xf numFmtId="49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left"/>
    </xf>
    <xf numFmtId="2" fontId="0" fillId="0" borderId="0" xfId="0" applyNumberFormat="1"/>
    <xf numFmtId="4" fontId="0" fillId="0" borderId="0" xfId="0" applyNumberFormat="1"/>
    <xf numFmtId="0" fontId="3" fillId="2" borderId="1" xfId="0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wrapText="1"/>
    </xf>
    <xf numFmtId="164" fontId="4" fillId="0" borderId="1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4" fontId="7" fillId="2" borderId="1" xfId="1" applyNumberFormat="1" applyFont="1" applyFill="1" applyBorder="1"/>
    <xf numFmtId="49" fontId="2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2" applyFont="1" applyAlignment="1">
      <alignment horizontal="right" vertical="top" wrapText="1"/>
    </xf>
  </cellXfs>
  <cellStyles count="3">
    <cellStyle name="Обычный" xfId="0" builtinId="0"/>
    <cellStyle name="Стиль 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60"/>
  <sheetViews>
    <sheetView showGridLines="0" tabSelected="1" topLeftCell="A37" zoomScale="89" zoomScaleNormal="89" workbookViewId="0">
      <selection activeCell="I41" sqref="I41"/>
    </sheetView>
  </sheetViews>
  <sheetFormatPr defaultRowHeight="12.75" customHeight="1" x14ac:dyDescent="0.25"/>
  <cols>
    <col min="1" max="1" width="4.88671875" customWidth="1"/>
    <col min="2" max="2" width="44.109375" customWidth="1"/>
    <col min="3" max="3" width="7.77734375" customWidth="1"/>
    <col min="4" max="4" width="13.5546875" customWidth="1"/>
    <col min="5" max="5" width="14.33203125" customWidth="1"/>
    <col min="6" max="6" width="13.21875" customWidth="1"/>
    <col min="7" max="7" width="9.109375" customWidth="1"/>
    <col min="8" max="8" width="15.5546875" customWidth="1"/>
    <col min="9" max="9" width="9.109375" customWidth="1"/>
  </cols>
  <sheetData>
    <row r="1" spans="1:9" ht="92.4" customHeight="1" x14ac:dyDescent="0.25">
      <c r="B1" s="30" t="s">
        <v>102</v>
      </c>
      <c r="C1" s="30"/>
      <c r="D1" s="30"/>
      <c r="E1" s="30"/>
      <c r="F1" s="30"/>
      <c r="G1" s="1"/>
      <c r="H1" s="1"/>
      <c r="I1" s="1"/>
    </row>
    <row r="2" spans="1:9" ht="13.8" x14ac:dyDescent="0.25">
      <c r="B2" s="2"/>
      <c r="C2" s="2"/>
      <c r="D2" s="2"/>
      <c r="E2" s="2"/>
      <c r="F2" s="2"/>
      <c r="G2" s="2"/>
      <c r="H2" s="2"/>
      <c r="I2" s="2"/>
    </row>
    <row r="3" spans="1:9" ht="13.2" x14ac:dyDescent="0.25">
      <c r="A3" s="29" t="s">
        <v>99</v>
      </c>
      <c r="B3" s="29"/>
      <c r="C3" s="29"/>
      <c r="D3" s="29"/>
      <c r="E3" s="29"/>
      <c r="F3" s="29"/>
    </row>
    <row r="4" spans="1:9" ht="57.6" customHeight="1" x14ac:dyDescent="0.25">
      <c r="A4" s="29"/>
      <c r="B4" s="29"/>
      <c r="C4" s="29"/>
      <c r="D4" s="29"/>
      <c r="E4" s="29"/>
      <c r="F4" s="29"/>
    </row>
    <row r="5" spans="1:9" ht="15.6" x14ac:dyDescent="0.3">
      <c r="B5" s="3"/>
      <c r="C5" s="3"/>
      <c r="D5" s="3"/>
      <c r="E5" s="3"/>
      <c r="F5" s="23" t="s">
        <v>74</v>
      </c>
      <c r="G5" s="3"/>
      <c r="H5" s="1"/>
      <c r="I5" s="1"/>
    </row>
    <row r="6" spans="1:9" ht="64.8" customHeight="1" x14ac:dyDescent="0.3">
      <c r="A6" s="8" t="s">
        <v>75</v>
      </c>
      <c r="B6" s="9" t="s">
        <v>0</v>
      </c>
      <c r="C6" s="28" t="s">
        <v>97</v>
      </c>
      <c r="D6" s="9" t="s">
        <v>71</v>
      </c>
      <c r="E6" s="9" t="s">
        <v>72</v>
      </c>
      <c r="F6" s="9" t="s">
        <v>73</v>
      </c>
    </row>
    <row r="7" spans="1:9" ht="15.6" x14ac:dyDescent="0.3">
      <c r="A7" s="8">
        <v>1</v>
      </c>
      <c r="B7" s="4" t="s">
        <v>76</v>
      </c>
      <c r="C7" s="5" t="s">
        <v>77</v>
      </c>
      <c r="D7" s="24">
        <f>D8+D9+D10+D11+D12+D13+D14+D15</f>
        <v>115220.07</v>
      </c>
      <c r="E7" s="24">
        <f t="shared" ref="E7:F7" si="0">E8+E9+E10+E11+E12+E13+E14+E15</f>
        <v>96276.160000000018</v>
      </c>
      <c r="F7" s="24">
        <f t="shared" si="0"/>
        <v>96171.560000000012</v>
      </c>
    </row>
    <row r="8" spans="1:9" ht="46.8" x14ac:dyDescent="0.3">
      <c r="A8" s="10">
        <f>A7+1</f>
        <v>2</v>
      </c>
      <c r="B8" s="6" t="s">
        <v>2</v>
      </c>
      <c r="C8" s="7" t="s">
        <v>1</v>
      </c>
      <c r="D8" s="25">
        <v>2637.2</v>
      </c>
      <c r="E8" s="25">
        <v>2637.2</v>
      </c>
      <c r="F8" s="25">
        <v>2637.2</v>
      </c>
    </row>
    <row r="9" spans="1:9" ht="78" x14ac:dyDescent="0.3">
      <c r="A9" s="10">
        <f t="shared" ref="A9:A54" si="1">A8+1</f>
        <v>3</v>
      </c>
      <c r="B9" s="6" t="s">
        <v>4</v>
      </c>
      <c r="C9" s="7" t="s">
        <v>3</v>
      </c>
      <c r="D9" s="25">
        <v>5509.83</v>
      </c>
      <c r="E9" s="25">
        <v>5149.83</v>
      </c>
      <c r="F9" s="25">
        <v>5149.83</v>
      </c>
    </row>
    <row r="10" spans="1:9" ht="78" x14ac:dyDescent="0.3">
      <c r="A10" s="10">
        <f t="shared" si="1"/>
        <v>4</v>
      </c>
      <c r="B10" s="6" t="s">
        <v>6</v>
      </c>
      <c r="C10" s="7" t="s">
        <v>5</v>
      </c>
      <c r="D10" s="25">
        <f>51334.58+9734+2160.6-650-50</f>
        <v>62529.18</v>
      </c>
      <c r="E10" s="25">
        <f>53442.41+9734+2160.6-950-50</f>
        <v>64337.01</v>
      </c>
      <c r="F10" s="25">
        <f>53442.41+9734+2160.6-950-50</f>
        <v>64337.01</v>
      </c>
    </row>
    <row r="11" spans="1:9" ht="15.6" x14ac:dyDescent="0.3">
      <c r="A11" s="10">
        <f t="shared" si="1"/>
        <v>5</v>
      </c>
      <c r="B11" s="6" t="s">
        <v>8</v>
      </c>
      <c r="C11" s="7" t="s">
        <v>7</v>
      </c>
      <c r="D11" s="25">
        <v>12.3</v>
      </c>
      <c r="E11" s="25">
        <v>104.6</v>
      </c>
      <c r="F11" s="25">
        <v>0</v>
      </c>
    </row>
    <row r="12" spans="1:9" ht="62.4" x14ac:dyDescent="0.3">
      <c r="A12" s="10">
        <f t="shared" si="1"/>
        <v>6</v>
      </c>
      <c r="B12" s="6" t="s">
        <v>10</v>
      </c>
      <c r="C12" s="7" t="s">
        <v>9</v>
      </c>
      <c r="D12" s="25">
        <f>3481.32+13382+800.2</f>
        <v>17663.52</v>
      </c>
      <c r="E12" s="25">
        <f>3481.32+12987+800.2</f>
        <v>17268.52</v>
      </c>
      <c r="F12" s="25">
        <f>3481.32+12987+800.2</f>
        <v>17268.52</v>
      </c>
      <c r="H12" s="17"/>
    </row>
    <row r="13" spans="1:9" ht="31.2" x14ac:dyDescent="0.3">
      <c r="A13" s="10">
        <f t="shared" si="1"/>
        <v>7</v>
      </c>
      <c r="B13" s="6" t="s">
        <v>12</v>
      </c>
      <c r="C13" s="7" t="s">
        <v>11</v>
      </c>
      <c r="D13" s="25">
        <v>0</v>
      </c>
      <c r="E13" s="25">
        <v>0</v>
      </c>
      <c r="F13" s="25">
        <v>0</v>
      </c>
    </row>
    <row r="14" spans="1:9" ht="15.6" x14ac:dyDescent="0.3">
      <c r="A14" s="10">
        <f t="shared" si="1"/>
        <v>8</v>
      </c>
      <c r="B14" s="6" t="s">
        <v>14</v>
      </c>
      <c r="C14" s="7" t="s">
        <v>13</v>
      </c>
      <c r="D14" s="25">
        <f>560.24+10000-157.6-180.8-31-1.8</f>
        <v>10189.040000000001</v>
      </c>
      <c r="E14" s="25">
        <v>0</v>
      </c>
      <c r="F14" s="25">
        <v>0</v>
      </c>
    </row>
    <row r="15" spans="1:9" ht="15.6" x14ac:dyDescent="0.3">
      <c r="A15" s="10">
        <f t="shared" si="1"/>
        <v>9</v>
      </c>
      <c r="B15" s="6" t="s">
        <v>16</v>
      </c>
      <c r="C15" s="7" t="s">
        <v>15</v>
      </c>
      <c r="D15" s="25">
        <f>10000+6579+100</f>
        <v>16679</v>
      </c>
      <c r="E15" s="25">
        <f>6579+200</f>
        <v>6779</v>
      </c>
      <c r="F15" s="25">
        <f>6579+200</f>
        <v>6779</v>
      </c>
    </row>
    <row r="16" spans="1:9" ht="15.6" x14ac:dyDescent="0.3">
      <c r="A16" s="10">
        <f t="shared" si="1"/>
        <v>10</v>
      </c>
      <c r="B16" s="12" t="s">
        <v>78</v>
      </c>
      <c r="C16" s="13" t="s">
        <v>79</v>
      </c>
      <c r="D16" s="26">
        <f>D17</f>
        <v>5685.4</v>
      </c>
      <c r="E16" s="26">
        <f t="shared" ref="E16:F16" si="2">E17</f>
        <v>6176.1</v>
      </c>
      <c r="F16" s="26">
        <f t="shared" si="2"/>
        <v>0</v>
      </c>
    </row>
    <row r="17" spans="1:6" ht="31.2" x14ac:dyDescent="0.3">
      <c r="A17" s="10">
        <f t="shared" si="1"/>
        <v>11</v>
      </c>
      <c r="B17" s="6" t="s">
        <v>18</v>
      </c>
      <c r="C17" s="7" t="s">
        <v>17</v>
      </c>
      <c r="D17" s="25">
        <v>5685.4</v>
      </c>
      <c r="E17" s="25">
        <v>6176.1</v>
      </c>
      <c r="F17" s="25">
        <v>0</v>
      </c>
    </row>
    <row r="18" spans="1:6" ht="31.2" x14ac:dyDescent="0.3">
      <c r="A18" s="10">
        <f t="shared" si="1"/>
        <v>12</v>
      </c>
      <c r="B18" s="14" t="s">
        <v>80</v>
      </c>
      <c r="C18" s="15" t="s">
        <v>81</v>
      </c>
      <c r="D18" s="26">
        <f>D19+D20</f>
        <v>6459.4</v>
      </c>
      <c r="E18" s="26">
        <f t="shared" ref="E18:F18" si="3">E19+E20</f>
        <v>6459.4</v>
      </c>
      <c r="F18" s="26">
        <f t="shared" si="3"/>
        <v>6459.4</v>
      </c>
    </row>
    <row r="19" spans="1:6" ht="62.4" x14ac:dyDescent="0.3">
      <c r="A19" s="10">
        <f t="shared" si="1"/>
        <v>13</v>
      </c>
      <c r="B19" s="6" t="s">
        <v>20</v>
      </c>
      <c r="C19" s="7" t="s">
        <v>19</v>
      </c>
      <c r="D19" s="25">
        <f>6159.4+250</f>
        <v>6409.4</v>
      </c>
      <c r="E19" s="25">
        <f>6159.4+250</f>
        <v>6409.4</v>
      </c>
      <c r="F19" s="25">
        <f>6159.4+250</f>
        <v>6409.4</v>
      </c>
    </row>
    <row r="20" spans="1:6" ht="46.8" x14ac:dyDescent="0.3">
      <c r="A20" s="10">
        <f t="shared" si="1"/>
        <v>14</v>
      </c>
      <c r="B20" s="6" t="s">
        <v>22</v>
      </c>
      <c r="C20" s="7" t="s">
        <v>21</v>
      </c>
      <c r="D20" s="25">
        <v>50</v>
      </c>
      <c r="E20" s="25">
        <v>50</v>
      </c>
      <c r="F20" s="25">
        <v>50</v>
      </c>
    </row>
    <row r="21" spans="1:6" ht="15.6" x14ac:dyDescent="0.3">
      <c r="A21" s="10">
        <f t="shared" si="1"/>
        <v>15</v>
      </c>
      <c r="B21" s="12" t="s">
        <v>82</v>
      </c>
      <c r="C21" s="13" t="s">
        <v>83</v>
      </c>
      <c r="D21" s="26">
        <f>D22+D23+D24</f>
        <v>64739.539999999994</v>
      </c>
      <c r="E21" s="26">
        <f t="shared" ref="E21:F21" si="4">E22+E23+E24</f>
        <v>68741.639999999985</v>
      </c>
      <c r="F21" s="26">
        <f t="shared" si="4"/>
        <v>68741.639999999985</v>
      </c>
    </row>
    <row r="22" spans="1:6" ht="15.6" x14ac:dyDescent="0.3">
      <c r="A22" s="10">
        <f t="shared" si="1"/>
        <v>16</v>
      </c>
      <c r="B22" s="6" t="s">
        <v>24</v>
      </c>
      <c r="C22" s="7" t="s">
        <v>23</v>
      </c>
      <c r="D22" s="25">
        <v>27000.1</v>
      </c>
      <c r="E22" s="25">
        <v>30885.5</v>
      </c>
      <c r="F22" s="25">
        <v>30885.5</v>
      </c>
    </row>
    <row r="23" spans="1:6" ht="15.6" x14ac:dyDescent="0.3">
      <c r="A23" s="10">
        <f t="shared" si="1"/>
        <v>17</v>
      </c>
      <c r="B23" s="6" t="s">
        <v>26</v>
      </c>
      <c r="C23" s="7" t="s">
        <v>25</v>
      </c>
      <c r="D23" s="25">
        <v>36024.74</v>
      </c>
      <c r="E23" s="25">
        <v>36024.74</v>
      </c>
      <c r="F23" s="25">
        <v>36024.74</v>
      </c>
    </row>
    <row r="24" spans="1:6" ht="31.2" x14ac:dyDescent="0.3">
      <c r="A24" s="10">
        <f t="shared" si="1"/>
        <v>18</v>
      </c>
      <c r="B24" s="6" t="s">
        <v>28</v>
      </c>
      <c r="C24" s="7" t="s">
        <v>27</v>
      </c>
      <c r="D24" s="25">
        <f>200+204+1010.7+300</f>
        <v>1714.7</v>
      </c>
      <c r="E24" s="25">
        <f>200+204+927.4+500</f>
        <v>1831.4</v>
      </c>
      <c r="F24" s="25">
        <f>200+204+927.4+500</f>
        <v>1831.4</v>
      </c>
    </row>
    <row r="25" spans="1:6" ht="15.6" x14ac:dyDescent="0.3">
      <c r="A25" s="10">
        <f t="shared" si="1"/>
        <v>19</v>
      </c>
      <c r="B25" s="12" t="s">
        <v>84</v>
      </c>
      <c r="C25" s="13" t="s">
        <v>85</v>
      </c>
      <c r="D25" s="26">
        <f>D26+D27+D28+D29</f>
        <v>81738.899999999994</v>
      </c>
      <c r="E25" s="26">
        <f t="shared" ref="E25:F25" si="5">E26+E27+E28+E29</f>
        <v>88591.94</v>
      </c>
      <c r="F25" s="26">
        <f t="shared" si="5"/>
        <v>88591.94</v>
      </c>
    </row>
    <row r="26" spans="1:6" ht="15.6" x14ac:dyDescent="0.3">
      <c r="A26" s="10">
        <f t="shared" si="1"/>
        <v>20</v>
      </c>
      <c r="B26" s="6" t="s">
        <v>30</v>
      </c>
      <c r="C26" s="7" t="s">
        <v>29</v>
      </c>
      <c r="D26" s="25">
        <f>300+1249.4</f>
        <v>1549.4</v>
      </c>
      <c r="E26" s="25">
        <v>2349.4</v>
      </c>
      <c r="F26" s="25">
        <v>2349.4</v>
      </c>
    </row>
    <row r="27" spans="1:6" ht="15.6" x14ac:dyDescent="0.3">
      <c r="A27" s="10">
        <f t="shared" si="1"/>
        <v>21</v>
      </c>
      <c r="B27" s="6" t="s">
        <v>32</v>
      </c>
      <c r="C27" s="7" t="s">
        <v>31</v>
      </c>
      <c r="D27" s="25">
        <f>500+3818.6</f>
        <v>4318.6000000000004</v>
      </c>
      <c r="E27" s="25">
        <f>1000+3818.6</f>
        <v>4818.6000000000004</v>
      </c>
      <c r="F27" s="25">
        <f>1000+3818.6</f>
        <v>4818.6000000000004</v>
      </c>
    </row>
    <row r="28" spans="1:6" ht="15.6" x14ac:dyDescent="0.3">
      <c r="A28" s="10">
        <f t="shared" si="1"/>
        <v>22</v>
      </c>
      <c r="B28" s="6" t="s">
        <v>34</v>
      </c>
      <c r="C28" s="7" t="s">
        <v>33</v>
      </c>
      <c r="D28" s="25">
        <f>43841.4+968.2</f>
        <v>44809.599999999999</v>
      </c>
      <c r="E28" s="25">
        <f>49344.44+968.2</f>
        <v>50312.639999999999</v>
      </c>
      <c r="F28" s="25">
        <f>49344.44+968.2</f>
        <v>50312.639999999999</v>
      </c>
    </row>
    <row r="29" spans="1:6" ht="31.2" x14ac:dyDescent="0.3">
      <c r="A29" s="10">
        <f t="shared" si="1"/>
        <v>23</v>
      </c>
      <c r="B29" s="6" t="s">
        <v>36</v>
      </c>
      <c r="C29" s="7" t="s">
        <v>35</v>
      </c>
      <c r="D29" s="25">
        <v>31061.3</v>
      </c>
      <c r="E29" s="25">
        <v>31111.3</v>
      </c>
      <c r="F29" s="25">
        <v>31111.3</v>
      </c>
    </row>
    <row r="30" spans="1:6" ht="15.6" x14ac:dyDescent="0.3">
      <c r="A30" s="10">
        <f t="shared" si="1"/>
        <v>24</v>
      </c>
      <c r="B30" s="12" t="s">
        <v>86</v>
      </c>
      <c r="C30" s="13" t="s">
        <v>87</v>
      </c>
      <c r="D30" s="26">
        <f>D31+D32+D33+D34+D35</f>
        <v>937075.94000000006</v>
      </c>
      <c r="E30" s="26">
        <f t="shared" ref="E30:F30" si="6">E31+E32+E33+E34+E35</f>
        <v>978596.64</v>
      </c>
      <c r="F30" s="26">
        <f t="shared" si="6"/>
        <v>983868.17999999993</v>
      </c>
    </row>
    <row r="31" spans="1:6" ht="15.6" x14ac:dyDescent="0.3">
      <c r="A31" s="10">
        <f t="shared" si="1"/>
        <v>25</v>
      </c>
      <c r="B31" s="6" t="s">
        <v>38</v>
      </c>
      <c r="C31" s="7" t="s">
        <v>37</v>
      </c>
      <c r="D31" s="25">
        <f>140669.4+217781.6+157.6</f>
        <v>358608.6</v>
      </c>
      <c r="E31" s="25">
        <f>155445.72+217781.6+157.6</f>
        <v>373384.92</v>
      </c>
      <c r="F31" s="25">
        <f>157873.75+217781.6+157.6</f>
        <v>375812.94999999995</v>
      </c>
    </row>
    <row r="32" spans="1:6" ht="15.6" x14ac:dyDescent="0.3">
      <c r="A32" s="10">
        <f t="shared" si="1"/>
        <v>26</v>
      </c>
      <c r="B32" s="6" t="s">
        <v>40</v>
      </c>
      <c r="C32" s="7" t="s">
        <v>39</v>
      </c>
      <c r="D32" s="25">
        <f>73337.26+267467.8+180.8</f>
        <v>340985.86</v>
      </c>
      <c r="E32" s="25">
        <f>82804.85+280760.6-635.4-157.6-31-1.8</f>
        <v>362739.64999999997</v>
      </c>
      <c r="F32" s="25">
        <f>98798.17+264633.6+180.8</f>
        <v>363612.56999999995</v>
      </c>
    </row>
    <row r="33" spans="1:6" ht="15.6" x14ac:dyDescent="0.3">
      <c r="A33" s="10">
        <f t="shared" si="1"/>
        <v>27</v>
      </c>
      <c r="B33" s="6" t="s">
        <v>42</v>
      </c>
      <c r="C33" s="7" t="s">
        <v>41</v>
      </c>
      <c r="D33" s="25">
        <f>50159.78+32004.98+11616.65+36550.1</f>
        <v>130331.50999999998</v>
      </c>
      <c r="E33" s="25">
        <f>50399.21+35719.17+12171.81+36550.1</f>
        <v>134840.29</v>
      </c>
      <c r="F33" s="25">
        <f>50552.18+35719.17+12171.81+36550.1</f>
        <v>134993.26</v>
      </c>
    </row>
    <row r="34" spans="1:6" ht="15.6" x14ac:dyDescent="0.3">
      <c r="A34" s="10">
        <f t="shared" si="1"/>
        <v>28</v>
      </c>
      <c r="B34" s="6" t="s">
        <v>44</v>
      </c>
      <c r="C34" s="7" t="s">
        <v>43</v>
      </c>
      <c r="D34" s="25">
        <f>18514.68+934.5</f>
        <v>19449.18</v>
      </c>
      <c r="E34" s="25">
        <f>18842.89+934.5</f>
        <v>19777.39</v>
      </c>
      <c r="F34" s="25">
        <f>20660.51+934.5</f>
        <v>21595.01</v>
      </c>
    </row>
    <row r="35" spans="1:6" ht="15.6" x14ac:dyDescent="0.3">
      <c r="A35" s="10">
        <f t="shared" si="1"/>
        <v>29</v>
      </c>
      <c r="B35" s="6" t="s">
        <v>46</v>
      </c>
      <c r="C35" s="7" t="s">
        <v>45</v>
      </c>
      <c r="D35" s="25">
        <f>4362.94+9760.06+22333.41+34869.38+16375</f>
        <v>87700.790000000008</v>
      </c>
      <c r="E35" s="25">
        <f>4362.94+9760.06+22487.01+34869.38+16375</f>
        <v>87854.389999999985</v>
      </c>
      <c r="F35" s="25">
        <f>4362.94+9760.06+22487.01+34869.38+16375</f>
        <v>87854.389999999985</v>
      </c>
    </row>
    <row r="36" spans="1:6" ht="15.6" x14ac:dyDescent="0.3">
      <c r="A36" s="10">
        <f t="shared" si="1"/>
        <v>30</v>
      </c>
      <c r="B36" s="12" t="s">
        <v>88</v>
      </c>
      <c r="C36" s="13" t="s">
        <v>89</v>
      </c>
      <c r="D36" s="26">
        <f>D37+D38</f>
        <v>195175.78999999998</v>
      </c>
      <c r="E36" s="26">
        <f t="shared" ref="E36:F36" si="7">E37+E38</f>
        <v>207423.78999999998</v>
      </c>
      <c r="F36" s="26">
        <f t="shared" si="7"/>
        <v>207383.48999999996</v>
      </c>
    </row>
    <row r="37" spans="1:6" ht="15.6" x14ac:dyDescent="0.3">
      <c r="A37" s="10">
        <f t="shared" si="1"/>
        <v>31</v>
      </c>
      <c r="B37" s="6" t="s">
        <v>48</v>
      </c>
      <c r="C37" s="7" t="s">
        <v>47</v>
      </c>
      <c r="D37" s="25">
        <f>21635.66+9941.56+34118.87+64435.8+153.7+31+1.8</f>
        <v>130318.39</v>
      </c>
      <c r="E37" s="25">
        <f>22115.66+10096.56+34733.87+66209.71+153.1+31+1.8</f>
        <v>133341.69999999998</v>
      </c>
      <c r="F37" s="25">
        <f>22115.66+10096.56+34733.87+66209.71+112.8+31+1.8</f>
        <v>133301.39999999997</v>
      </c>
    </row>
    <row r="38" spans="1:6" ht="31.2" x14ac:dyDescent="0.3">
      <c r="A38" s="10">
        <f t="shared" si="1"/>
        <v>32</v>
      </c>
      <c r="B38" s="6" t="s">
        <v>50</v>
      </c>
      <c r="C38" s="7" t="s">
        <v>49</v>
      </c>
      <c r="D38" s="25">
        <f>5091.91+59563.99+201.5</f>
        <v>64857.399999999994</v>
      </c>
      <c r="E38" s="25">
        <f>5176.86+68703.73+201.5</f>
        <v>74082.09</v>
      </c>
      <c r="F38" s="25">
        <f>5176.86+68703.73+201.5</f>
        <v>74082.09</v>
      </c>
    </row>
    <row r="39" spans="1:6" ht="15.6" x14ac:dyDescent="0.3">
      <c r="A39" s="10">
        <f t="shared" si="1"/>
        <v>33</v>
      </c>
      <c r="B39" s="16" t="s">
        <v>90</v>
      </c>
      <c r="C39" s="13" t="s">
        <v>91</v>
      </c>
      <c r="D39" s="26">
        <f>D40</f>
        <v>0</v>
      </c>
      <c r="E39" s="26">
        <f t="shared" ref="E39:F39" si="8">E40</f>
        <v>0</v>
      </c>
      <c r="F39" s="26">
        <f t="shared" si="8"/>
        <v>0</v>
      </c>
    </row>
    <row r="40" spans="1:6" ht="15.6" x14ac:dyDescent="0.3">
      <c r="A40" s="10">
        <f t="shared" si="1"/>
        <v>34</v>
      </c>
      <c r="B40" s="6" t="s">
        <v>52</v>
      </c>
      <c r="C40" s="7" t="s">
        <v>51</v>
      </c>
      <c r="D40" s="25">
        <v>0</v>
      </c>
      <c r="E40" s="25">
        <v>0</v>
      </c>
      <c r="F40" s="25">
        <v>0</v>
      </c>
    </row>
    <row r="41" spans="1:6" ht="15.6" x14ac:dyDescent="0.3">
      <c r="A41" s="10">
        <f t="shared" si="1"/>
        <v>35</v>
      </c>
      <c r="B41" s="12" t="s">
        <v>92</v>
      </c>
      <c r="C41" s="13" t="s">
        <v>93</v>
      </c>
      <c r="D41" s="26">
        <f>D42+D43+D44+D45</f>
        <v>68672.090000000011</v>
      </c>
      <c r="E41" s="26">
        <f t="shared" ref="E41:F41" si="9">E42+E43+E44+E45</f>
        <v>68548.490000000005</v>
      </c>
      <c r="F41" s="26">
        <f t="shared" si="9"/>
        <v>56583.59</v>
      </c>
    </row>
    <row r="42" spans="1:6" ht="15.6" x14ac:dyDescent="0.3">
      <c r="A42" s="10">
        <f t="shared" si="1"/>
        <v>36</v>
      </c>
      <c r="B42" s="6" t="s">
        <v>54</v>
      </c>
      <c r="C42" s="7" t="s">
        <v>53</v>
      </c>
      <c r="D42" s="25">
        <f>25+2575.09</f>
        <v>2600.09</v>
      </c>
      <c r="E42" s="25">
        <f>25+2575.09</f>
        <v>2600.09</v>
      </c>
      <c r="F42" s="25">
        <v>2600.09</v>
      </c>
    </row>
    <row r="43" spans="1:6" ht="15.6" x14ac:dyDescent="0.3">
      <c r="A43" s="10">
        <f t="shared" si="1"/>
        <v>37</v>
      </c>
      <c r="B43" s="6" t="s">
        <v>56</v>
      </c>
      <c r="C43" s="7" t="s">
        <v>55</v>
      </c>
      <c r="D43" s="25">
        <f>114.2+2000+3000+28347.9</f>
        <v>33462.1</v>
      </c>
      <c r="E43" s="25">
        <f>5114.2+28224.9</f>
        <v>33339.1</v>
      </c>
      <c r="F43" s="25">
        <f>5114.2+17647.2</f>
        <v>22761.4</v>
      </c>
    </row>
    <row r="44" spans="1:6" ht="15.6" x14ac:dyDescent="0.3">
      <c r="A44" s="10">
        <f t="shared" si="1"/>
        <v>38</v>
      </c>
      <c r="B44" s="6" t="s">
        <v>58</v>
      </c>
      <c r="C44" s="7" t="s">
        <v>57</v>
      </c>
      <c r="D44" s="25">
        <v>31158.799999999999</v>
      </c>
      <c r="E44" s="25">
        <v>31158.799999999999</v>
      </c>
      <c r="F44" s="25">
        <v>29771.599999999999</v>
      </c>
    </row>
    <row r="45" spans="1:6" ht="31.2" x14ac:dyDescent="0.3">
      <c r="A45" s="10">
        <f t="shared" si="1"/>
        <v>39</v>
      </c>
      <c r="B45" s="6" t="s">
        <v>60</v>
      </c>
      <c r="C45" s="7" t="s">
        <v>59</v>
      </c>
      <c r="D45" s="25">
        <v>1451.1</v>
      </c>
      <c r="E45" s="25">
        <v>1450.5</v>
      </c>
      <c r="F45" s="25">
        <v>1450.5</v>
      </c>
    </row>
    <row r="46" spans="1:6" ht="15.6" x14ac:dyDescent="0.3">
      <c r="A46" s="10">
        <f t="shared" si="1"/>
        <v>40</v>
      </c>
      <c r="B46" s="12" t="s">
        <v>94</v>
      </c>
      <c r="C46" s="13" t="s">
        <v>95</v>
      </c>
      <c r="D46" s="26">
        <f>D47+D48+D50+D49</f>
        <v>74792.75</v>
      </c>
      <c r="E46" s="26">
        <f t="shared" ref="E46:F46" si="10">E47+E48+E50+E49</f>
        <v>78561.540000000008</v>
      </c>
      <c r="F46" s="26">
        <f t="shared" si="10"/>
        <v>78855.239999999991</v>
      </c>
    </row>
    <row r="47" spans="1:6" ht="15.6" x14ac:dyDescent="0.3">
      <c r="A47" s="10">
        <f t="shared" si="1"/>
        <v>41</v>
      </c>
      <c r="B47" s="6" t="s">
        <v>62</v>
      </c>
      <c r="C47" s="7" t="s">
        <v>61</v>
      </c>
      <c r="D47" s="25">
        <f>779.67</f>
        <v>779.67</v>
      </c>
      <c r="E47" s="25">
        <v>779.67</v>
      </c>
      <c r="F47" s="25">
        <v>779.67</v>
      </c>
    </row>
    <row r="48" spans="1:6" ht="15.6" x14ac:dyDescent="0.3">
      <c r="A48" s="10">
        <f t="shared" si="1"/>
        <v>42</v>
      </c>
      <c r="B48" s="6" t="s">
        <v>64</v>
      </c>
      <c r="C48" s="7" t="s">
        <v>63</v>
      </c>
      <c r="D48" s="25">
        <v>21712.35</v>
      </c>
      <c r="E48" s="25">
        <v>22390.74</v>
      </c>
      <c r="F48" s="25">
        <v>22390.74</v>
      </c>
    </row>
    <row r="49" spans="1:6" ht="15.6" x14ac:dyDescent="0.3">
      <c r="A49" s="10">
        <f t="shared" si="1"/>
        <v>43</v>
      </c>
      <c r="B49" s="6" t="s">
        <v>66</v>
      </c>
      <c r="C49" s="7" t="s">
        <v>65</v>
      </c>
      <c r="D49" s="25">
        <v>48420.800000000003</v>
      </c>
      <c r="E49" s="25">
        <v>51055.040000000001</v>
      </c>
      <c r="F49" s="25">
        <v>51348.74</v>
      </c>
    </row>
    <row r="50" spans="1:6" ht="31.2" x14ac:dyDescent="0.3">
      <c r="A50" s="10">
        <f t="shared" si="1"/>
        <v>44</v>
      </c>
      <c r="B50" s="6" t="s">
        <v>68</v>
      </c>
      <c r="C50" s="7" t="s">
        <v>67</v>
      </c>
      <c r="D50" s="25">
        <v>3879.93</v>
      </c>
      <c r="E50" s="25">
        <v>4336.09</v>
      </c>
      <c r="F50" s="25">
        <v>4336.09</v>
      </c>
    </row>
    <row r="51" spans="1:6" ht="31.2" x14ac:dyDescent="0.3">
      <c r="A51" s="10">
        <f t="shared" si="1"/>
        <v>45</v>
      </c>
      <c r="B51" s="12" t="s">
        <v>70</v>
      </c>
      <c r="C51" s="13" t="s">
        <v>96</v>
      </c>
      <c r="D51" s="26">
        <f>D52</f>
        <v>0</v>
      </c>
      <c r="E51" s="26">
        <f t="shared" ref="E51:F51" si="11">E52</f>
        <v>0</v>
      </c>
      <c r="F51" s="26">
        <f t="shared" si="11"/>
        <v>0</v>
      </c>
    </row>
    <row r="52" spans="1:6" ht="31.2" x14ac:dyDescent="0.3">
      <c r="A52" s="10">
        <f t="shared" si="1"/>
        <v>46</v>
      </c>
      <c r="B52" s="6" t="s">
        <v>70</v>
      </c>
      <c r="C52" s="7" t="s">
        <v>69</v>
      </c>
      <c r="D52" s="25">
        <v>0</v>
      </c>
      <c r="E52" s="25">
        <v>0</v>
      </c>
      <c r="F52" s="25">
        <v>0</v>
      </c>
    </row>
    <row r="53" spans="1:6" ht="15.6" x14ac:dyDescent="0.3">
      <c r="A53" s="10">
        <f t="shared" si="1"/>
        <v>47</v>
      </c>
      <c r="B53" s="19" t="s">
        <v>100</v>
      </c>
      <c r="C53" s="20" t="s">
        <v>101</v>
      </c>
      <c r="D53" s="21">
        <v>0</v>
      </c>
      <c r="E53" s="27">
        <v>25000</v>
      </c>
      <c r="F53" s="21">
        <f>60920.06-371.2</f>
        <v>60548.86</v>
      </c>
    </row>
    <row r="54" spans="1:6" ht="15.6" x14ac:dyDescent="0.3">
      <c r="A54" s="10">
        <f t="shared" si="1"/>
        <v>48</v>
      </c>
      <c r="B54" s="11" t="s">
        <v>98</v>
      </c>
      <c r="C54" s="11"/>
      <c r="D54" s="22">
        <f>D7+D16+D18+D21+D25+D30+D36+D39+D41+D46+D51</f>
        <v>1549559.8800000001</v>
      </c>
      <c r="E54" s="22">
        <f>E7+E16+E18+E21+E25+E30+E36+E39+E41+E46+E51+E53</f>
        <v>1624375.7</v>
      </c>
      <c r="F54" s="22">
        <f>F7+F16+F18+F21+F25+F30+F36+F39+F41+F46+F51+F53</f>
        <v>1647203.9000000001</v>
      </c>
    </row>
    <row r="60" spans="1:6" ht="12.75" customHeight="1" x14ac:dyDescent="0.25">
      <c r="D60" s="18"/>
      <c r="E60" s="18"/>
    </row>
  </sheetData>
  <mergeCells count="2">
    <mergeCell ref="A3:F4"/>
    <mergeCell ref="B1:F1"/>
  </mergeCells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В. Просвирнина</dc:creator>
  <dc:description>POI HSSF rep:2.56.0.266</dc:description>
  <cp:lastModifiedBy>Юлия В. Просвирнина</cp:lastModifiedBy>
  <cp:lastPrinted>2024-11-18T04:03:29Z</cp:lastPrinted>
  <dcterms:created xsi:type="dcterms:W3CDTF">2024-11-06T08:32:18Z</dcterms:created>
  <dcterms:modified xsi:type="dcterms:W3CDTF">2024-11-18T04:21:13Z</dcterms:modified>
</cp:coreProperties>
</file>