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0" windowWidth="17520" windowHeight="7455" activeTab="2"/>
  </bookViews>
  <sheets>
    <sheet name="7 показатели " sheetId="1" r:id="rId1"/>
    <sheet name="8 средства по кодам" sheetId="13" r:id="rId2"/>
    <sheet name="9 средства бюджет" sheetId="12" r:id="rId3"/>
    <sheet name="10 КАИП" sheetId="6" r:id="rId4"/>
  </sheets>
  <definedNames>
    <definedName name="_xlnm.Print_Area" localSheetId="3">'10 КАИП'!$A$1:$P$23</definedName>
    <definedName name="_xlnm.Print_Area" localSheetId="0">'7 показатели '!$A$1:$T$38</definedName>
    <definedName name="_xlnm.Print_Area" localSheetId="1">'8 средства по кодам'!$A$1:$W$78</definedName>
    <definedName name="_xlnm.Print_Area" localSheetId="2">'9 средства бюджет'!$A$1:$S$84</definedName>
  </definedNames>
  <calcPr calcId="145621"/>
</workbook>
</file>

<file path=xl/calcChain.xml><?xml version="1.0" encoding="utf-8"?>
<calcChain xmlns="http://schemas.openxmlformats.org/spreadsheetml/2006/main">
  <c r="O62" i="12" l="1"/>
  <c r="N62" i="12"/>
  <c r="O69" i="12"/>
  <c r="N69" i="12"/>
  <c r="S57" i="13"/>
  <c r="R57" i="13"/>
  <c r="Q71" i="12" l="1"/>
  <c r="Q64" i="12" s="1"/>
  <c r="Q59" i="12" s="1"/>
  <c r="R71" i="12"/>
  <c r="R64" i="12" s="1"/>
  <c r="R59" i="12" s="1"/>
  <c r="P71" i="12"/>
  <c r="P66" i="12" s="1"/>
  <c r="O71" i="12"/>
  <c r="N71" i="12"/>
  <c r="R66" i="12" l="1"/>
  <c r="Q66" i="12"/>
  <c r="P64" i="12"/>
  <c r="P59" i="12" s="1"/>
  <c r="N32" i="1"/>
  <c r="M32" i="1"/>
  <c r="S14" i="13"/>
  <c r="R14" i="13"/>
  <c r="P62" i="12"/>
  <c r="Q62" i="12"/>
  <c r="Q29" i="12"/>
  <c r="R29" i="12"/>
  <c r="Q27" i="12"/>
  <c r="R27" i="12"/>
  <c r="P29" i="12"/>
  <c r="P27" i="12"/>
  <c r="O36" i="12"/>
  <c r="O34" i="12"/>
  <c r="O29" i="12"/>
  <c r="V53" i="13"/>
  <c r="T57" i="13"/>
  <c r="T55" i="13" s="1"/>
  <c r="U57" i="13"/>
  <c r="U55" i="13" s="1"/>
  <c r="V57" i="13"/>
  <c r="V55" i="13" s="1"/>
  <c r="S24" i="13"/>
  <c r="S12" i="13" s="1"/>
  <c r="R24" i="12" l="1"/>
  <c r="Q24" i="12"/>
  <c r="R62" i="12"/>
  <c r="M29" i="12"/>
  <c r="M71" i="12"/>
  <c r="L71" i="12"/>
  <c r="P57" i="13"/>
  <c r="Q57" i="13"/>
  <c r="Q24" i="13"/>
  <c r="R57" i="12" l="1"/>
  <c r="R52" i="12" s="1"/>
  <c r="R43" i="12" s="1"/>
  <c r="R38" i="12" s="1"/>
  <c r="R36" i="12"/>
  <c r="R22" i="12" s="1"/>
  <c r="R34" i="12"/>
  <c r="R20" i="12" s="1"/>
  <c r="R13" i="12" s="1"/>
  <c r="N36" i="12"/>
  <c r="N29" i="12"/>
  <c r="M64" i="12"/>
  <c r="L64" i="12"/>
  <c r="R15" i="12" l="1"/>
  <c r="R10" i="12" s="1"/>
  <c r="R31" i="12"/>
  <c r="N22" i="12"/>
  <c r="M34" i="12"/>
  <c r="R17" i="12" l="1"/>
  <c r="V24" i="13"/>
  <c r="V14" i="13"/>
  <c r="V45" i="13"/>
  <c r="M57" i="12"/>
  <c r="M43" i="12" s="1"/>
  <c r="L57" i="12"/>
  <c r="L43" i="12" s="1"/>
  <c r="M27" i="12"/>
  <c r="M20" i="12" s="1"/>
  <c r="M13" i="12" s="1"/>
  <c r="L34" i="12"/>
  <c r="M36" i="12"/>
  <c r="L36" i="12"/>
  <c r="V12" i="13" l="1"/>
  <c r="V10" i="13" s="1"/>
  <c r="M22" i="12"/>
  <c r="M15" i="12" s="1"/>
  <c r="R53" i="13"/>
  <c r="R45" i="13" s="1"/>
  <c r="Q55" i="13" l="1"/>
  <c r="P55" i="13"/>
  <c r="Q53" i="13"/>
  <c r="P53" i="13"/>
  <c r="K71" i="12" l="1"/>
  <c r="K64" i="12" s="1"/>
  <c r="K59" i="12" s="1"/>
  <c r="J71" i="12"/>
  <c r="J64" i="12" s="1"/>
  <c r="J59" i="12" s="1"/>
  <c r="K29" i="12"/>
  <c r="K22" i="12" s="1"/>
  <c r="N57" i="13"/>
  <c r="N55" i="13" s="1"/>
  <c r="O57" i="13"/>
  <c r="O55" i="13" s="1"/>
  <c r="M57" i="13"/>
  <c r="M55" i="13" s="1"/>
  <c r="L57" i="13"/>
  <c r="L55" i="13" s="1"/>
  <c r="O53" i="13"/>
  <c r="N53" i="13"/>
  <c r="O17" i="13" l="1"/>
  <c r="N17" i="13"/>
  <c r="P17" i="13" l="1"/>
  <c r="L27" i="12" s="1"/>
  <c r="L20" i="12" s="1"/>
  <c r="L13" i="12" s="1"/>
  <c r="J27" i="12"/>
  <c r="K27" i="12"/>
  <c r="K20" i="12" s="1"/>
  <c r="K13" i="12" s="1"/>
  <c r="N16" i="13"/>
  <c r="P16" i="13" l="1"/>
  <c r="L29" i="12" s="1"/>
  <c r="L22" i="12" s="1"/>
  <c r="L15" i="12" s="1"/>
  <c r="J29" i="12"/>
  <c r="J22" i="12"/>
  <c r="K22" i="1"/>
  <c r="L22" i="1"/>
  <c r="N34" i="12" l="1"/>
  <c r="N27" i="12"/>
  <c r="I57" i="12"/>
  <c r="H57" i="12"/>
  <c r="I27" i="12"/>
  <c r="H36" i="12"/>
  <c r="I34" i="12"/>
  <c r="H34" i="12"/>
  <c r="H29" i="12"/>
  <c r="I29" i="12"/>
  <c r="H27" i="12"/>
  <c r="G36" i="12"/>
  <c r="G34" i="12"/>
  <c r="F36" i="12"/>
  <c r="F34" i="12"/>
  <c r="G27" i="12"/>
  <c r="F27" i="12"/>
  <c r="G29" i="12"/>
  <c r="F29" i="12"/>
  <c r="E36" i="12"/>
  <c r="G71" i="12"/>
  <c r="G64" i="12" s="1"/>
  <c r="F71" i="12"/>
  <c r="F64" i="12" s="1"/>
  <c r="F69" i="12"/>
  <c r="F62" i="12" s="1"/>
  <c r="G69" i="12"/>
  <c r="G62" i="12" s="1"/>
  <c r="E69" i="12"/>
  <c r="E62" i="12" s="1"/>
  <c r="E71" i="12"/>
  <c r="E64" i="12" s="1"/>
  <c r="D71" i="12"/>
  <c r="D64" i="12" s="1"/>
  <c r="D69" i="12"/>
  <c r="D62" i="12" s="1"/>
  <c r="F57" i="12"/>
  <c r="F43" i="12" s="1"/>
  <c r="G57" i="12"/>
  <c r="G43" i="12" s="1"/>
  <c r="E57" i="12"/>
  <c r="E43" i="12" s="1"/>
  <c r="D57" i="12"/>
  <c r="D43" i="12" s="1"/>
  <c r="E34" i="12"/>
  <c r="D36" i="12"/>
  <c r="D34" i="12"/>
  <c r="E27" i="12"/>
  <c r="E29" i="12"/>
  <c r="D29" i="12"/>
  <c r="D27" i="12"/>
  <c r="L53" i="13"/>
  <c r="M53" i="13"/>
  <c r="D20" i="12" l="1"/>
  <c r="N20" i="12"/>
  <c r="N17" i="12" s="1"/>
  <c r="F20" i="12"/>
  <c r="E20" i="12"/>
  <c r="E17" i="12" s="1"/>
  <c r="F31" i="12"/>
  <c r="E22" i="12"/>
  <c r="G24" i="12"/>
  <c r="G31" i="12"/>
  <c r="G52" i="12"/>
  <c r="G38" i="12" s="1"/>
  <c r="F52" i="12"/>
  <c r="F38" i="12" s="1"/>
  <c r="F24" i="12"/>
  <c r="F59" i="12"/>
  <c r="G59" i="12"/>
  <c r="G20" i="12"/>
  <c r="I53" i="13"/>
  <c r="J53" i="13"/>
  <c r="K53" i="13"/>
  <c r="H53" i="13"/>
  <c r="K57" i="13" l="1"/>
  <c r="I57" i="13"/>
  <c r="H57" i="13"/>
  <c r="K45" i="13"/>
  <c r="J45" i="13"/>
  <c r="I24" i="13" l="1"/>
  <c r="H24" i="13"/>
  <c r="K24" i="13"/>
  <c r="J24" i="13"/>
  <c r="K14" i="13" l="1"/>
  <c r="J14" i="13"/>
  <c r="I25" i="1" l="1"/>
  <c r="K25" i="1" s="1"/>
  <c r="M25" i="1" s="1"/>
  <c r="J25" i="1"/>
  <c r="L25" i="1" s="1"/>
  <c r="N13" i="12" l="1"/>
  <c r="Q57" i="12"/>
  <c r="P57" i="12"/>
  <c r="O57" i="12"/>
  <c r="O43" i="12" s="1"/>
  <c r="O38" i="12" s="1"/>
  <c r="N57" i="12"/>
  <c r="N43" i="12" s="1"/>
  <c r="Q36" i="12"/>
  <c r="Q22" i="12" s="1"/>
  <c r="Q34" i="12"/>
  <c r="Q20" i="12" s="1"/>
  <c r="Q13" i="12" s="1"/>
  <c r="P36" i="12"/>
  <c r="P22" i="12" s="1"/>
  <c r="P34" i="12"/>
  <c r="P20" i="12" s="1"/>
  <c r="P13" i="12" s="1"/>
  <c r="O27" i="12"/>
  <c r="U53" i="13"/>
  <c r="P31" i="12" l="1"/>
  <c r="N64" i="12" l="1"/>
  <c r="N15" i="12" s="1"/>
  <c r="N10" i="12" s="1"/>
  <c r="O64" i="12"/>
  <c r="O66" i="12"/>
  <c r="O22" i="12"/>
  <c r="O20" i="12"/>
  <c r="O31" i="12"/>
  <c r="O24" i="12"/>
  <c r="M10" i="12"/>
  <c r="U24" i="13"/>
  <c r="T24" i="13"/>
  <c r="U14" i="13"/>
  <c r="T14" i="13"/>
  <c r="S55" i="13"/>
  <c r="P17" i="12" l="1"/>
  <c r="Q17" i="12"/>
  <c r="O13" i="12"/>
  <c r="U12" i="13"/>
  <c r="T12" i="13"/>
  <c r="O59" i="12"/>
  <c r="O17" i="12"/>
  <c r="S53" i="13"/>
  <c r="S45" i="13" l="1"/>
  <c r="S10" i="13" s="1"/>
  <c r="O52" i="12"/>
  <c r="M62" i="12"/>
  <c r="M59" i="12" s="1"/>
  <c r="L62" i="12"/>
  <c r="L59" i="12" s="1"/>
  <c r="I66" i="12"/>
  <c r="J66" i="12"/>
  <c r="K66" i="12"/>
  <c r="L66" i="12"/>
  <c r="M66" i="12"/>
  <c r="H66" i="12"/>
  <c r="L38" i="12"/>
  <c r="M38" i="12"/>
  <c r="L52" i="12"/>
  <c r="M52" i="12"/>
  <c r="M31" i="12"/>
  <c r="L31" i="12"/>
  <c r="M24" i="12"/>
  <c r="L10" i="12"/>
  <c r="T53" i="13"/>
  <c r="P45" i="13"/>
  <c r="Q45" i="13"/>
  <c r="P24" i="13"/>
  <c r="O15" i="12" l="1"/>
  <c r="O10" i="12" s="1"/>
  <c r="M17" i="12"/>
  <c r="L24" i="12"/>
  <c r="L17" i="12" s="1"/>
  <c r="R24" i="13"/>
  <c r="R12" i="13" s="1"/>
  <c r="P14" i="13"/>
  <c r="P10" i="13" l="1"/>
  <c r="P12" i="13"/>
  <c r="Q14" i="13"/>
  <c r="Q12" i="13" l="1"/>
  <c r="Q10" i="13" s="1"/>
  <c r="O14" i="13"/>
  <c r="N14" i="13"/>
  <c r="N12" i="13" s="1"/>
  <c r="K31" i="12"/>
  <c r="J31" i="12"/>
  <c r="J20" i="12"/>
  <c r="J13" i="12" s="1"/>
  <c r="K24" i="12" l="1"/>
  <c r="K17" i="12" s="1"/>
  <c r="J24" i="12"/>
  <c r="J17" i="12" s="1"/>
  <c r="O12" i="13"/>
  <c r="K57" i="12"/>
  <c r="K43" i="12" s="1"/>
  <c r="J57" i="12"/>
  <c r="J43" i="12" s="1"/>
  <c r="J38" i="12" l="1"/>
  <c r="J15" i="12"/>
  <c r="J10" i="12" s="1"/>
  <c r="K38" i="12"/>
  <c r="K15" i="12"/>
  <c r="K10" i="12" s="1"/>
  <c r="N45" i="13"/>
  <c r="N10" i="13" s="1"/>
  <c r="J52" i="12"/>
  <c r="O45" i="13"/>
  <c r="O10" i="13" s="1"/>
  <c r="K52" i="12"/>
  <c r="N66" i="12"/>
  <c r="N59" i="12"/>
  <c r="N24" i="12"/>
  <c r="U45" i="13"/>
  <c r="U10" i="13" s="1"/>
  <c r="T45" i="13"/>
  <c r="T10" i="13" s="1"/>
  <c r="F13" i="12"/>
  <c r="G22" i="12"/>
  <c r="G17" i="12" s="1"/>
  <c r="F22" i="12"/>
  <c r="R55" i="13"/>
  <c r="R10" i="13" s="1"/>
  <c r="J12" i="13"/>
  <c r="J57" i="13"/>
  <c r="J55" i="13" s="1"/>
  <c r="K55" i="13"/>
  <c r="K12" i="13"/>
  <c r="I52" i="12"/>
  <c r="H52" i="12"/>
  <c r="I38" i="12"/>
  <c r="H38" i="12"/>
  <c r="H22" i="12"/>
  <c r="I22" i="12"/>
  <c r="I20" i="12"/>
  <c r="H20" i="12"/>
  <c r="M45" i="13"/>
  <c r="L45" i="13"/>
  <c r="M14" i="13"/>
  <c r="M12" i="13" s="1"/>
  <c r="L14" i="13"/>
  <c r="L12" i="13" s="1"/>
  <c r="F15" i="12" l="1"/>
  <c r="F10" i="12" s="1"/>
  <c r="F17" i="12"/>
  <c r="N52" i="12"/>
  <c r="M10" i="13"/>
  <c r="L10" i="13"/>
  <c r="J10" i="13"/>
  <c r="H13" i="12"/>
  <c r="H10" i="12" s="1"/>
  <c r="H17" i="12"/>
  <c r="I13" i="12"/>
  <c r="I10" i="12" s="1"/>
  <c r="I17" i="12"/>
  <c r="I24" i="12"/>
  <c r="H24" i="12"/>
  <c r="N31" i="12"/>
  <c r="K10" i="13"/>
  <c r="G13" i="12"/>
  <c r="G15" i="12"/>
  <c r="F66" i="12"/>
  <c r="G66" i="12"/>
  <c r="N38" i="12" l="1"/>
  <c r="G10" i="12"/>
  <c r="Q52" i="12"/>
  <c r="Q43" i="12" s="1"/>
  <c r="Q15" i="12" s="1"/>
  <c r="Q10" i="12" s="1"/>
  <c r="P52" i="12"/>
  <c r="P43" i="12" s="1"/>
  <c r="P15" i="12" s="1"/>
  <c r="P10" i="12" s="1"/>
  <c r="Q31" i="12"/>
  <c r="P24" i="12"/>
  <c r="D22" i="12"/>
  <c r="E59" i="12"/>
  <c r="D59" i="12"/>
  <c r="E66" i="12"/>
  <c r="D66" i="12"/>
  <c r="E52" i="12"/>
  <c r="E38" i="12" s="1"/>
  <c r="D52" i="12"/>
  <c r="D38" i="12" s="1"/>
  <c r="E13" i="12"/>
  <c r="D13" i="12"/>
  <c r="E31" i="12"/>
  <c r="D31" i="12"/>
  <c r="D24" i="12"/>
  <c r="E15" i="12"/>
  <c r="I55" i="13"/>
  <c r="H55" i="13"/>
  <c r="I45" i="13"/>
  <c r="H45" i="13"/>
  <c r="I14" i="13"/>
  <c r="I12" i="13" s="1"/>
  <c r="H14" i="13"/>
  <c r="H12" i="13" s="1"/>
  <c r="P38" i="12" l="1"/>
  <c r="Q38" i="12"/>
  <c r="E10" i="12"/>
  <c r="E24" i="12"/>
  <c r="D15" i="12"/>
  <c r="D10" i="12" s="1"/>
  <c r="D17" i="12"/>
  <c r="I10" i="13"/>
  <c r="H10" i="13"/>
</calcChain>
</file>

<file path=xl/sharedStrings.xml><?xml version="1.0" encoding="utf-8"?>
<sst xmlns="http://schemas.openxmlformats.org/spreadsheetml/2006/main" count="1108" uniqueCount="187">
  <si>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</si>
  <si>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</si>
  <si>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</si>
  <si>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</si>
  <si>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</si>
  <si>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</si>
  <si>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тыс. рублей</t>
  </si>
  <si>
    <t>федеральный бюджет</t>
  </si>
  <si>
    <t>Руководитель</t>
  </si>
  <si>
    <t>январь - июнь</t>
  </si>
  <si>
    <t>январь-сентябрь</t>
  </si>
  <si>
    <t>Весовой критерий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</si>
  <si>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</si>
  <si>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</si>
  <si>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</si>
  <si>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</si>
  <si>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</si>
  <si>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</si>
  <si>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</si>
  <si>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</si>
  <si>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</si>
  <si>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</si>
  <si>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</si>
  <si>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</si>
  <si>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</si>
  <si>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</si>
  <si>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</si>
  <si>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</si>
  <si>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 xml:space="preserve">федеральный бюджет    </t>
  </si>
  <si>
    <t xml:space="preserve">федеральный бюджет </t>
  </si>
  <si>
    <t>Приложение № 10</t>
  </si>
  <si>
    <t>и т.д. по целям и задачам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</si>
  <si>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</si>
  <si>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</si>
  <si>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</si>
  <si>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</si>
  <si>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</si>
  <si>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№  п/п</t>
  </si>
  <si>
    <t>Наименование объекта</t>
  </si>
  <si>
    <t>Ед.
измерения</t>
  </si>
  <si>
    <t>План на  201___год</t>
  </si>
  <si>
    <t>по ПСД (в ценах        ___г.)</t>
  </si>
  <si>
    <t>в ценах контракта</t>
  </si>
  <si>
    <t xml:space="preserve">по ПСД (в ценах__г.) </t>
  </si>
  <si>
    <t>кревой бюджет</t>
  </si>
  <si>
    <t>аванс</t>
  </si>
  <si>
    <t>ввод в действие (квартал)</t>
  </si>
  <si>
    <t>всего, в том числе</t>
  </si>
  <si>
    <t>(подпись)</t>
  </si>
  <si>
    <t>(ФИО)</t>
  </si>
  <si>
    <t>__________________</t>
  </si>
  <si>
    <t>______________________</t>
  </si>
  <si>
    <t>___________________</t>
  </si>
  <si>
    <t>январь - сентябрь</t>
  </si>
  <si>
    <t>_______________________</t>
  </si>
  <si>
    <t xml:space="preserve">за январь   -  ________  20___ г. (нарастающим итогом)                                                                                                                                                                                                            </t>
  </si>
  <si>
    <t>Сметная стоимость  по утвержден-ной ПСД  ( в ценах        ___г.)</t>
  </si>
  <si>
    <t>Остаток сметной стоимости на 01.01 текущего года</t>
  </si>
  <si>
    <t>в ценах контрак-та, всего, в том числе</t>
  </si>
  <si>
    <t>федераль-ный бюджет</t>
  </si>
  <si>
    <t>_______________</t>
  </si>
  <si>
    <t>Примечание (оценка рисков невыполнения показателей по программе, причины                       невыполнения, выбор действий по преодолению)</t>
  </si>
  <si>
    <t>(месяц)</t>
  </si>
  <si>
    <t xml:space="preserve">Финансирование за январь -           _______   201__г. </t>
  </si>
  <si>
    <t xml:space="preserve">   (месяц)</t>
  </si>
  <si>
    <t>Мощность</t>
  </si>
  <si>
    <t>к Порядку принятия решений                                   о разработке мениципальных программ города Дивногорска, их формировании и реализации</t>
  </si>
  <si>
    <t>Приложение № 7</t>
  </si>
  <si>
    <r>
      <t>Информация об использовании бюджетных средств местного бюджета и иных средств на реализацию отдельных мероприятий программы и подпрограмм с указанием плановых и фактических значений</t>
    </r>
    <r>
      <rPr>
        <b/>
        <sz val="11"/>
        <color indexed="8"/>
        <rFont val="Times New Roman"/>
        <family val="1"/>
        <charset val="204"/>
      </rPr>
      <t xml:space="preserve"> (с расшифровкой по распорядителям бюджетных средств, подпрограммам, отдельным мероприятиям программы, а также по годам реализации программы)</t>
    </r>
  </si>
  <si>
    <t>Статус (муниципальная программа, подпрограмма)</t>
  </si>
  <si>
    <t>Муниципальная программа</t>
  </si>
  <si>
    <t>Наименовние РБС</t>
  </si>
  <si>
    <t>в том числе по РБС:</t>
  </si>
  <si>
    <t>РБС</t>
  </si>
  <si>
    <t>к Порядку принятия решений о разработке муниципальных программ города Дивногорска, их формировании и реализации</t>
  </si>
  <si>
    <t xml:space="preserve">Информация об использовании бюджетных средств местного бюджета и иных средств на реализацию программы с указанием плановых и фактических значений </t>
  </si>
  <si>
    <t>Наименованиемуниципальной программы, подпрограммы муниципальной программы</t>
  </si>
  <si>
    <t>бюджет муниципального образования</t>
  </si>
  <si>
    <t xml:space="preserve">Расшифровка финансирования по объектам капитального строительства муниципальной собственности </t>
  </si>
  <si>
    <t>Цель 1. Развитие улично-дорожной сети (автомобильные дороги общего пользования), ссответствующей потребностям населения и развитию экономики города</t>
  </si>
  <si>
    <t>Протяженность автомобильных дорог общего пользования местного значения</t>
  </si>
  <si>
    <t>Задача 1. Модернизация, реконструкция, капитальный ремонт улично-дорожной сети общего пользования местного значения, отвечающим потребностям в перевозках автомобильным транспортом</t>
  </si>
  <si>
    <t>Протяженность автомобильных дорог, работы по содержанию которых выполняются в объеме действующих нормативов</t>
  </si>
  <si>
    <t>Протяженность автомобильных дорог общего пользования местного значения, не отвечающих нормативным требованиям</t>
  </si>
  <si>
    <t>Количество проездов к дворовым территориям многоквартирных домов, требующих проведения ремонта</t>
  </si>
  <si>
    <t>Площадь внутриквартальных автомобильных дорог, на которых произведен ремонт</t>
  </si>
  <si>
    <t>Межремонтный срок службы автомобильных дорог общего пользования местного значения и искусственных сооружений на них</t>
  </si>
  <si>
    <t>Количество внедренных перспективных технологий в области строительства, ремонта и содержания автомобильных дорог и объектов дорожного сервиса</t>
  </si>
  <si>
    <t>Ввод законченных строительством и реконструкцией автомобильных дорог общего пользования местного значения и искусственных сооружений на них</t>
  </si>
  <si>
    <t>Протяженность автомобильных дорог общего пользования местного значения, на которых произведен ремонт</t>
  </si>
  <si>
    <t>Цель 2.  Обеспечение пассажирских перевозок на городских маршрутах с небольшой интенсивностью</t>
  </si>
  <si>
    <t>Пассажирооборот всех видов транспорта</t>
  </si>
  <si>
    <t>Задача 2.  Обеспечение доступности общественного транспорта для населения в муниципальном образовании город Дивногорск</t>
  </si>
  <si>
    <t xml:space="preserve">Подпрограмма 2. «Пассажирские перевозки» </t>
  </si>
  <si>
    <t xml:space="preserve">Объем оказанных транспортных услуг </t>
  </si>
  <si>
    <t xml:space="preserve">Количество перевезенных (отправленных) пассажиров </t>
  </si>
  <si>
    <t xml:space="preserve">Доля охвата льготных категорий граждан на территории муниципального образования город Дивногорск </t>
  </si>
  <si>
    <t>Цель 3. Обеспечение безопасности дорожного движения в муниципальном образовании город Дивногорск</t>
  </si>
  <si>
    <t xml:space="preserve">Задача 3. Создание условий для безопасного и бесперебойного движения по автомобильным дорогам в муниципальном образовании город Дивногорск                             </t>
  </si>
  <si>
    <t xml:space="preserve">Подпрограмма 3. «Безопасность дорожного движения» </t>
  </si>
  <si>
    <t>Приобретение и установка указателей маршрутного ориентирования в городе Дивногорске</t>
  </si>
  <si>
    <t xml:space="preserve">Ликвидация очагов аварийности на автомобильных дорогах общего пользования  местного значения             
</t>
  </si>
  <si>
    <t xml:space="preserve">Количество нанесенной разметки на  автомобильных дорогах общего пользования местного  значения             
</t>
  </si>
  <si>
    <t>Подпрограмма 1. "Содержание, ремонт и модернизация автомобильных дорог на территории муниципального образования город Дивногорск"</t>
  </si>
  <si>
    <t>км</t>
  </si>
  <si>
    <t>шт</t>
  </si>
  <si>
    <t>м.кв</t>
  </si>
  <si>
    <t>%</t>
  </si>
  <si>
    <t>млн.пасс.-км</t>
  </si>
  <si>
    <t>"Транспортная система муниципального образования город Дивногорск"</t>
  </si>
  <si>
    <t>Информация о целевых показателях и показателях результативности муниципальной программы "Транспортная система муниципального образования город Дивногорск"</t>
  </si>
  <si>
    <t>"Содержание, ремонт и модернизация автомобильных дорог на территории муниципального образования город Дивногорск"</t>
  </si>
  <si>
    <t>Мероприятие 1</t>
  </si>
  <si>
    <t>Выполнение работ по содержанию автомобильных дорог в муниципальном образовании город Дивногорск</t>
  </si>
  <si>
    <t>Мероприятие 2</t>
  </si>
  <si>
    <t>Выполнение работ по ремонту автомобильных дорог в муниципальном образовании город Дивногорск</t>
  </si>
  <si>
    <t>0409</t>
  </si>
  <si>
    <t>0718807</t>
  </si>
  <si>
    <t>0717508</t>
  </si>
  <si>
    <t>244</t>
  </si>
  <si>
    <t>931</t>
  </si>
  <si>
    <t>0718508</t>
  </si>
  <si>
    <t>0717743</t>
  </si>
  <si>
    <t>934</t>
  </si>
  <si>
    <t>0718509</t>
  </si>
  <si>
    <t>0718902</t>
  </si>
  <si>
    <t>Х</t>
  </si>
  <si>
    <t>Подпрограмма 2</t>
  </si>
  <si>
    <t>"Пассажирские перевозки"</t>
  </si>
  <si>
    <t>Проведение конкурсов на осуществление транспортного обслуживания пассажиров в соответствии с действующим законодательством</t>
  </si>
  <si>
    <t>Предоставление субсидии из местного бюджета транспортным организациям на возмещение убытков (потерь в доходах) по убыточным маршрутам</t>
  </si>
  <si>
    <t>0408</t>
  </si>
  <si>
    <t>Подпрограмма 3</t>
  </si>
  <si>
    <t>"Безопасность дорожного движения"</t>
  </si>
  <si>
    <t xml:space="preserve">Мероприятие 2 </t>
  </si>
  <si>
    <t>Разработка проектов организации дорожного движения на автомобильные дороги города Дивногорска</t>
  </si>
  <si>
    <t>0737491</t>
  </si>
  <si>
    <t>0738491</t>
  </si>
  <si>
    <t xml:space="preserve"> - </t>
  </si>
  <si>
    <t xml:space="preserve"> -</t>
  </si>
  <si>
    <t>0717594</t>
  </si>
  <si>
    <t xml:space="preserve">  -</t>
  </si>
  <si>
    <t>0718594</t>
  </si>
  <si>
    <t>0737492</t>
  </si>
  <si>
    <t>0730084920</t>
  </si>
  <si>
    <t>0738910</t>
  </si>
  <si>
    <t>0718861</t>
  </si>
  <si>
    <t>0710088070</t>
  </si>
  <si>
    <t xml:space="preserve">  - </t>
  </si>
  <si>
    <t>0710073930</t>
  </si>
  <si>
    <t>07100S3930</t>
  </si>
  <si>
    <t>0720088060</t>
  </si>
  <si>
    <t>Директор МКУ ГХ г. Дивногорска</t>
  </si>
  <si>
    <t>0710073940</t>
  </si>
  <si>
    <t>07100S3940</t>
  </si>
  <si>
    <t>0710089020</t>
  </si>
  <si>
    <t>0730074920</t>
  </si>
  <si>
    <t>07300S4920</t>
  </si>
  <si>
    <t>тыс. руб.</t>
  </si>
  <si>
    <t>тыс. чел.</t>
  </si>
  <si>
    <t>Ед. измерения</t>
  </si>
  <si>
    <t>0710089040</t>
  </si>
  <si>
    <t>О710075070</t>
  </si>
  <si>
    <t>-</t>
  </si>
  <si>
    <t>О71007S5070</t>
  </si>
  <si>
    <t>0710088620</t>
  </si>
  <si>
    <t>0710088630</t>
  </si>
  <si>
    <t>О730089200</t>
  </si>
  <si>
    <t>О730089300</t>
  </si>
  <si>
    <t>0710075080</t>
  </si>
  <si>
    <t>07100S5080</t>
  </si>
  <si>
    <t>0710075090</t>
  </si>
  <si>
    <t>07100S5090</t>
  </si>
  <si>
    <t>0710086080</t>
  </si>
  <si>
    <t>0710089180</t>
  </si>
  <si>
    <t>Р.М. Шнайдер</t>
  </si>
  <si>
    <t>Отчетный период                                                                                                                 (два предшествующих года)</t>
  </si>
  <si>
    <t>О730089400</t>
  </si>
  <si>
    <t>О730089310</t>
  </si>
  <si>
    <t>О730089600</t>
  </si>
  <si>
    <t>О730089500</t>
  </si>
  <si>
    <t xml:space="preserve">Приобретение и установка знаков, приобретение прожекторов </t>
  </si>
  <si>
    <t>Приобретение и установка знаков, приобретение прожекторов</t>
  </si>
  <si>
    <t>240</t>
  </si>
  <si>
    <t>0710089190</t>
  </si>
  <si>
    <t>073R374920</t>
  </si>
  <si>
    <t>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</si>
</sst>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"/>
    <numFmt numFmtId="167" formatCode="#,##0.0\ _₽"/>
  </numFmts>
  <fonts count="22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1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Border="1"/>
    <xf numFmtId="0" fontId="5" fillId="0" borderId="0" xfId="0" applyFont="1" applyAlignment="1">
      <alignment wrapText="1"/>
    </xf>
    <xf numFmtId="49" fontId="2" fillId="0" borderId="0" xfId="0" applyNumberFormat="1" applyFont="1" applyAlignment="1">
      <alignment horizontal="left" wrapText="1"/>
    </xf>
    <xf numFmtId="0" fontId="7" fillId="0" borderId="0" xfId="0" applyFont="1"/>
    <xf numFmtId="0" fontId="8" fillId="0" borderId="0" xfId="0" applyFont="1"/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0" fillId="0" borderId="0" xfId="0" applyFont="1"/>
    <xf numFmtId="0" fontId="4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Fill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164" fontId="12" fillId="0" borderId="2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vertical="top" wrapText="1"/>
    </xf>
    <xf numFmtId="0" fontId="10" fillId="0" borderId="20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165" fontId="17" fillId="0" borderId="1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10" fillId="0" borderId="10" xfId="0" applyFont="1" applyBorder="1" applyAlignment="1">
      <alignment vertical="top" wrapText="1"/>
    </xf>
    <xf numFmtId="165" fontId="17" fillId="0" borderId="10" xfId="0" applyNumberFormat="1" applyFont="1" applyBorder="1"/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/>
    <xf numFmtId="0" fontId="10" fillId="0" borderId="18" xfId="0" applyFont="1" applyBorder="1"/>
    <xf numFmtId="0" fontId="10" fillId="0" borderId="21" xfId="0" applyFont="1" applyBorder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wrapText="1"/>
    </xf>
    <xf numFmtId="0" fontId="11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center"/>
    </xf>
    <xf numFmtId="2" fontId="17" fillId="0" borderId="15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2" fontId="17" fillId="0" borderId="10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17" fillId="0" borderId="15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165" fontId="17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0" borderId="29" xfId="0" applyFont="1" applyBorder="1"/>
    <xf numFmtId="0" fontId="2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vertical="center" wrapText="1"/>
    </xf>
    <xf numFmtId="0" fontId="10" fillId="0" borderId="30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 wrapText="1"/>
    </xf>
    <xf numFmtId="165" fontId="17" fillId="0" borderId="32" xfId="0" applyNumberFormat="1" applyFont="1" applyBorder="1" applyAlignment="1">
      <alignment vertical="center"/>
    </xf>
    <xf numFmtId="165" fontId="17" fillId="0" borderId="13" xfId="0" applyNumberFormat="1" applyFont="1" applyBorder="1"/>
    <xf numFmtId="165" fontId="10" fillId="0" borderId="3" xfId="0" applyNumberFormat="1" applyFont="1" applyBorder="1" applyAlignment="1">
      <alignment horizontal="center" vertical="center"/>
    </xf>
    <xf numFmtId="165" fontId="17" fillId="0" borderId="3" xfId="0" applyNumberFormat="1" applyFont="1" applyBorder="1" applyAlignment="1">
      <alignment horizontal="center" vertical="center"/>
    </xf>
    <xf numFmtId="165" fontId="10" fillId="0" borderId="8" xfId="0" applyNumberFormat="1" applyFont="1" applyBorder="1" applyAlignment="1">
      <alignment horizontal="center" vertical="center"/>
    </xf>
    <xf numFmtId="2" fontId="10" fillId="0" borderId="8" xfId="0" applyNumberFormat="1" applyFont="1" applyBorder="1" applyAlignment="1">
      <alignment horizontal="center" vertical="center"/>
    </xf>
    <xf numFmtId="165" fontId="17" fillId="0" borderId="32" xfId="0" applyNumberFormat="1" applyFont="1" applyBorder="1" applyAlignment="1">
      <alignment horizontal="center" vertical="center"/>
    </xf>
    <xf numFmtId="2" fontId="17" fillId="0" borderId="32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2" fontId="17" fillId="0" borderId="13" xfId="0" applyNumberFormat="1" applyFont="1" applyBorder="1" applyAlignment="1">
      <alignment horizontal="center" vertical="center"/>
    </xf>
    <xf numFmtId="0" fontId="10" fillId="0" borderId="3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165" fontId="10" fillId="0" borderId="12" xfId="0" applyNumberFormat="1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5" xfId="0" applyNumberFormat="1" applyFont="1" applyBorder="1" applyAlignment="1">
      <alignment horizontal="center" vertical="center"/>
    </xf>
    <xf numFmtId="165" fontId="17" fillId="0" borderId="25" xfId="0" applyNumberFormat="1" applyFont="1" applyBorder="1" applyAlignment="1">
      <alignment horizontal="center" vertical="center"/>
    </xf>
    <xf numFmtId="165" fontId="17" fillId="0" borderId="18" xfId="0" applyNumberFormat="1" applyFont="1" applyBorder="1" applyAlignment="1">
      <alignment horizontal="center" vertical="center"/>
    </xf>
    <xf numFmtId="165" fontId="17" fillId="0" borderId="28" xfId="0" applyNumberFormat="1" applyFont="1" applyBorder="1" applyAlignment="1">
      <alignment horizontal="center" vertical="center"/>
    </xf>
    <xf numFmtId="165" fontId="17" fillId="0" borderId="16" xfId="0" applyNumberFormat="1" applyFont="1" applyBorder="1" applyAlignment="1">
      <alignment horizontal="center" vertical="center"/>
    </xf>
    <xf numFmtId="165" fontId="17" fillId="0" borderId="23" xfId="0" applyNumberFormat="1" applyFont="1" applyBorder="1" applyAlignment="1">
      <alignment horizontal="center"/>
    </xf>
    <xf numFmtId="165" fontId="17" fillId="0" borderId="29" xfId="0" applyNumberFormat="1" applyFont="1" applyBorder="1" applyAlignment="1">
      <alignment horizontal="center"/>
    </xf>
    <xf numFmtId="165" fontId="10" fillId="0" borderId="25" xfId="0" applyNumberFormat="1" applyFont="1" applyBorder="1" applyAlignment="1">
      <alignment horizontal="center" vertical="center"/>
    </xf>
    <xf numFmtId="165" fontId="10" fillId="0" borderId="18" xfId="0" applyNumberFormat="1" applyFont="1" applyBorder="1" applyAlignment="1">
      <alignment horizontal="center" vertical="center"/>
    </xf>
    <xf numFmtId="165" fontId="10" fillId="0" borderId="24" xfId="0" applyNumberFormat="1" applyFont="1" applyBorder="1" applyAlignment="1">
      <alignment horizontal="center" vertical="center"/>
    </xf>
    <xf numFmtId="165" fontId="10" fillId="0" borderId="30" xfId="0" applyNumberFormat="1" applyFont="1" applyBorder="1" applyAlignment="1">
      <alignment horizontal="center" vertical="center"/>
    </xf>
    <xf numFmtId="2" fontId="17" fillId="0" borderId="16" xfId="0" applyNumberFormat="1" applyFont="1" applyBorder="1" applyAlignment="1">
      <alignment horizontal="center" vertical="center"/>
    </xf>
    <xf numFmtId="2" fontId="17" fillId="0" borderId="18" xfId="0" applyNumberFormat="1" applyFont="1" applyBorder="1" applyAlignment="1">
      <alignment horizontal="center" vertical="center"/>
    </xf>
    <xf numFmtId="2" fontId="10" fillId="0" borderId="30" xfId="0" applyNumberFormat="1" applyFont="1" applyBorder="1" applyAlignment="1">
      <alignment horizontal="center" vertical="center"/>
    </xf>
    <xf numFmtId="2" fontId="17" fillId="0" borderId="28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2" fontId="17" fillId="0" borderId="23" xfId="0" applyNumberFormat="1" applyFont="1" applyBorder="1" applyAlignment="1">
      <alignment horizontal="center" vertical="center"/>
    </xf>
    <xf numFmtId="2" fontId="17" fillId="0" borderId="29" xfId="0" applyNumberFormat="1" applyFont="1" applyBorder="1" applyAlignment="1">
      <alignment horizontal="center" vertical="center"/>
    </xf>
    <xf numFmtId="2" fontId="10" fillId="0" borderId="25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 vertical="center"/>
    </xf>
    <xf numFmtId="0" fontId="10" fillId="0" borderId="25" xfId="0" applyNumberFormat="1" applyFont="1" applyBorder="1" applyAlignment="1">
      <alignment horizontal="center" vertical="center"/>
    </xf>
    <xf numFmtId="0" fontId="10" fillId="0" borderId="18" xfId="0" applyNumberFormat="1" applyFont="1" applyBorder="1" applyAlignment="1">
      <alignment horizontal="center" vertical="center"/>
    </xf>
    <xf numFmtId="2" fontId="17" fillId="0" borderId="28" xfId="0" applyNumberFormat="1" applyFont="1" applyBorder="1" applyAlignment="1">
      <alignment horizontal="center" vertical="center" wrapText="1"/>
    </xf>
    <xf numFmtId="2" fontId="17" fillId="0" borderId="16" xfId="0" applyNumberFormat="1" applyFont="1" applyBorder="1" applyAlignment="1">
      <alignment horizontal="center" vertical="center" wrapText="1"/>
    </xf>
    <xf numFmtId="2" fontId="17" fillId="0" borderId="25" xfId="0" applyNumberFormat="1" applyFont="1" applyBorder="1" applyAlignment="1">
      <alignment horizontal="center" vertical="center"/>
    </xf>
    <xf numFmtId="165" fontId="17" fillId="0" borderId="2" xfId="0" applyNumberFormat="1" applyFont="1" applyBorder="1" applyAlignment="1">
      <alignment horizontal="center" vertical="center"/>
    </xf>
    <xf numFmtId="2" fontId="18" fillId="0" borderId="16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165" fontId="17" fillId="0" borderId="23" xfId="0" applyNumberFormat="1" applyFont="1" applyBorder="1" applyAlignment="1">
      <alignment horizontal="center" vertical="center"/>
    </xf>
    <xf numFmtId="2" fontId="10" fillId="0" borderId="24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10" fillId="0" borderId="46" xfId="0" applyFont="1" applyBorder="1"/>
    <xf numFmtId="0" fontId="10" fillId="0" borderId="45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2" fontId="17" fillId="0" borderId="23" xfId="0" applyNumberFormat="1" applyFont="1" applyBorder="1" applyAlignment="1">
      <alignment horizontal="center"/>
    </xf>
    <xf numFmtId="2" fontId="17" fillId="0" borderId="29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wrapText="1"/>
    </xf>
    <xf numFmtId="165" fontId="2" fillId="0" borderId="3" xfId="0" applyNumberFormat="1" applyFont="1" applyBorder="1" applyAlignment="1">
      <alignment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wrapText="1"/>
    </xf>
    <xf numFmtId="0" fontId="2" fillId="0" borderId="2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wrapText="1"/>
    </xf>
    <xf numFmtId="0" fontId="3" fillId="2" borderId="18" xfId="0" applyFont="1" applyFill="1" applyBorder="1" applyAlignment="1">
      <alignment wrapText="1"/>
    </xf>
    <xf numFmtId="165" fontId="2" fillId="2" borderId="18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wrapText="1"/>
    </xf>
    <xf numFmtId="0" fontId="2" fillId="2" borderId="18" xfId="0" applyFont="1" applyFill="1" applyBorder="1" applyAlignment="1">
      <alignment wrapText="1"/>
    </xf>
    <xf numFmtId="165" fontId="3" fillId="0" borderId="25" xfId="0" applyNumberFormat="1" applyFont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wrapText="1"/>
    </xf>
    <xf numFmtId="0" fontId="2" fillId="0" borderId="18" xfId="0" applyFont="1" applyBorder="1" applyAlignment="1">
      <alignment wrapText="1"/>
    </xf>
    <xf numFmtId="165" fontId="2" fillId="0" borderId="25" xfId="0" applyNumberFormat="1" applyFont="1" applyBorder="1" applyAlignment="1">
      <alignment horizontal="center" vertical="center" wrapText="1"/>
    </xf>
    <xf numFmtId="165" fontId="2" fillId="0" borderId="18" xfId="0" applyNumberFormat="1" applyFont="1" applyBorder="1" applyAlignment="1">
      <alignment horizontal="center" vertical="center" wrapText="1"/>
    </xf>
    <xf numFmtId="165" fontId="2" fillId="0" borderId="25" xfId="0" applyNumberFormat="1" applyFont="1" applyBorder="1" applyAlignment="1">
      <alignment wrapText="1"/>
    </xf>
    <xf numFmtId="165" fontId="2" fillId="0" borderId="18" xfId="0" applyNumberFormat="1" applyFont="1" applyBorder="1" applyAlignment="1">
      <alignment wrapText="1"/>
    </xf>
    <xf numFmtId="165" fontId="10" fillId="0" borderId="25" xfId="0" applyNumberFormat="1" applyFont="1" applyBorder="1" applyAlignment="1">
      <alignment horizontal="center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wrapText="1"/>
    </xf>
    <xf numFmtId="165" fontId="3" fillId="0" borderId="18" xfId="0" applyNumberFormat="1" applyFont="1" applyBorder="1" applyAlignment="1">
      <alignment horizontal="center" wrapText="1"/>
    </xf>
    <xf numFmtId="165" fontId="2" fillId="0" borderId="26" xfId="0" applyNumberFormat="1" applyFont="1" applyBorder="1" applyAlignment="1">
      <alignment wrapText="1"/>
    </xf>
    <xf numFmtId="165" fontId="2" fillId="0" borderId="21" xfId="0" applyNumberFormat="1" applyFont="1" applyBorder="1" applyAlignment="1">
      <alignment wrapText="1"/>
    </xf>
    <xf numFmtId="0" fontId="2" fillId="2" borderId="25" xfId="0" applyFont="1" applyFill="1" applyBorder="1" applyAlignment="1">
      <alignment horizontal="center" vertical="center" wrapText="1"/>
    </xf>
    <xf numFmtId="165" fontId="2" fillId="0" borderId="25" xfId="0" applyNumberFormat="1" applyFont="1" applyBorder="1" applyAlignment="1">
      <alignment horizontal="center" wrapText="1"/>
    </xf>
    <xf numFmtId="165" fontId="2" fillId="0" borderId="18" xfId="0" applyNumberFormat="1" applyFont="1" applyBorder="1" applyAlignment="1">
      <alignment horizontal="center" wrapText="1"/>
    </xf>
    <xf numFmtId="2" fontId="2" fillId="0" borderId="18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 wrapText="1"/>
    </xf>
    <xf numFmtId="2" fontId="3" fillId="0" borderId="25" xfId="0" applyNumberFormat="1" applyFont="1" applyBorder="1" applyAlignment="1">
      <alignment horizontal="center" wrapText="1"/>
    </xf>
    <xf numFmtId="0" fontId="2" fillId="2" borderId="6" xfId="0" applyFont="1" applyFill="1" applyBorder="1" applyAlignment="1">
      <alignment vertical="top" wrapText="1"/>
    </xf>
    <xf numFmtId="0" fontId="2" fillId="2" borderId="6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2" fillId="2" borderId="24" xfId="0" applyFont="1" applyFill="1" applyBorder="1" applyAlignment="1">
      <alignment wrapText="1"/>
    </xf>
    <xf numFmtId="0" fontId="2" fillId="2" borderId="30" xfId="0" applyFont="1" applyFill="1" applyBorder="1" applyAlignment="1">
      <alignment wrapText="1"/>
    </xf>
    <xf numFmtId="165" fontId="2" fillId="2" borderId="24" xfId="0" applyNumberFormat="1" applyFont="1" applyFill="1" applyBorder="1" applyAlignment="1">
      <alignment wrapText="1"/>
    </xf>
    <xf numFmtId="0" fontId="2" fillId="2" borderId="6" xfId="0" applyFont="1" applyFill="1" applyBorder="1"/>
    <xf numFmtId="0" fontId="2" fillId="0" borderId="10" xfId="0" applyFont="1" applyBorder="1" applyAlignment="1">
      <alignment vertical="top" wrapText="1"/>
    </xf>
    <xf numFmtId="165" fontId="3" fillId="0" borderId="10" xfId="0" applyNumberFormat="1" applyFont="1" applyBorder="1" applyAlignment="1">
      <alignment wrapText="1"/>
    </xf>
    <xf numFmtId="165" fontId="3" fillId="0" borderId="13" xfId="0" applyNumberFormat="1" applyFont="1" applyBorder="1" applyAlignment="1">
      <alignment wrapText="1"/>
    </xf>
    <xf numFmtId="165" fontId="3" fillId="0" borderId="23" xfId="0" applyNumberFormat="1" applyFont="1" applyBorder="1" applyAlignment="1">
      <alignment horizontal="center" vertical="center" wrapText="1"/>
    </xf>
    <xf numFmtId="165" fontId="3" fillId="0" borderId="29" xfId="0" applyNumberFormat="1" applyFont="1" applyBorder="1" applyAlignment="1">
      <alignment horizontal="center" vertical="center" wrapText="1"/>
    </xf>
    <xf numFmtId="165" fontId="3" fillId="0" borderId="23" xfId="0" applyNumberFormat="1" applyFont="1" applyBorder="1" applyAlignment="1">
      <alignment horizontal="center" wrapText="1"/>
    </xf>
    <xf numFmtId="0" fontId="2" fillId="0" borderId="10" xfId="0" applyFont="1" applyBorder="1"/>
    <xf numFmtId="0" fontId="2" fillId="0" borderId="15" xfId="0" applyFont="1" applyBorder="1" applyAlignment="1">
      <alignment vertical="top" wrapText="1"/>
    </xf>
    <xf numFmtId="165" fontId="3" fillId="0" borderId="15" xfId="0" applyNumberFormat="1" applyFont="1" applyBorder="1" applyAlignment="1">
      <alignment horizontal="center" vertical="center" wrapText="1"/>
    </xf>
    <xf numFmtId="165" fontId="3" fillId="0" borderId="32" xfId="0" applyNumberFormat="1" applyFont="1" applyBorder="1" applyAlignment="1">
      <alignment horizontal="center" vertical="center" wrapText="1"/>
    </xf>
    <xf numFmtId="165" fontId="3" fillId="0" borderId="28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 wrapText="1"/>
    </xf>
    <xf numFmtId="2" fontId="3" fillId="0" borderId="28" xfId="0" applyNumberFormat="1" applyFont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/>
    <xf numFmtId="0" fontId="2" fillId="0" borderId="18" xfId="0" applyFont="1" applyBorder="1"/>
    <xf numFmtId="0" fontId="2" fillId="0" borderId="20" xfId="0" applyFont="1" applyBorder="1" applyAlignment="1">
      <alignment vertical="top" wrapText="1"/>
    </xf>
    <xf numFmtId="0" fontId="2" fillId="0" borderId="20" xfId="0" applyFont="1" applyBorder="1" applyAlignment="1">
      <alignment wrapText="1"/>
    </xf>
    <xf numFmtId="0" fontId="2" fillId="0" borderId="35" xfId="0" applyFont="1" applyBorder="1" applyAlignment="1">
      <alignment wrapText="1"/>
    </xf>
    <xf numFmtId="0" fontId="2" fillId="0" borderId="26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21" xfId="0" applyFont="1" applyBorder="1"/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24" xfId="0" applyFont="1" applyBorder="1" applyAlignment="1">
      <alignment wrapText="1"/>
    </xf>
    <xf numFmtId="0" fontId="2" fillId="0" borderId="30" xfId="0" applyFont="1" applyBorder="1" applyAlignment="1">
      <alignment wrapText="1"/>
    </xf>
    <xf numFmtId="165" fontId="2" fillId="0" borderId="24" xfId="0" applyNumberFormat="1" applyFont="1" applyBorder="1" applyAlignment="1">
      <alignment wrapText="1"/>
    </xf>
    <xf numFmtId="165" fontId="2" fillId="0" borderId="30" xfId="0" applyNumberFormat="1" applyFont="1" applyBorder="1" applyAlignment="1">
      <alignment wrapText="1"/>
    </xf>
    <xf numFmtId="0" fontId="2" fillId="0" borderId="6" xfId="0" applyFont="1" applyBorder="1"/>
    <xf numFmtId="0" fontId="2" fillId="0" borderId="10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23" xfId="0" applyFont="1" applyBorder="1" applyAlignment="1">
      <alignment wrapText="1"/>
    </xf>
    <xf numFmtId="0" fontId="2" fillId="0" borderId="29" xfId="0" applyFont="1" applyBorder="1" applyAlignment="1">
      <alignment wrapText="1"/>
    </xf>
    <xf numFmtId="165" fontId="2" fillId="0" borderId="23" xfId="0" applyNumberFormat="1" applyFont="1" applyBorder="1" applyAlignment="1">
      <alignment wrapText="1"/>
    </xf>
    <xf numFmtId="165" fontId="3" fillId="0" borderId="15" xfId="0" applyNumberFormat="1" applyFont="1" applyBorder="1" applyAlignment="1">
      <alignment wrapText="1"/>
    </xf>
    <xf numFmtId="165" fontId="3" fillId="0" borderId="32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horizontal="center" vertical="center" wrapText="1"/>
    </xf>
    <xf numFmtId="165" fontId="3" fillId="0" borderId="13" xfId="0" applyNumberFormat="1" applyFont="1" applyBorder="1" applyAlignment="1">
      <alignment horizontal="center" vertical="center" wrapText="1"/>
    </xf>
    <xf numFmtId="2" fontId="3" fillId="0" borderId="29" xfId="0" applyNumberFormat="1" applyFont="1" applyBorder="1" applyAlignment="1">
      <alignment horizontal="center" vertical="center" wrapText="1"/>
    </xf>
    <xf numFmtId="2" fontId="3" fillId="0" borderId="23" xfId="0" applyNumberFormat="1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2" fontId="3" fillId="0" borderId="32" xfId="0" applyNumberFormat="1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2" fontId="2" fillId="0" borderId="35" xfId="0" applyNumberFormat="1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center" vertical="center" wrapText="1"/>
    </xf>
    <xf numFmtId="165" fontId="2" fillId="0" borderId="21" xfId="0" applyNumberFormat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wrapText="1"/>
    </xf>
    <xf numFmtId="165" fontId="2" fillId="2" borderId="8" xfId="0" applyNumberFormat="1" applyFont="1" applyFill="1" applyBorder="1" applyAlignment="1">
      <alignment wrapText="1"/>
    </xf>
    <xf numFmtId="165" fontId="2" fillId="0" borderId="3" xfId="0" applyNumberFormat="1" applyFont="1" applyBorder="1" applyAlignment="1">
      <alignment horizontal="center" wrapText="1"/>
    </xf>
    <xf numFmtId="165" fontId="2" fillId="0" borderId="35" xfId="0" applyNumberFormat="1" applyFont="1" applyBorder="1" applyAlignment="1">
      <alignment wrapText="1"/>
    </xf>
    <xf numFmtId="165" fontId="3" fillId="0" borderId="13" xfId="0" applyNumberFormat="1" applyFont="1" applyBorder="1" applyAlignment="1">
      <alignment horizontal="center" wrapText="1"/>
    </xf>
    <xf numFmtId="165" fontId="2" fillId="0" borderId="49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wrapText="1"/>
    </xf>
    <xf numFmtId="165" fontId="2" fillId="0" borderId="13" xfId="0" applyNumberFormat="1" applyFont="1" applyBorder="1" applyAlignment="1">
      <alignment wrapText="1"/>
    </xf>
    <xf numFmtId="165" fontId="3" fillId="0" borderId="3" xfId="0" applyNumberFormat="1" applyFont="1" applyBorder="1" applyAlignment="1">
      <alignment horizontal="center" wrapText="1"/>
    </xf>
    <xf numFmtId="165" fontId="2" fillId="0" borderId="35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2" fontId="2" fillId="2" borderId="25" xfId="0" applyNumberFormat="1" applyFont="1" applyFill="1" applyBorder="1" applyAlignment="1">
      <alignment horizontal="center" vertical="center" wrapText="1"/>
    </xf>
    <xf numFmtId="2" fontId="2" fillId="2" borderId="18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65" fontId="2" fillId="0" borderId="25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2" fontId="3" fillId="0" borderId="23" xfId="0" applyNumberFormat="1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5" fontId="2" fillId="0" borderId="30" xfId="0" applyNumberFormat="1" applyFont="1" applyBorder="1" applyAlignment="1">
      <alignment horizontal="center" vertical="center"/>
    </xf>
    <xf numFmtId="165" fontId="2" fillId="0" borderId="26" xfId="0" applyNumberFormat="1" applyFont="1" applyBorder="1" applyAlignment="1">
      <alignment horizontal="center" vertical="center"/>
    </xf>
    <xf numFmtId="165" fontId="2" fillId="0" borderId="21" xfId="0" applyNumberFormat="1" applyFont="1" applyBorder="1" applyAlignment="1">
      <alignment horizontal="center" vertical="center"/>
    </xf>
    <xf numFmtId="165" fontId="17" fillId="0" borderId="29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165" fontId="17" fillId="0" borderId="1" xfId="0" applyNumberFormat="1" applyFont="1" applyBorder="1" applyAlignment="1">
      <alignment horizontal="center" vertical="center"/>
    </xf>
    <xf numFmtId="165" fontId="17" fillId="0" borderId="23" xfId="0" applyNumberFormat="1" applyFont="1" applyBorder="1" applyAlignment="1">
      <alignment horizontal="center" vertical="center"/>
    </xf>
    <xf numFmtId="165" fontId="17" fillId="0" borderId="2" xfId="0" applyNumberFormat="1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/>
    </xf>
    <xf numFmtId="2" fontId="10" fillId="0" borderId="30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vertical="center"/>
    </xf>
    <xf numFmtId="2" fontId="17" fillId="0" borderId="13" xfId="0" applyNumberFormat="1" applyFont="1" applyBorder="1" applyAlignment="1">
      <alignment vertical="center"/>
    </xf>
    <xf numFmtId="0" fontId="10" fillId="0" borderId="38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vertical="top" wrapText="1"/>
    </xf>
    <xf numFmtId="165" fontId="3" fillId="2" borderId="10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165" fontId="3" fillId="2" borderId="23" xfId="0" applyNumberFormat="1" applyFont="1" applyFill="1" applyBorder="1" applyAlignment="1">
      <alignment horizontal="center" vertical="center" wrapText="1"/>
    </xf>
    <xf numFmtId="165" fontId="3" fillId="2" borderId="29" xfId="0" applyNumberFormat="1" applyFont="1" applyFill="1" applyBorder="1" applyAlignment="1">
      <alignment horizontal="center" vertical="center" wrapText="1"/>
    </xf>
    <xf numFmtId="2" fontId="3" fillId="2" borderId="23" xfId="0" applyNumberFormat="1" applyFont="1" applyFill="1" applyBorder="1" applyAlignment="1">
      <alignment horizontal="center" vertical="center" wrapText="1"/>
    </xf>
    <xf numFmtId="2" fontId="3" fillId="2" borderId="29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vertical="center" wrapText="1"/>
    </xf>
    <xf numFmtId="0" fontId="2" fillId="0" borderId="41" xfId="0" applyFont="1" applyBorder="1" applyAlignment="1">
      <alignment horizontal="center" vertical="top" wrapText="1"/>
    </xf>
    <xf numFmtId="0" fontId="2" fillId="0" borderId="43" xfId="0" applyFont="1" applyBorder="1" applyAlignment="1">
      <alignment horizontal="center" vertical="top" wrapText="1"/>
    </xf>
    <xf numFmtId="0" fontId="2" fillId="0" borderId="41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top" wrapText="1"/>
    </xf>
    <xf numFmtId="166" fontId="2" fillId="0" borderId="25" xfId="0" applyNumberFormat="1" applyFont="1" applyBorder="1" applyAlignment="1">
      <alignment horizontal="center" vertical="center"/>
    </xf>
    <xf numFmtId="166" fontId="3" fillId="0" borderId="29" xfId="0" applyNumberFormat="1" applyFont="1" applyBorder="1" applyAlignment="1">
      <alignment horizontal="center" vertical="center"/>
    </xf>
    <xf numFmtId="2" fontId="3" fillId="0" borderId="25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25" xfId="0" applyNumberFormat="1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2" fontId="3" fillId="2" borderId="23" xfId="0" applyNumberFormat="1" applyFont="1" applyFill="1" applyBorder="1" applyAlignment="1">
      <alignment vertical="center" wrapText="1"/>
    </xf>
    <xf numFmtId="2" fontId="3" fillId="2" borderId="25" xfId="0" applyNumberFormat="1" applyFont="1" applyFill="1" applyBorder="1" applyAlignment="1">
      <alignment horizontal="center" vertical="center"/>
    </xf>
    <xf numFmtId="2" fontId="3" fillId="2" borderId="18" xfId="0" applyNumberFormat="1" applyFont="1" applyFill="1" applyBorder="1" applyAlignment="1">
      <alignment horizontal="center" vertical="center"/>
    </xf>
    <xf numFmtId="2" fontId="2" fillId="2" borderId="25" xfId="0" applyNumberFormat="1" applyFont="1" applyFill="1" applyBorder="1" applyAlignment="1">
      <alignment horizontal="center" vertical="center"/>
    </xf>
    <xf numFmtId="2" fontId="2" fillId="2" borderId="18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/>
    <xf numFmtId="2" fontId="3" fillId="2" borderId="1" xfId="0" applyNumberFormat="1" applyFont="1" applyFill="1" applyBorder="1"/>
    <xf numFmtId="2" fontId="2" fillId="2" borderId="5" xfId="0" applyNumberFormat="1" applyFont="1" applyFill="1" applyBorder="1"/>
    <xf numFmtId="2" fontId="2" fillId="2" borderId="1" xfId="0" applyNumberFormat="1" applyFont="1" applyFill="1" applyBorder="1"/>
    <xf numFmtId="2" fontId="2" fillId="2" borderId="12" xfId="0" applyNumberFormat="1" applyFont="1" applyFill="1" applyBorder="1"/>
    <xf numFmtId="2" fontId="2" fillId="2" borderId="6" xfId="0" applyNumberFormat="1" applyFont="1" applyFill="1" applyBorder="1"/>
    <xf numFmtId="2" fontId="3" fillId="0" borderId="33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2" fillId="0" borderId="5" xfId="0" applyNumberFormat="1" applyFont="1" applyBorder="1"/>
    <xf numFmtId="2" fontId="2" fillId="0" borderId="1" xfId="0" applyNumberFormat="1" applyFont="1" applyBorder="1"/>
    <xf numFmtId="2" fontId="2" fillId="0" borderId="36" xfId="0" applyNumberFormat="1" applyFont="1" applyBorder="1"/>
    <xf numFmtId="2" fontId="2" fillId="0" borderId="20" xfId="0" applyNumberFormat="1" applyFont="1" applyBorder="1"/>
    <xf numFmtId="2" fontId="3" fillId="0" borderId="2" xfId="0" applyNumberFormat="1" applyFont="1" applyBorder="1"/>
    <xf numFmtId="2" fontId="3" fillId="0" borderId="5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2" fillId="0" borderId="12" xfId="0" applyNumberFormat="1" applyFont="1" applyBorder="1"/>
    <xf numFmtId="2" fontId="2" fillId="0" borderId="6" xfId="0" applyNumberFormat="1" applyFont="1" applyBorder="1"/>
    <xf numFmtId="2" fontId="2" fillId="0" borderId="2" xfId="0" applyNumberFormat="1" applyFont="1" applyBorder="1"/>
    <xf numFmtId="2" fontId="2" fillId="0" borderId="10" xfId="0" applyNumberFormat="1" applyFont="1" applyBorder="1"/>
    <xf numFmtId="2" fontId="2" fillId="0" borderId="36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justify" vertical="top" wrapText="1"/>
    </xf>
    <xf numFmtId="0" fontId="17" fillId="0" borderId="20" xfId="0" applyFont="1" applyBorder="1" applyAlignment="1">
      <alignment horizontal="justify" vertical="top" wrapText="1"/>
    </xf>
    <xf numFmtId="0" fontId="10" fillId="0" borderId="28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center" vertical="top" wrapText="1"/>
    </xf>
    <xf numFmtId="0" fontId="10" fillId="0" borderId="51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165" fontId="17" fillId="0" borderId="9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165" fontId="17" fillId="0" borderId="37" xfId="0" applyNumberFormat="1" applyFont="1" applyBorder="1" applyAlignment="1">
      <alignment horizontal="center" vertical="center"/>
    </xf>
    <xf numFmtId="165" fontId="17" fillId="0" borderId="13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wrapText="1"/>
    </xf>
    <xf numFmtId="0" fontId="10" fillId="0" borderId="31" xfId="0" applyFont="1" applyBorder="1" applyAlignment="1">
      <alignment horizontal="left" wrapText="1"/>
    </xf>
    <xf numFmtId="0" fontId="10" fillId="0" borderId="23" xfId="0" applyFont="1" applyBorder="1" applyAlignment="1">
      <alignment vertical="top" wrapText="1"/>
    </xf>
    <xf numFmtId="0" fontId="10" fillId="0" borderId="26" xfId="0" applyFont="1" applyBorder="1" applyAlignment="1">
      <alignment vertical="top" wrapText="1"/>
    </xf>
    <xf numFmtId="0" fontId="10" fillId="0" borderId="10" xfId="0" applyFont="1" applyBorder="1" applyAlignment="1">
      <alignment horizontal="justify" vertical="top" wrapText="1"/>
    </xf>
    <xf numFmtId="0" fontId="10" fillId="0" borderId="20" xfId="0" applyFont="1" applyBorder="1" applyAlignment="1">
      <alignment horizontal="justify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left" vertical="top" wrapText="1"/>
    </xf>
    <xf numFmtId="0" fontId="17" fillId="0" borderId="28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17" fillId="0" borderId="26" xfId="0" applyFont="1" applyBorder="1" applyAlignment="1">
      <alignment vertical="top" wrapText="1"/>
    </xf>
    <xf numFmtId="0" fontId="21" fillId="0" borderId="6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justify" vertical="top" wrapText="1"/>
    </xf>
    <xf numFmtId="165" fontId="10" fillId="0" borderId="1" xfId="0" applyNumberFormat="1" applyFont="1" applyBorder="1" applyAlignment="1">
      <alignment horizontal="center" vertical="center"/>
    </xf>
    <xf numFmtId="165" fontId="10" fillId="0" borderId="20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4" xfId="0" applyFont="1" applyBorder="1" applyAlignment="1">
      <alignment horizontal="left" vertical="top" wrapText="1"/>
    </xf>
    <xf numFmtId="165" fontId="10" fillId="0" borderId="5" xfId="0" applyNumberFormat="1" applyFont="1" applyBorder="1" applyAlignment="1">
      <alignment horizontal="center" vertical="center"/>
    </xf>
    <xf numFmtId="165" fontId="10" fillId="0" borderId="36" xfId="0" applyNumberFormat="1" applyFont="1" applyBorder="1" applyAlignment="1">
      <alignment horizontal="center" vertical="center"/>
    </xf>
    <xf numFmtId="165" fontId="10" fillId="0" borderId="24" xfId="0" applyNumberFormat="1" applyFont="1" applyBorder="1" applyAlignment="1">
      <alignment horizontal="center" vertical="center"/>
    </xf>
    <xf numFmtId="165" fontId="10" fillId="0" borderId="17" xfId="0" applyNumberFormat="1" applyFont="1" applyBorder="1" applyAlignment="1">
      <alignment horizontal="center" vertical="center"/>
    </xf>
    <xf numFmtId="165" fontId="10" fillId="0" borderId="19" xfId="0" applyNumberFormat="1" applyFont="1" applyBorder="1" applyAlignment="1">
      <alignment horizontal="center" vertical="center"/>
    </xf>
    <xf numFmtId="165" fontId="10" fillId="0" borderId="30" xfId="0" applyNumberFormat="1" applyFont="1" applyBorder="1" applyAlignment="1">
      <alignment horizontal="center" vertical="center"/>
    </xf>
    <xf numFmtId="165" fontId="10" fillId="0" borderId="31" xfId="0" applyNumberFormat="1" applyFont="1" applyBorder="1" applyAlignment="1">
      <alignment horizontal="center" vertical="center"/>
    </xf>
    <xf numFmtId="165" fontId="10" fillId="0" borderId="39" xfId="0" applyNumberFormat="1" applyFont="1" applyBorder="1" applyAlignment="1">
      <alignment horizontal="center" vertical="center"/>
    </xf>
    <xf numFmtId="2" fontId="10" fillId="0" borderId="30" xfId="0" applyNumberFormat="1" applyFont="1" applyBorder="1" applyAlignment="1">
      <alignment horizontal="center" vertical="center"/>
    </xf>
    <xf numFmtId="2" fontId="10" fillId="0" borderId="31" xfId="0" applyNumberFormat="1" applyFont="1" applyBorder="1" applyAlignment="1">
      <alignment horizontal="center" vertical="center"/>
    </xf>
    <xf numFmtId="2" fontId="10" fillId="0" borderId="39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165" fontId="10" fillId="0" borderId="6" xfId="0" applyNumberFormat="1" applyFont="1" applyBorder="1" applyAlignment="1">
      <alignment horizontal="center" vertical="center"/>
    </xf>
    <xf numFmtId="165" fontId="10" fillId="0" borderId="9" xfId="0" applyNumberFormat="1" applyFont="1" applyBorder="1" applyAlignment="1">
      <alignment horizontal="center" vertical="center"/>
    </xf>
    <xf numFmtId="165" fontId="10" fillId="0" borderId="27" xfId="0" applyNumberFormat="1" applyFont="1" applyBorder="1" applyAlignment="1">
      <alignment horizontal="center" vertical="center"/>
    </xf>
    <xf numFmtId="165" fontId="10" fillId="0" borderId="8" xfId="0" applyNumberFormat="1" applyFont="1" applyBorder="1" applyAlignment="1">
      <alignment horizontal="center" vertical="center"/>
    </xf>
    <xf numFmtId="165" fontId="10" fillId="0" borderId="37" xfId="0" applyNumberFormat="1" applyFont="1" applyBorder="1" applyAlignment="1">
      <alignment horizontal="center" vertical="center"/>
    </xf>
    <xf numFmtId="165" fontId="10" fillId="0" borderId="38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horizontal="center" vertical="center"/>
    </xf>
    <xf numFmtId="165" fontId="17" fillId="0" borderId="17" xfId="0" applyNumberFormat="1" applyFont="1" applyBorder="1" applyAlignment="1">
      <alignment horizontal="center" vertical="center"/>
    </xf>
    <xf numFmtId="165" fontId="17" fillId="0" borderId="23" xfId="0" applyNumberFormat="1" applyFont="1" applyBorder="1" applyAlignment="1">
      <alignment horizontal="center" vertical="center"/>
    </xf>
    <xf numFmtId="165" fontId="17" fillId="0" borderId="31" xfId="0" applyNumberFormat="1" applyFont="1" applyBorder="1" applyAlignment="1">
      <alignment horizontal="center" vertical="center"/>
    </xf>
    <xf numFmtId="165" fontId="17" fillId="0" borderId="29" xfId="0" applyNumberFormat="1" applyFont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49" fontId="10" fillId="0" borderId="39" xfId="0" applyNumberFormat="1" applyFont="1" applyBorder="1" applyAlignment="1">
      <alignment horizontal="center" vertical="center"/>
    </xf>
    <xf numFmtId="49" fontId="10" fillId="0" borderId="24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36" xfId="0" applyNumberFormat="1" applyFont="1" applyBorder="1" applyAlignment="1">
      <alignment horizontal="center" vertical="center"/>
    </xf>
    <xf numFmtId="167" fontId="10" fillId="0" borderId="17" xfId="0" applyNumberFormat="1" applyFont="1" applyBorder="1" applyAlignment="1">
      <alignment horizontal="center" vertical="center"/>
    </xf>
    <xf numFmtId="167" fontId="10" fillId="0" borderId="23" xfId="0" applyNumberFormat="1" applyFont="1" applyBorder="1" applyAlignment="1">
      <alignment horizontal="center" vertical="center"/>
    </xf>
    <xf numFmtId="167" fontId="10" fillId="0" borderId="31" xfId="0" applyNumberFormat="1" applyFont="1" applyBorder="1" applyAlignment="1">
      <alignment horizontal="center" vertical="center"/>
    </xf>
    <xf numFmtId="167" fontId="10" fillId="0" borderId="29" xfId="0" applyNumberFormat="1" applyFont="1" applyBorder="1" applyAlignment="1">
      <alignment horizontal="center" vertical="center"/>
    </xf>
    <xf numFmtId="165" fontId="17" fillId="0" borderId="2" xfId="0" applyNumberFormat="1" applyFont="1" applyBorder="1" applyAlignment="1">
      <alignment horizontal="center" vertical="center"/>
    </xf>
    <xf numFmtId="165" fontId="17" fillId="0" borderId="5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top" wrapText="1"/>
    </xf>
    <xf numFmtId="49" fontId="10" fillId="0" borderId="8" xfId="0" applyNumberFormat="1" applyFont="1" applyBorder="1" applyAlignment="1">
      <alignment horizontal="center" vertical="center"/>
    </xf>
    <xf numFmtId="49" fontId="10" fillId="0" borderId="38" xfId="0" applyNumberFormat="1" applyFont="1" applyBorder="1" applyAlignment="1">
      <alignment horizontal="center" vertical="center"/>
    </xf>
    <xf numFmtId="0" fontId="10" fillId="0" borderId="29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0" fillId="0" borderId="22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28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164" fontId="11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164" fontId="12" fillId="0" borderId="8" xfId="0" applyNumberFormat="1" applyFont="1" applyFill="1" applyBorder="1" applyAlignment="1">
      <alignment horizontal="center" vertical="top" wrapText="1"/>
    </xf>
    <xf numFmtId="164" fontId="12" fillId="0" borderId="11" xfId="0" applyNumberFormat="1" applyFont="1" applyFill="1" applyBorder="1" applyAlignment="1">
      <alignment horizontal="center" vertical="top" wrapText="1"/>
    </xf>
    <xf numFmtId="164" fontId="12" fillId="0" borderId="12" xfId="0" applyNumberFormat="1" applyFont="1" applyFill="1" applyBorder="1" applyAlignment="1">
      <alignment horizontal="center" vertical="top" wrapText="1"/>
    </xf>
    <xf numFmtId="164" fontId="19" fillId="0" borderId="13" xfId="0" applyNumberFormat="1" applyFont="1" applyFill="1" applyBorder="1" applyAlignment="1">
      <alignment horizontal="center" vertical="top" wrapText="1"/>
    </xf>
    <xf numFmtId="164" fontId="19" fillId="0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view="pageBreakPreview" zoomScaleNormal="100" zoomScaleSheetLayoutView="100" workbookViewId="0">
      <selection activeCell="A4" sqref="A4:T4"/>
    </sheetView>
  </sheetViews>
  <sheetFormatPr defaultRowHeight="12" x14ac:dyDescent="0.2"/>
  <cols>
    <col min="1" max="1" width="4" style="1" customWidth="1"/>
    <col min="2" max="2" width="38.85546875" style="1" customWidth="1"/>
    <col min="3" max="3" width="6.5703125" style="36" customWidth="1"/>
    <col min="4" max="4" width="8" style="36" customWidth="1"/>
    <col min="5" max="5" width="7.42578125" style="1" customWidth="1"/>
    <col min="6" max="6" width="7.5703125" style="1" customWidth="1"/>
    <col min="7" max="7" width="6.28515625" style="1" customWidth="1"/>
    <col min="8" max="8" width="8.140625" style="1" customWidth="1"/>
    <col min="9" max="9" width="6.28515625" style="1" customWidth="1"/>
    <col min="10" max="10" width="7.85546875" style="1" customWidth="1"/>
    <col min="11" max="12" width="6.28515625" style="1" customWidth="1"/>
    <col min="13" max="13" width="7.140625" style="1" customWidth="1"/>
    <col min="14" max="14" width="6.85546875" style="1" customWidth="1"/>
    <col min="15" max="15" width="6.28515625" style="1" customWidth="1"/>
    <col min="16" max="16" width="7.5703125" style="1" customWidth="1"/>
    <col min="17" max="17" width="7.140625" style="1" customWidth="1"/>
    <col min="18" max="19" width="6.5703125" style="1" customWidth="1"/>
    <col min="20" max="20" width="18.42578125" style="1" customWidth="1"/>
    <col min="21" max="16384" width="9.140625" style="1"/>
  </cols>
  <sheetData>
    <row r="1" spans="1:20" ht="15.75" x14ac:dyDescent="0.25">
      <c r="Q1" s="393" t="s">
        <v>67</v>
      </c>
      <c r="R1" s="393"/>
      <c r="S1" s="393"/>
      <c r="T1" s="393"/>
    </row>
    <row r="2" spans="1:20" ht="81" customHeight="1" x14ac:dyDescent="0.2">
      <c r="Q2" s="394" t="s">
        <v>66</v>
      </c>
      <c r="R2" s="394"/>
      <c r="S2" s="394"/>
      <c r="T2" s="394"/>
    </row>
    <row r="3" spans="1:20" ht="15.75" customHeight="1" x14ac:dyDescent="0.25">
      <c r="Q3" s="10"/>
      <c r="R3" s="10"/>
      <c r="S3" s="114"/>
      <c r="T3" s="10"/>
    </row>
    <row r="4" spans="1:20" ht="19.5" customHeight="1" x14ac:dyDescent="0.2">
      <c r="A4" s="392" t="s">
        <v>110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  <c r="Q4" s="392"/>
      <c r="R4" s="392"/>
      <c r="S4" s="392"/>
      <c r="T4" s="392"/>
    </row>
    <row r="5" spans="1:20" ht="6" customHeight="1" x14ac:dyDescent="0.2"/>
    <row r="6" spans="1:20" s="21" customFormat="1" ht="36.75" customHeight="1" x14ac:dyDescent="0.2">
      <c r="A6" s="379" t="s">
        <v>0</v>
      </c>
      <c r="B6" s="379" t="s">
        <v>1</v>
      </c>
      <c r="C6" s="380" t="s">
        <v>160</v>
      </c>
      <c r="D6" s="380" t="s">
        <v>11</v>
      </c>
      <c r="E6" s="389" t="s">
        <v>176</v>
      </c>
      <c r="F6" s="391"/>
      <c r="G6" s="391"/>
      <c r="H6" s="390"/>
      <c r="I6" s="389">
        <v>2019</v>
      </c>
      <c r="J6" s="391"/>
      <c r="K6" s="391"/>
      <c r="L6" s="391"/>
      <c r="M6" s="391"/>
      <c r="N6" s="391"/>
      <c r="O6" s="391"/>
      <c r="P6" s="390"/>
      <c r="Q6" s="389" t="s">
        <v>2</v>
      </c>
      <c r="R6" s="391"/>
      <c r="S6" s="390"/>
      <c r="T6" s="395" t="s">
        <v>61</v>
      </c>
    </row>
    <row r="7" spans="1:20" s="21" customFormat="1" ht="27.75" customHeight="1" x14ac:dyDescent="0.2">
      <c r="A7" s="379"/>
      <c r="B7" s="379"/>
      <c r="C7" s="381"/>
      <c r="D7" s="381"/>
      <c r="E7" s="389">
        <v>2017</v>
      </c>
      <c r="F7" s="390"/>
      <c r="G7" s="389">
        <v>2018</v>
      </c>
      <c r="H7" s="390"/>
      <c r="I7" s="379" t="s">
        <v>5</v>
      </c>
      <c r="J7" s="379"/>
      <c r="K7" s="379" t="s">
        <v>9</v>
      </c>
      <c r="L7" s="379"/>
      <c r="M7" s="379" t="s">
        <v>53</v>
      </c>
      <c r="N7" s="379"/>
      <c r="O7" s="379" t="s">
        <v>12</v>
      </c>
      <c r="P7" s="379"/>
      <c r="Q7" s="379">
        <v>2020</v>
      </c>
      <c r="R7" s="379">
        <v>2021</v>
      </c>
      <c r="S7" s="380">
        <v>2022</v>
      </c>
      <c r="T7" s="395"/>
    </row>
    <row r="8" spans="1:20" s="21" customFormat="1" ht="22.5" customHeight="1" x14ac:dyDescent="0.2">
      <c r="A8" s="379"/>
      <c r="B8" s="379"/>
      <c r="C8" s="382"/>
      <c r="D8" s="382"/>
      <c r="E8" s="98" t="s">
        <v>3</v>
      </c>
      <c r="F8" s="98" t="s">
        <v>4</v>
      </c>
      <c r="G8" s="98" t="s">
        <v>3</v>
      </c>
      <c r="H8" s="98" t="s">
        <v>4</v>
      </c>
      <c r="I8" s="12" t="s">
        <v>3</v>
      </c>
      <c r="J8" s="12" t="s">
        <v>4</v>
      </c>
      <c r="K8" s="12" t="s">
        <v>3</v>
      </c>
      <c r="L8" s="12" t="s">
        <v>4</v>
      </c>
      <c r="M8" s="12" t="s">
        <v>3</v>
      </c>
      <c r="N8" s="12" t="s">
        <v>4</v>
      </c>
      <c r="O8" s="12" t="s">
        <v>3</v>
      </c>
      <c r="P8" s="12" t="s">
        <v>4</v>
      </c>
      <c r="Q8" s="379"/>
      <c r="R8" s="379"/>
      <c r="S8" s="382"/>
      <c r="T8" s="395"/>
    </row>
    <row r="9" spans="1:20" ht="12.75" customHeight="1" x14ac:dyDescent="0.2">
      <c r="A9" s="2"/>
      <c r="B9" s="383" t="s">
        <v>79</v>
      </c>
      <c r="C9" s="384"/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384"/>
      <c r="O9" s="384"/>
      <c r="P9" s="384"/>
      <c r="Q9" s="384"/>
      <c r="R9" s="384"/>
      <c r="S9" s="384"/>
      <c r="T9" s="385"/>
    </row>
    <row r="10" spans="1:20" ht="26.25" customHeight="1" x14ac:dyDescent="0.2">
      <c r="A10" s="2"/>
      <c r="B10" s="33" t="s">
        <v>80</v>
      </c>
      <c r="C10" s="12" t="s">
        <v>104</v>
      </c>
      <c r="D10" s="12">
        <v>0.1</v>
      </c>
      <c r="E10" s="98">
        <v>160.55000000000001</v>
      </c>
      <c r="F10" s="98">
        <v>160.55000000000001</v>
      </c>
      <c r="G10" s="98">
        <v>160.55000000000001</v>
      </c>
      <c r="H10" s="98">
        <v>160.55000000000001</v>
      </c>
      <c r="I10" s="65">
        <v>160.547</v>
      </c>
      <c r="J10" s="52">
        <v>160.547</v>
      </c>
      <c r="K10" s="72">
        <v>160.547</v>
      </c>
      <c r="L10" s="72">
        <v>160.547</v>
      </c>
      <c r="M10" s="52">
        <v>160.547</v>
      </c>
      <c r="N10" s="52">
        <v>160.547</v>
      </c>
      <c r="O10" s="84">
        <v>160.547</v>
      </c>
      <c r="P10" s="84">
        <v>160.547</v>
      </c>
      <c r="Q10" s="52">
        <v>160.547</v>
      </c>
      <c r="R10" s="52">
        <v>160.547</v>
      </c>
      <c r="S10" s="52">
        <v>160.547</v>
      </c>
      <c r="T10" s="2"/>
    </row>
    <row r="11" spans="1:20" ht="11.25" customHeight="1" x14ac:dyDescent="0.2">
      <c r="A11" s="2"/>
      <c r="B11" s="386" t="s">
        <v>81</v>
      </c>
      <c r="C11" s="387"/>
      <c r="D11" s="387"/>
      <c r="E11" s="387"/>
      <c r="F11" s="387"/>
      <c r="G11" s="387"/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388"/>
    </row>
    <row r="12" spans="1:20" ht="12" customHeight="1" x14ac:dyDescent="0.2">
      <c r="A12" s="2"/>
      <c r="B12" s="386" t="s">
        <v>103</v>
      </c>
      <c r="C12" s="387"/>
      <c r="D12" s="387"/>
      <c r="E12" s="387"/>
      <c r="F12" s="387"/>
      <c r="G12" s="387"/>
      <c r="H12" s="387"/>
      <c r="I12" s="387"/>
      <c r="J12" s="387"/>
      <c r="K12" s="387"/>
      <c r="L12" s="387"/>
      <c r="M12" s="387"/>
      <c r="N12" s="387"/>
      <c r="O12" s="387"/>
      <c r="P12" s="387"/>
      <c r="Q12" s="387"/>
      <c r="R12" s="387"/>
      <c r="S12" s="387"/>
      <c r="T12" s="388"/>
    </row>
    <row r="13" spans="1:20" ht="38.25" customHeight="1" x14ac:dyDescent="0.2">
      <c r="A13" s="2"/>
      <c r="B13" s="40" t="s">
        <v>82</v>
      </c>
      <c r="C13" s="12" t="s">
        <v>104</v>
      </c>
      <c r="D13" s="12">
        <v>0.1</v>
      </c>
      <c r="E13" s="104">
        <v>160.55000000000001</v>
      </c>
      <c r="F13" s="104">
        <v>160.55000000000001</v>
      </c>
      <c r="G13" s="104">
        <v>160.55000000000001</v>
      </c>
      <c r="H13" s="104">
        <v>160.55000000000001</v>
      </c>
      <c r="I13" s="65">
        <v>160.55000000000001</v>
      </c>
      <c r="J13" s="65">
        <v>160.55000000000001</v>
      </c>
      <c r="K13" s="72">
        <v>160.547</v>
      </c>
      <c r="L13" s="72">
        <v>160.547</v>
      </c>
      <c r="M13" s="52">
        <v>160.547</v>
      </c>
      <c r="N13" s="52">
        <v>160.547</v>
      </c>
      <c r="O13" s="52">
        <v>160.547</v>
      </c>
      <c r="P13" s="52">
        <v>160.547</v>
      </c>
      <c r="Q13" s="52">
        <v>160.547</v>
      </c>
      <c r="R13" s="52">
        <v>160.547</v>
      </c>
      <c r="S13" s="52">
        <v>160.547</v>
      </c>
      <c r="T13" s="2"/>
    </row>
    <row r="14" spans="1:20" ht="38.25" customHeight="1" x14ac:dyDescent="0.2">
      <c r="A14" s="2"/>
      <c r="B14" s="40" t="s">
        <v>83</v>
      </c>
      <c r="C14" s="12" t="s">
        <v>104</v>
      </c>
      <c r="D14" s="12">
        <v>0.05</v>
      </c>
      <c r="E14" s="104">
        <v>38.700000000000003</v>
      </c>
      <c r="F14" s="104">
        <v>36.119999999999997</v>
      </c>
      <c r="G14" s="104">
        <v>23.7</v>
      </c>
      <c r="H14" s="104">
        <v>23.7</v>
      </c>
      <c r="I14" s="65">
        <v>23.7</v>
      </c>
      <c r="J14" s="65">
        <v>23.7</v>
      </c>
      <c r="K14" s="72">
        <v>23.7</v>
      </c>
      <c r="L14" s="72">
        <v>23.7</v>
      </c>
      <c r="M14" s="83">
        <v>23.7</v>
      </c>
      <c r="N14" s="83">
        <v>22.7</v>
      </c>
      <c r="O14" s="104">
        <v>23.7</v>
      </c>
      <c r="P14" s="84">
        <v>22.7</v>
      </c>
      <c r="Q14" s="12">
        <v>23.7</v>
      </c>
      <c r="R14" s="12">
        <v>23.7</v>
      </c>
      <c r="S14" s="115">
        <v>23.7</v>
      </c>
      <c r="T14" s="2"/>
    </row>
    <row r="15" spans="1:20" ht="39.75" customHeight="1" x14ac:dyDescent="0.2">
      <c r="A15" s="2"/>
      <c r="B15" s="40" t="s">
        <v>84</v>
      </c>
      <c r="C15" s="12" t="s">
        <v>105</v>
      </c>
      <c r="D15" s="12">
        <v>0.05</v>
      </c>
      <c r="E15" s="104">
        <v>30</v>
      </c>
      <c r="F15" s="104">
        <v>30</v>
      </c>
      <c r="G15" s="104">
        <v>23</v>
      </c>
      <c r="H15" s="104">
        <v>23</v>
      </c>
      <c r="I15" s="65">
        <v>23</v>
      </c>
      <c r="J15" s="65">
        <v>23</v>
      </c>
      <c r="K15" s="72">
        <v>23</v>
      </c>
      <c r="L15" s="72">
        <v>23</v>
      </c>
      <c r="M15" s="83">
        <v>23</v>
      </c>
      <c r="N15" s="83">
        <v>23</v>
      </c>
      <c r="O15" s="104">
        <v>23</v>
      </c>
      <c r="P15" s="84">
        <v>23</v>
      </c>
      <c r="Q15" s="12">
        <v>23</v>
      </c>
      <c r="R15" s="12">
        <v>23</v>
      </c>
      <c r="S15" s="115">
        <v>23</v>
      </c>
      <c r="T15" s="2"/>
    </row>
    <row r="16" spans="1:20" ht="27" customHeight="1" x14ac:dyDescent="0.2">
      <c r="A16" s="2"/>
      <c r="B16" s="40" t="s">
        <v>85</v>
      </c>
      <c r="C16" s="12" t="s">
        <v>106</v>
      </c>
      <c r="D16" s="12">
        <v>0.05</v>
      </c>
      <c r="E16" s="104">
        <v>4000</v>
      </c>
      <c r="F16" s="104">
        <v>0</v>
      </c>
      <c r="G16" s="104">
        <v>4000</v>
      </c>
      <c r="H16" s="104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04">
        <v>4000</v>
      </c>
      <c r="P16" s="84">
        <v>0</v>
      </c>
      <c r="Q16" s="12">
        <v>4000</v>
      </c>
      <c r="R16" s="12">
        <v>4000</v>
      </c>
      <c r="S16" s="115">
        <v>4000</v>
      </c>
      <c r="T16" s="2"/>
    </row>
    <row r="17" spans="1:20" ht="37.5" customHeight="1" x14ac:dyDescent="0.2">
      <c r="A17" s="2"/>
      <c r="B17" s="40" t="s">
        <v>86</v>
      </c>
      <c r="C17" s="12" t="s">
        <v>107</v>
      </c>
      <c r="D17" s="12">
        <v>0.05</v>
      </c>
      <c r="E17" s="104">
        <v>0</v>
      </c>
      <c r="F17" s="104">
        <v>0</v>
      </c>
      <c r="G17" s="104">
        <v>9</v>
      </c>
      <c r="H17" s="104">
        <v>9</v>
      </c>
      <c r="I17" s="12">
        <v>9</v>
      </c>
      <c r="J17" s="12">
        <v>9</v>
      </c>
      <c r="K17" s="12">
        <v>9</v>
      </c>
      <c r="L17" s="12">
        <v>9</v>
      </c>
      <c r="M17" s="12">
        <v>9</v>
      </c>
      <c r="N17" s="12">
        <v>9</v>
      </c>
      <c r="O17" s="104">
        <v>9</v>
      </c>
      <c r="P17" s="84">
        <v>9</v>
      </c>
      <c r="Q17" s="12">
        <v>9</v>
      </c>
      <c r="R17" s="12">
        <v>9</v>
      </c>
      <c r="S17" s="115">
        <v>9</v>
      </c>
      <c r="T17" s="2"/>
    </row>
    <row r="18" spans="1:20" ht="47.25" customHeight="1" x14ac:dyDescent="0.2">
      <c r="A18" s="2"/>
      <c r="B18" s="40" t="s">
        <v>87</v>
      </c>
      <c r="C18" s="12" t="s">
        <v>105</v>
      </c>
      <c r="D18" s="12">
        <v>0.05</v>
      </c>
      <c r="E18" s="104">
        <v>0</v>
      </c>
      <c r="F18" s="104">
        <v>0</v>
      </c>
      <c r="G18" s="104">
        <v>2</v>
      </c>
      <c r="H18" s="104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04">
        <v>2</v>
      </c>
      <c r="P18" s="84">
        <v>0</v>
      </c>
      <c r="Q18" s="12">
        <v>2</v>
      </c>
      <c r="R18" s="12">
        <v>2</v>
      </c>
      <c r="S18" s="115">
        <v>2</v>
      </c>
      <c r="T18" s="2"/>
    </row>
    <row r="19" spans="1:20" ht="51" customHeight="1" x14ac:dyDescent="0.2">
      <c r="A19" s="2"/>
      <c r="B19" s="40" t="s">
        <v>88</v>
      </c>
      <c r="C19" s="12" t="s">
        <v>104</v>
      </c>
      <c r="D19" s="12">
        <v>0.05</v>
      </c>
      <c r="E19" s="104">
        <v>0</v>
      </c>
      <c r="F19" s="104">
        <v>0</v>
      </c>
      <c r="G19" s="104">
        <v>2.5</v>
      </c>
      <c r="H19" s="104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04">
        <v>2.5</v>
      </c>
      <c r="P19" s="84">
        <v>0</v>
      </c>
      <c r="Q19" s="12">
        <v>2.5</v>
      </c>
      <c r="R19" s="12">
        <v>2.5</v>
      </c>
      <c r="S19" s="115">
        <v>2.5</v>
      </c>
      <c r="T19" s="2"/>
    </row>
    <row r="20" spans="1:20" ht="39.75" customHeight="1" x14ac:dyDescent="0.2">
      <c r="A20" s="2"/>
      <c r="B20" s="40" t="s">
        <v>89</v>
      </c>
      <c r="C20" s="12" t="s">
        <v>104</v>
      </c>
      <c r="D20" s="12">
        <v>0.05</v>
      </c>
      <c r="E20" s="104">
        <v>0.56999999999999995</v>
      </c>
      <c r="F20" s="104">
        <v>2.58</v>
      </c>
      <c r="G20" s="52">
        <v>5.7</v>
      </c>
      <c r="H20" s="52">
        <v>6.9660000000000002</v>
      </c>
      <c r="I20" s="12">
        <v>0</v>
      </c>
      <c r="J20" s="12">
        <v>0</v>
      </c>
      <c r="K20" s="12">
        <v>0</v>
      </c>
      <c r="L20" s="12">
        <v>0</v>
      </c>
      <c r="M20" s="124">
        <v>1.008</v>
      </c>
      <c r="N20" s="124">
        <v>1.008</v>
      </c>
      <c r="O20" s="104">
        <v>1.008</v>
      </c>
      <c r="P20" s="124">
        <v>1.008</v>
      </c>
      <c r="Q20" s="12">
        <v>5</v>
      </c>
      <c r="R20" s="12">
        <v>5</v>
      </c>
      <c r="S20" s="115">
        <v>5</v>
      </c>
      <c r="T20" s="2"/>
    </row>
    <row r="21" spans="1:20" ht="12" customHeight="1" x14ac:dyDescent="0.2">
      <c r="A21" s="2"/>
      <c r="B21" s="386" t="s">
        <v>90</v>
      </c>
      <c r="C21" s="387"/>
      <c r="D21" s="387"/>
      <c r="E21" s="387"/>
      <c r="F21" s="387"/>
      <c r="G21" s="387"/>
      <c r="H21" s="387"/>
      <c r="I21" s="387"/>
      <c r="J21" s="387"/>
      <c r="K21" s="387"/>
      <c r="L21" s="387"/>
      <c r="M21" s="387"/>
      <c r="N21" s="387"/>
      <c r="O21" s="387"/>
      <c r="P21" s="387"/>
      <c r="Q21" s="387"/>
      <c r="R21" s="387"/>
      <c r="S21" s="387"/>
      <c r="T21" s="388"/>
    </row>
    <row r="22" spans="1:20" ht="22.5" customHeight="1" x14ac:dyDescent="0.2">
      <c r="A22" s="2"/>
      <c r="B22" s="33" t="s">
        <v>91</v>
      </c>
      <c r="C22" s="12" t="s">
        <v>108</v>
      </c>
      <c r="D22" s="12">
        <v>0.1</v>
      </c>
      <c r="E22" s="18">
        <v>17.350000000000001</v>
      </c>
      <c r="F22" s="18">
        <v>16.850000000000001</v>
      </c>
      <c r="G22" s="104">
        <v>17.350000000000001</v>
      </c>
      <c r="H22" s="104">
        <v>17.11</v>
      </c>
      <c r="I22" s="48">
        <v>6.53</v>
      </c>
      <c r="J22" s="111">
        <v>6.05</v>
      </c>
      <c r="K22" s="84">
        <f>I22+7.8</f>
        <v>14.33</v>
      </c>
      <c r="L22" s="52">
        <f>J22+8.54</f>
        <v>14.59</v>
      </c>
      <c r="M22" s="84">
        <v>17.12</v>
      </c>
      <c r="N22" s="52">
        <v>16.34</v>
      </c>
      <c r="O22" s="86">
        <v>17.350000000000001</v>
      </c>
      <c r="P22" s="52">
        <v>17.28</v>
      </c>
      <c r="Q22" s="84">
        <v>17.350000000000001</v>
      </c>
      <c r="R22" s="84">
        <v>17.350000000000001</v>
      </c>
      <c r="S22" s="115">
        <v>17.350000000000001</v>
      </c>
      <c r="T22" s="2"/>
    </row>
    <row r="23" spans="1:20" ht="12" customHeight="1" x14ac:dyDescent="0.2">
      <c r="A23" s="2"/>
      <c r="B23" s="386" t="s">
        <v>92</v>
      </c>
      <c r="C23" s="387"/>
      <c r="D23" s="387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87"/>
      <c r="P23" s="387"/>
      <c r="Q23" s="387"/>
      <c r="R23" s="387"/>
      <c r="S23" s="387"/>
      <c r="T23" s="388"/>
    </row>
    <row r="24" spans="1:20" x14ac:dyDescent="0.2">
      <c r="A24" s="2"/>
      <c r="B24" s="386" t="s">
        <v>93</v>
      </c>
      <c r="C24" s="387"/>
      <c r="D24" s="387"/>
      <c r="E24" s="387"/>
      <c r="F24" s="387"/>
      <c r="G24" s="387"/>
      <c r="H24" s="387"/>
      <c r="I24" s="387"/>
      <c r="J24" s="387"/>
      <c r="K24" s="387"/>
      <c r="L24" s="387"/>
      <c r="M24" s="387"/>
      <c r="N24" s="387"/>
      <c r="O24" s="387"/>
      <c r="P24" s="387"/>
      <c r="Q24" s="387"/>
      <c r="R24" s="387"/>
      <c r="S24" s="387"/>
      <c r="T24" s="388"/>
    </row>
    <row r="25" spans="1:20" ht="26.25" customHeight="1" x14ac:dyDescent="0.2">
      <c r="A25" s="34"/>
      <c r="B25" s="18" t="s">
        <v>94</v>
      </c>
      <c r="C25" s="87" t="s">
        <v>158</v>
      </c>
      <c r="D25" s="12">
        <v>0.05</v>
      </c>
      <c r="E25" s="104">
        <v>20951</v>
      </c>
      <c r="F25" s="104">
        <v>12498.86</v>
      </c>
      <c r="G25" s="42">
        <v>23468</v>
      </c>
      <c r="H25" s="104">
        <v>12275.1</v>
      </c>
      <c r="I25" s="12">
        <f>1254.2+1132.82+1254.2</f>
        <v>3641.2200000000003</v>
      </c>
      <c r="J25" s="86">
        <f>1216.42+1130.71+1249.97</f>
        <v>3597.1000000000004</v>
      </c>
      <c r="K25" s="86">
        <f>I25+2129.24+912.89</f>
        <v>6683.35</v>
      </c>
      <c r="L25" s="86">
        <f>J25+3024.23</f>
        <v>6621.33</v>
      </c>
      <c r="M25" s="86">
        <f>K25+3248.84</f>
        <v>9932.19</v>
      </c>
      <c r="N25" s="86">
        <v>9789.7800000000007</v>
      </c>
      <c r="O25" s="42">
        <v>23468</v>
      </c>
      <c r="P25" s="86">
        <v>14031.45</v>
      </c>
      <c r="Q25" s="12">
        <v>23468</v>
      </c>
      <c r="R25" s="12">
        <v>23468</v>
      </c>
      <c r="S25" s="115">
        <v>23468</v>
      </c>
      <c r="T25" s="18"/>
    </row>
    <row r="26" spans="1:20" ht="24" x14ac:dyDescent="0.2">
      <c r="A26" s="34"/>
      <c r="B26" s="18" t="s">
        <v>95</v>
      </c>
      <c r="C26" s="82" t="s">
        <v>159</v>
      </c>
      <c r="D26" s="12">
        <v>0.05</v>
      </c>
      <c r="E26" s="104">
        <v>345.61</v>
      </c>
      <c r="F26" s="104">
        <v>209.83</v>
      </c>
      <c r="G26" s="104">
        <v>687.5</v>
      </c>
      <c r="H26" s="104">
        <v>169.13399999999999</v>
      </c>
      <c r="I26" s="86">
        <v>29.67</v>
      </c>
      <c r="J26" s="86">
        <v>28.94</v>
      </c>
      <c r="K26" s="86">
        <v>90.98</v>
      </c>
      <c r="L26" s="86">
        <v>90.14</v>
      </c>
      <c r="M26" s="86">
        <v>129.27000000000001</v>
      </c>
      <c r="N26" s="86">
        <v>151.35</v>
      </c>
      <c r="O26" s="86">
        <v>687.5</v>
      </c>
      <c r="P26" s="86">
        <v>185.86</v>
      </c>
      <c r="Q26" s="12">
        <v>687.5</v>
      </c>
      <c r="R26" s="12">
        <v>687.5</v>
      </c>
      <c r="S26" s="115">
        <v>687.5</v>
      </c>
      <c r="T26" s="2"/>
    </row>
    <row r="27" spans="1:20" ht="37.5" customHeight="1" x14ac:dyDescent="0.2">
      <c r="A27" s="34"/>
      <c r="B27" s="18" t="s">
        <v>96</v>
      </c>
      <c r="C27" s="37" t="s">
        <v>107</v>
      </c>
      <c r="D27" s="12">
        <v>0.05</v>
      </c>
      <c r="E27" s="104">
        <v>62</v>
      </c>
      <c r="F27" s="104">
        <v>62</v>
      </c>
      <c r="G27" s="104">
        <v>62</v>
      </c>
      <c r="H27" s="104">
        <v>62</v>
      </c>
      <c r="I27" s="12">
        <v>62</v>
      </c>
      <c r="J27" s="12">
        <v>62</v>
      </c>
      <c r="K27" s="12">
        <v>62</v>
      </c>
      <c r="L27" s="12">
        <v>62</v>
      </c>
      <c r="M27" s="12">
        <v>62</v>
      </c>
      <c r="N27" s="12">
        <v>62</v>
      </c>
      <c r="O27" s="12">
        <v>62</v>
      </c>
      <c r="P27" s="12">
        <v>62</v>
      </c>
      <c r="Q27" s="12">
        <v>62</v>
      </c>
      <c r="R27" s="12">
        <v>62</v>
      </c>
      <c r="S27" s="115">
        <v>62</v>
      </c>
      <c r="T27" s="2"/>
    </row>
    <row r="28" spans="1:20" ht="12" customHeight="1" x14ac:dyDescent="0.2">
      <c r="A28" s="2"/>
      <c r="B28" s="386" t="s">
        <v>97</v>
      </c>
      <c r="C28" s="387"/>
      <c r="D28" s="387"/>
      <c r="E28" s="387"/>
      <c r="F28" s="387"/>
      <c r="G28" s="387"/>
      <c r="H28" s="387"/>
      <c r="I28" s="387"/>
      <c r="J28" s="387"/>
      <c r="K28" s="387"/>
      <c r="L28" s="387"/>
      <c r="M28" s="387"/>
      <c r="N28" s="387"/>
      <c r="O28" s="387"/>
      <c r="P28" s="387"/>
      <c r="Q28" s="387"/>
      <c r="R28" s="387"/>
      <c r="S28" s="387"/>
      <c r="T28" s="388"/>
    </row>
    <row r="29" spans="1:20" ht="24" customHeight="1" x14ac:dyDescent="0.2">
      <c r="A29" s="2"/>
      <c r="B29" s="35" t="s">
        <v>101</v>
      </c>
      <c r="C29" s="12" t="s">
        <v>105</v>
      </c>
      <c r="D29" s="12">
        <v>0.1</v>
      </c>
      <c r="E29" s="98">
        <v>1</v>
      </c>
      <c r="F29" s="98">
        <v>1</v>
      </c>
      <c r="G29" s="98">
        <v>1</v>
      </c>
      <c r="H29" s="98">
        <v>1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1</v>
      </c>
      <c r="P29" s="12">
        <v>1</v>
      </c>
      <c r="Q29" s="12">
        <v>1</v>
      </c>
      <c r="R29" s="12">
        <v>1</v>
      </c>
      <c r="S29" s="115">
        <v>1</v>
      </c>
      <c r="T29" s="2"/>
    </row>
    <row r="30" spans="1:20" ht="13.5" customHeight="1" x14ac:dyDescent="0.2">
      <c r="A30" s="2"/>
      <c r="B30" s="386" t="s">
        <v>98</v>
      </c>
      <c r="C30" s="387"/>
      <c r="D30" s="387"/>
      <c r="E30" s="387"/>
      <c r="F30" s="387"/>
      <c r="G30" s="387"/>
      <c r="H30" s="387"/>
      <c r="I30" s="387"/>
      <c r="J30" s="387"/>
      <c r="K30" s="387"/>
      <c r="L30" s="387"/>
      <c r="M30" s="387"/>
      <c r="N30" s="387"/>
      <c r="O30" s="387"/>
      <c r="P30" s="387"/>
      <c r="Q30" s="387"/>
      <c r="R30" s="387"/>
      <c r="S30" s="387"/>
      <c r="T30" s="388"/>
    </row>
    <row r="31" spans="1:20" ht="12.75" customHeight="1" x14ac:dyDescent="0.2">
      <c r="A31" s="2"/>
      <c r="B31" s="386" t="s">
        <v>99</v>
      </c>
      <c r="C31" s="387"/>
      <c r="D31" s="387"/>
      <c r="E31" s="387"/>
      <c r="F31" s="387"/>
      <c r="G31" s="387"/>
      <c r="H31" s="387"/>
      <c r="I31" s="387"/>
      <c r="J31" s="387"/>
      <c r="K31" s="387"/>
      <c r="L31" s="387"/>
      <c r="M31" s="387"/>
      <c r="N31" s="387"/>
      <c r="O31" s="387"/>
      <c r="P31" s="387"/>
      <c r="Q31" s="387"/>
      <c r="R31" s="387"/>
      <c r="S31" s="387"/>
      <c r="T31" s="388"/>
    </row>
    <row r="32" spans="1:20" ht="24.75" customHeight="1" x14ac:dyDescent="0.2">
      <c r="A32" s="2"/>
      <c r="B32" s="103" t="s">
        <v>102</v>
      </c>
      <c r="C32" s="12" t="s">
        <v>104</v>
      </c>
      <c r="D32" s="12">
        <v>0.05</v>
      </c>
      <c r="E32" s="104">
        <v>120</v>
      </c>
      <c r="F32" s="104">
        <v>120</v>
      </c>
      <c r="G32" s="104">
        <v>120</v>
      </c>
      <c r="H32" s="52">
        <v>32.564</v>
      </c>
      <c r="I32" s="12">
        <v>0</v>
      </c>
      <c r="J32" s="12">
        <v>0</v>
      </c>
      <c r="K32" s="12">
        <v>120</v>
      </c>
      <c r="L32" s="12">
        <v>26.65</v>
      </c>
      <c r="M32" s="12">
        <f>60.997-L32</f>
        <v>34.347000000000001</v>
      </c>
      <c r="N32" s="12">
        <f>M32</f>
        <v>34.347000000000001</v>
      </c>
      <c r="O32" s="12">
        <v>120</v>
      </c>
      <c r="P32" s="124">
        <v>60.997</v>
      </c>
      <c r="Q32" s="12">
        <v>120</v>
      </c>
      <c r="R32" s="12">
        <v>120</v>
      </c>
      <c r="S32" s="115">
        <v>120</v>
      </c>
      <c r="T32" s="2"/>
    </row>
    <row r="33" spans="1:20" ht="25.5" customHeight="1" x14ac:dyDescent="0.2">
      <c r="A33" s="2"/>
      <c r="B33" s="54" t="s">
        <v>100</v>
      </c>
      <c r="C33" s="12" t="s">
        <v>105</v>
      </c>
      <c r="D33" s="12">
        <v>0.01</v>
      </c>
      <c r="E33" s="104">
        <v>6</v>
      </c>
      <c r="F33" s="104">
        <v>6</v>
      </c>
      <c r="G33" s="104">
        <v>6</v>
      </c>
      <c r="H33" s="104">
        <v>10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6</v>
      </c>
      <c r="P33" s="12">
        <v>0</v>
      </c>
      <c r="Q33" s="12">
        <v>6</v>
      </c>
      <c r="R33" s="12">
        <v>6</v>
      </c>
      <c r="S33" s="115">
        <v>6</v>
      </c>
      <c r="T33" s="2"/>
    </row>
    <row r="34" spans="1:20" ht="12" customHeight="1" x14ac:dyDescent="0.2">
      <c r="A34" s="2"/>
      <c r="B34" s="2" t="s">
        <v>31</v>
      </c>
      <c r="C34" s="12"/>
      <c r="D34" s="1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12" customHeight="1" x14ac:dyDescent="0.3">
      <c r="A35" s="5"/>
      <c r="B35" s="6"/>
      <c r="C35" s="38"/>
      <c r="D35" s="38"/>
      <c r="E35" s="6"/>
      <c r="F35" s="6"/>
      <c r="G35" s="6"/>
      <c r="H35" s="6"/>
      <c r="I35" s="6"/>
      <c r="J35" s="6"/>
    </row>
    <row r="36" spans="1:20" s="3" customFormat="1" ht="14.45" customHeight="1" x14ac:dyDescent="0.25">
      <c r="C36" s="39"/>
      <c r="D36" s="39"/>
    </row>
    <row r="37" spans="1:20" s="3" customFormat="1" ht="15.6" customHeight="1" x14ac:dyDescent="0.25">
      <c r="B37" s="3" t="s">
        <v>152</v>
      </c>
      <c r="C37" s="39"/>
      <c r="D37" s="39"/>
      <c r="J37" s="377" t="s">
        <v>51</v>
      </c>
      <c r="K37" s="377"/>
      <c r="L37" s="377"/>
      <c r="M37" s="377"/>
      <c r="T37" s="64" t="s">
        <v>175</v>
      </c>
    </row>
    <row r="38" spans="1:20" ht="24.6" customHeight="1" x14ac:dyDescent="0.25">
      <c r="A38" s="3"/>
      <c r="K38" s="378" t="s">
        <v>48</v>
      </c>
      <c r="L38" s="378"/>
      <c r="T38" s="21" t="s">
        <v>49</v>
      </c>
    </row>
  </sheetData>
  <mergeCells count="31">
    <mergeCell ref="Q1:T1"/>
    <mergeCell ref="Q2:T2"/>
    <mergeCell ref="I6:P6"/>
    <mergeCell ref="T6:T8"/>
    <mergeCell ref="O7:P7"/>
    <mergeCell ref="Q7:Q8"/>
    <mergeCell ref="R7:R8"/>
    <mergeCell ref="M7:N7"/>
    <mergeCell ref="I7:J7"/>
    <mergeCell ref="K7:L7"/>
    <mergeCell ref="E7:F7"/>
    <mergeCell ref="G7:H7"/>
    <mergeCell ref="E6:H6"/>
    <mergeCell ref="Q6:S6"/>
    <mergeCell ref="A4:T4"/>
    <mergeCell ref="J37:M37"/>
    <mergeCell ref="K38:L38"/>
    <mergeCell ref="A6:A8"/>
    <mergeCell ref="D6:D8"/>
    <mergeCell ref="C6:C8"/>
    <mergeCell ref="B6:B8"/>
    <mergeCell ref="B9:T9"/>
    <mergeCell ref="B11:T11"/>
    <mergeCell ref="B12:T12"/>
    <mergeCell ref="B31:T31"/>
    <mergeCell ref="B21:T21"/>
    <mergeCell ref="B23:T23"/>
    <mergeCell ref="B24:T24"/>
    <mergeCell ref="B28:T28"/>
    <mergeCell ref="B30:T30"/>
    <mergeCell ref="S7:S8"/>
  </mergeCells>
  <phoneticPr fontId="1" type="noConversion"/>
  <pageMargins left="0.59055118110236227" right="0.23622047244094491" top="0.78740157480314965" bottom="0.39370078740157483" header="0.51181102362204722" footer="0.35433070866141736"/>
  <pageSetup paperSize="9" scale="7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8"/>
  <sheetViews>
    <sheetView view="pageBreakPreview" topLeftCell="C1" zoomScale="80" zoomScaleNormal="80" zoomScaleSheetLayoutView="80" workbookViewId="0">
      <selection activeCell="S58" sqref="S58"/>
    </sheetView>
  </sheetViews>
  <sheetFormatPr defaultRowHeight="12.75" x14ac:dyDescent="0.2"/>
  <cols>
    <col min="1" max="1" width="17.28515625" customWidth="1"/>
    <col min="2" max="2" width="36" customWidth="1"/>
    <col min="3" max="3" width="25" customWidth="1"/>
    <col min="4" max="5" width="5.85546875" customWidth="1"/>
    <col min="6" max="6" width="13.140625" customWidth="1"/>
    <col min="7" max="7" width="5.85546875" customWidth="1"/>
    <col min="8" max="8" width="8.140625" customWidth="1"/>
    <col min="9" max="9" width="7.85546875" customWidth="1"/>
    <col min="10" max="10" width="8.5703125" customWidth="1"/>
    <col min="11" max="11" width="8.85546875" customWidth="1"/>
    <col min="12" max="12" width="7.28515625" customWidth="1"/>
    <col min="13" max="13" width="8.42578125" customWidth="1"/>
    <col min="14" max="15" width="8.140625" customWidth="1"/>
    <col min="16" max="16" width="9" customWidth="1"/>
    <col min="17" max="17" width="8.7109375" customWidth="1"/>
    <col min="18" max="19" width="8.85546875" customWidth="1"/>
    <col min="20" max="20" width="8.7109375" customWidth="1"/>
    <col min="21" max="22" width="8.42578125" customWidth="1"/>
    <col min="23" max="23" width="18.140625" customWidth="1"/>
  </cols>
  <sheetData>
    <row r="1" spans="1:23" ht="17.25" customHeight="1" x14ac:dyDescent="0.2">
      <c r="R1" s="396" t="s">
        <v>25</v>
      </c>
      <c r="S1" s="396"/>
      <c r="T1" s="396"/>
      <c r="U1" s="396"/>
      <c r="V1" s="396"/>
      <c r="W1" s="396"/>
    </row>
    <row r="2" spans="1:23" ht="59.25" customHeight="1" x14ac:dyDescent="0.2">
      <c r="R2" s="396" t="s">
        <v>74</v>
      </c>
      <c r="S2" s="396"/>
      <c r="T2" s="396"/>
      <c r="U2" s="396"/>
      <c r="V2" s="396"/>
      <c r="W2" s="396"/>
    </row>
    <row r="3" spans="1:23" ht="29.25" customHeight="1" x14ac:dyDescent="0.2">
      <c r="R3" s="66"/>
      <c r="S3" s="66"/>
      <c r="T3" s="66"/>
      <c r="U3" s="66"/>
      <c r="V3" s="122"/>
      <c r="W3" s="66"/>
    </row>
    <row r="4" spans="1:23" ht="28.5" customHeight="1" x14ac:dyDescent="0.2">
      <c r="A4" s="397" t="s">
        <v>68</v>
      </c>
      <c r="B4" s="397"/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397"/>
      <c r="W4" s="397"/>
    </row>
    <row r="5" spans="1:23" ht="21" customHeight="1" thickBot="1" x14ac:dyDescent="0.25">
      <c r="A5" s="113"/>
      <c r="B5" s="412" t="s">
        <v>186</v>
      </c>
      <c r="C5" s="412"/>
      <c r="D5" s="412"/>
      <c r="E5" s="412"/>
      <c r="F5" s="412"/>
      <c r="G5" s="412"/>
      <c r="H5" s="412"/>
      <c r="I5" s="412"/>
      <c r="J5" s="412"/>
      <c r="K5" s="412"/>
      <c r="L5" s="412"/>
      <c r="M5" s="412"/>
      <c r="N5" s="412"/>
      <c r="O5" s="412"/>
      <c r="P5" s="412"/>
      <c r="Q5" s="412"/>
      <c r="R5" s="412"/>
      <c r="S5" s="412"/>
      <c r="T5" s="412"/>
      <c r="U5" s="412"/>
      <c r="V5" s="412"/>
      <c r="W5" s="412"/>
    </row>
    <row r="6" spans="1:23" s="14" customFormat="1" ht="25.9" customHeight="1" thickBot="1" x14ac:dyDescent="0.25">
      <c r="A6" s="403" t="s">
        <v>69</v>
      </c>
      <c r="B6" s="416" t="s">
        <v>36</v>
      </c>
      <c r="C6" s="413" t="s">
        <v>71</v>
      </c>
      <c r="D6" s="398" t="s">
        <v>19</v>
      </c>
      <c r="E6" s="399"/>
      <c r="F6" s="399"/>
      <c r="G6" s="400"/>
      <c r="H6" s="430" t="s">
        <v>23</v>
      </c>
      <c r="I6" s="431"/>
      <c r="J6" s="431"/>
      <c r="K6" s="431"/>
      <c r="L6" s="431"/>
      <c r="M6" s="431"/>
      <c r="N6" s="431"/>
      <c r="O6" s="431"/>
      <c r="P6" s="431"/>
      <c r="Q6" s="431"/>
      <c r="R6" s="431"/>
      <c r="S6" s="432"/>
      <c r="T6" s="406" t="s">
        <v>2</v>
      </c>
      <c r="U6" s="433"/>
      <c r="V6" s="407"/>
      <c r="W6" s="407" t="s">
        <v>32</v>
      </c>
    </row>
    <row r="7" spans="1:23" s="14" customFormat="1" ht="15.75" customHeight="1" thickBot="1" x14ac:dyDescent="0.25">
      <c r="A7" s="404"/>
      <c r="B7" s="417"/>
      <c r="C7" s="414"/>
      <c r="D7" s="419" t="s">
        <v>73</v>
      </c>
      <c r="E7" s="421" t="s">
        <v>24</v>
      </c>
      <c r="F7" s="421" t="s">
        <v>20</v>
      </c>
      <c r="G7" s="428" t="s">
        <v>21</v>
      </c>
      <c r="H7" s="423">
        <v>2017</v>
      </c>
      <c r="I7" s="400"/>
      <c r="J7" s="406">
        <v>2018</v>
      </c>
      <c r="K7" s="407"/>
      <c r="L7" s="410">
        <v>2019</v>
      </c>
      <c r="M7" s="426"/>
      <c r="N7" s="426"/>
      <c r="O7" s="426"/>
      <c r="P7" s="426"/>
      <c r="Q7" s="426"/>
      <c r="R7" s="426"/>
      <c r="S7" s="427"/>
      <c r="T7" s="434"/>
      <c r="U7" s="435"/>
      <c r="V7" s="436"/>
      <c r="W7" s="436"/>
    </row>
    <row r="8" spans="1:23" s="14" customFormat="1" ht="24" customHeight="1" thickBot="1" x14ac:dyDescent="0.25">
      <c r="A8" s="404"/>
      <c r="B8" s="417"/>
      <c r="C8" s="414"/>
      <c r="D8" s="419"/>
      <c r="E8" s="421"/>
      <c r="F8" s="421"/>
      <c r="G8" s="428"/>
      <c r="H8" s="424"/>
      <c r="I8" s="425"/>
      <c r="J8" s="408"/>
      <c r="K8" s="409"/>
      <c r="L8" s="410" t="s">
        <v>5</v>
      </c>
      <c r="M8" s="411"/>
      <c r="N8" s="410" t="s">
        <v>9</v>
      </c>
      <c r="O8" s="411"/>
      <c r="P8" s="410" t="s">
        <v>10</v>
      </c>
      <c r="Q8" s="411"/>
      <c r="R8" s="410" t="s">
        <v>12</v>
      </c>
      <c r="S8" s="411"/>
      <c r="T8" s="408"/>
      <c r="U8" s="437"/>
      <c r="V8" s="409"/>
      <c r="W8" s="436"/>
    </row>
    <row r="9" spans="1:23" s="14" customFormat="1" ht="24" customHeight="1" thickBot="1" x14ac:dyDescent="0.25">
      <c r="A9" s="405"/>
      <c r="B9" s="418"/>
      <c r="C9" s="415"/>
      <c r="D9" s="420"/>
      <c r="E9" s="422"/>
      <c r="F9" s="422"/>
      <c r="G9" s="429"/>
      <c r="H9" s="327" t="s">
        <v>3</v>
      </c>
      <c r="I9" s="318" t="s">
        <v>4</v>
      </c>
      <c r="J9" s="324" t="s">
        <v>3</v>
      </c>
      <c r="K9" s="323" t="s">
        <v>4</v>
      </c>
      <c r="L9" s="325" t="s">
        <v>3</v>
      </c>
      <c r="M9" s="326" t="s">
        <v>4</v>
      </c>
      <c r="N9" s="325" t="s">
        <v>3</v>
      </c>
      <c r="O9" s="326" t="s">
        <v>4</v>
      </c>
      <c r="P9" s="325" t="s">
        <v>3</v>
      </c>
      <c r="Q9" s="326" t="s">
        <v>4</v>
      </c>
      <c r="R9" s="316" t="s">
        <v>3</v>
      </c>
      <c r="S9" s="318" t="s">
        <v>4</v>
      </c>
      <c r="T9" s="316">
        <v>2020</v>
      </c>
      <c r="U9" s="317">
        <v>2021</v>
      </c>
      <c r="V9" s="318">
        <v>2022</v>
      </c>
      <c r="W9" s="409"/>
    </row>
    <row r="10" spans="1:23" s="14" customFormat="1" ht="25.5" x14ac:dyDescent="0.2">
      <c r="A10" s="451" t="s">
        <v>70</v>
      </c>
      <c r="B10" s="453" t="s">
        <v>109</v>
      </c>
      <c r="C10" s="55" t="s">
        <v>22</v>
      </c>
      <c r="D10" s="97" t="s">
        <v>126</v>
      </c>
      <c r="E10" s="97" t="s">
        <v>126</v>
      </c>
      <c r="F10" s="97" t="s">
        <v>126</v>
      </c>
      <c r="G10" s="97" t="s">
        <v>126</v>
      </c>
      <c r="H10" s="321">
        <f t="shared" ref="H10:V10" si="0">H12+H45+H55</f>
        <v>54462.6</v>
      </c>
      <c r="I10" s="321">
        <f t="shared" si="0"/>
        <v>53243.9</v>
      </c>
      <c r="J10" s="321">
        <f t="shared" si="0"/>
        <v>55607.599999999991</v>
      </c>
      <c r="K10" s="322">
        <f t="shared" si="0"/>
        <v>54316.954999999994</v>
      </c>
      <c r="L10" s="314">
        <f t="shared" si="0"/>
        <v>8738.112000000001</v>
      </c>
      <c r="M10" s="311">
        <f t="shared" si="0"/>
        <v>0</v>
      </c>
      <c r="N10" s="314">
        <f t="shared" si="0"/>
        <v>16863.322</v>
      </c>
      <c r="O10" s="311">
        <f t="shared" si="0"/>
        <v>16800.68</v>
      </c>
      <c r="P10" s="158">
        <f t="shared" si="0"/>
        <v>38877.492000000006</v>
      </c>
      <c r="Q10" s="159">
        <f t="shared" si="0"/>
        <v>35487.949690000001</v>
      </c>
      <c r="R10" s="158">
        <f>R12+R45+R55</f>
        <v>49970.65</v>
      </c>
      <c r="S10" s="159">
        <f>S12+S45+S55</f>
        <v>48362.73</v>
      </c>
      <c r="T10" s="315">
        <f t="shared" si="0"/>
        <v>48180.799999999996</v>
      </c>
      <c r="U10" s="312">
        <f t="shared" si="0"/>
        <v>49619.1</v>
      </c>
      <c r="V10" s="312">
        <f t="shared" si="0"/>
        <v>50483.3</v>
      </c>
      <c r="W10" s="175"/>
    </row>
    <row r="11" spans="1:23" s="14" customFormat="1" ht="13.5" thickBot="1" x14ac:dyDescent="0.25">
      <c r="A11" s="452"/>
      <c r="B11" s="454"/>
      <c r="C11" s="51" t="s">
        <v>72</v>
      </c>
      <c r="D11" s="118" t="s">
        <v>126</v>
      </c>
      <c r="E11" s="118" t="s">
        <v>126</v>
      </c>
      <c r="F11" s="118" t="s">
        <v>126</v>
      </c>
      <c r="G11" s="118" t="s">
        <v>126</v>
      </c>
      <c r="H11" s="118" t="s">
        <v>126</v>
      </c>
      <c r="I11" s="118" t="s">
        <v>126</v>
      </c>
      <c r="J11" s="118" t="s">
        <v>126</v>
      </c>
      <c r="K11" s="133" t="s">
        <v>126</v>
      </c>
      <c r="L11" s="156" t="s">
        <v>126</v>
      </c>
      <c r="M11" s="157" t="s">
        <v>126</v>
      </c>
      <c r="N11" s="156" t="s">
        <v>126</v>
      </c>
      <c r="O11" s="157" t="s">
        <v>126</v>
      </c>
      <c r="P11" s="156" t="s">
        <v>126</v>
      </c>
      <c r="Q11" s="157" t="s">
        <v>126</v>
      </c>
      <c r="R11" s="156" t="s">
        <v>126</v>
      </c>
      <c r="S11" s="157" t="s">
        <v>126</v>
      </c>
      <c r="T11" s="140" t="s">
        <v>126</v>
      </c>
      <c r="U11" s="118" t="s">
        <v>126</v>
      </c>
      <c r="V11" s="157" t="s">
        <v>126</v>
      </c>
      <c r="W11" s="174"/>
    </row>
    <row r="12" spans="1:23" s="14" customFormat="1" ht="25.5" x14ac:dyDescent="0.2">
      <c r="A12" s="459" t="s">
        <v>27</v>
      </c>
      <c r="B12" s="401" t="s">
        <v>111</v>
      </c>
      <c r="C12" s="50" t="s">
        <v>22</v>
      </c>
      <c r="D12" s="57" t="s">
        <v>126</v>
      </c>
      <c r="E12" s="57" t="s">
        <v>126</v>
      </c>
      <c r="F12" s="57" t="s">
        <v>126</v>
      </c>
      <c r="G12" s="57" t="s">
        <v>126</v>
      </c>
      <c r="H12" s="85">
        <f t="shared" ref="H12:O12" si="1">H14+H24</f>
        <v>40270</v>
      </c>
      <c r="I12" s="85">
        <f t="shared" si="1"/>
        <v>39415.699999999997</v>
      </c>
      <c r="J12" s="85">
        <f t="shared" si="1"/>
        <v>42878.099999999991</v>
      </c>
      <c r="K12" s="125">
        <f t="shared" si="1"/>
        <v>41749.399999999994</v>
      </c>
      <c r="L12" s="144">
        <f t="shared" si="1"/>
        <v>5141.0020000000004</v>
      </c>
      <c r="M12" s="145">
        <f t="shared" si="1"/>
        <v>0</v>
      </c>
      <c r="N12" s="144">
        <f>N14+N24</f>
        <v>10127.922</v>
      </c>
      <c r="O12" s="145">
        <f t="shared" si="1"/>
        <v>10139.5</v>
      </c>
      <c r="P12" s="155">
        <f t="shared" ref="P12:V12" si="2">P14+P24</f>
        <v>28729.622000000003</v>
      </c>
      <c r="Q12" s="152">
        <f t="shared" si="2"/>
        <v>27134.61969</v>
      </c>
      <c r="R12" s="155">
        <f>R14+R24</f>
        <v>34109.990000000005</v>
      </c>
      <c r="S12" s="145">
        <f>S14+S24</f>
        <v>34039.990000000005</v>
      </c>
      <c r="T12" s="137">
        <f t="shared" si="2"/>
        <v>34093.699999999997</v>
      </c>
      <c r="U12" s="53">
        <f t="shared" si="2"/>
        <v>35532</v>
      </c>
      <c r="V12" s="53">
        <f t="shared" si="2"/>
        <v>36396.200000000004</v>
      </c>
      <c r="W12" s="58"/>
    </row>
    <row r="13" spans="1:23" s="14" customFormat="1" ht="26.25" customHeight="1" thickBot="1" x14ac:dyDescent="0.25">
      <c r="A13" s="461"/>
      <c r="B13" s="402"/>
      <c r="C13" s="51" t="s">
        <v>72</v>
      </c>
      <c r="D13" s="118" t="s">
        <v>126</v>
      </c>
      <c r="E13" s="118" t="s">
        <v>126</v>
      </c>
      <c r="F13" s="118" t="s">
        <v>126</v>
      </c>
      <c r="G13" s="118" t="s">
        <v>126</v>
      </c>
      <c r="H13" s="118" t="s">
        <v>126</v>
      </c>
      <c r="I13" s="118" t="s">
        <v>126</v>
      </c>
      <c r="J13" s="118" t="s">
        <v>126</v>
      </c>
      <c r="K13" s="133" t="s">
        <v>126</v>
      </c>
      <c r="L13" s="156" t="s">
        <v>126</v>
      </c>
      <c r="M13" s="157" t="s">
        <v>126</v>
      </c>
      <c r="N13" s="156" t="s">
        <v>126</v>
      </c>
      <c r="O13" s="157" t="s">
        <v>126</v>
      </c>
      <c r="P13" s="156" t="s">
        <v>126</v>
      </c>
      <c r="Q13" s="157" t="s">
        <v>126</v>
      </c>
      <c r="R13" s="156" t="s">
        <v>126</v>
      </c>
      <c r="S13" s="157" t="s">
        <v>126</v>
      </c>
      <c r="T13" s="140" t="s">
        <v>126</v>
      </c>
      <c r="U13" s="118" t="s">
        <v>126</v>
      </c>
      <c r="V13" s="118"/>
      <c r="W13" s="60"/>
    </row>
    <row r="14" spans="1:23" s="14" customFormat="1" ht="13.5" customHeight="1" x14ac:dyDescent="0.2">
      <c r="A14" s="458" t="s">
        <v>112</v>
      </c>
      <c r="B14" s="456" t="s">
        <v>113</v>
      </c>
      <c r="C14" s="55" t="s">
        <v>22</v>
      </c>
      <c r="D14" s="97" t="s">
        <v>126</v>
      </c>
      <c r="E14" s="97" t="s">
        <v>126</v>
      </c>
      <c r="F14" s="97" t="s">
        <v>126</v>
      </c>
      <c r="G14" s="97" t="s">
        <v>126</v>
      </c>
      <c r="H14" s="56">
        <f t="shared" ref="H14:I14" si="3">SUM(H15:H21)</f>
        <v>19960.000000000004</v>
      </c>
      <c r="I14" s="56">
        <f t="shared" si="3"/>
        <v>19959.600000000002</v>
      </c>
      <c r="J14" s="56">
        <f>J16+J17+J18</f>
        <v>19035.400000000001</v>
      </c>
      <c r="K14" s="126">
        <f>K16+K17+K18</f>
        <v>19017.8</v>
      </c>
      <c r="L14" s="146">
        <f>SUM(L16:L22)</f>
        <v>5141.0020000000004</v>
      </c>
      <c r="M14" s="147">
        <f>SUM(M15:M22)</f>
        <v>0</v>
      </c>
      <c r="N14" s="182">
        <f>SUM(N15:N44)</f>
        <v>10127.922</v>
      </c>
      <c r="O14" s="183">
        <f>SUM(O15:O44)</f>
        <v>10139.5</v>
      </c>
      <c r="P14" s="182">
        <f t="shared" ref="P14:V14" si="4">SUM(P15:P23)</f>
        <v>14726.122000000001</v>
      </c>
      <c r="Q14" s="183">
        <f t="shared" si="4"/>
        <v>13158.491689999999</v>
      </c>
      <c r="R14" s="182">
        <f>SUM(R15:R23)</f>
        <v>19936.600000000002</v>
      </c>
      <c r="S14" s="147">
        <f>SUM(S15:S23)</f>
        <v>19866.600000000002</v>
      </c>
      <c r="T14" s="167">
        <f t="shared" si="4"/>
        <v>20735.8</v>
      </c>
      <c r="U14" s="89">
        <f t="shared" si="4"/>
        <v>21558.399999999998</v>
      </c>
      <c r="V14" s="120">
        <f t="shared" si="4"/>
        <v>22422.600000000002</v>
      </c>
      <c r="W14" s="99"/>
    </row>
    <row r="15" spans="1:23" s="14" customFormat="1" ht="13.5" customHeight="1" x14ac:dyDescent="0.2">
      <c r="A15" s="458"/>
      <c r="B15" s="456"/>
      <c r="C15" s="92" t="s">
        <v>72</v>
      </c>
      <c r="D15" s="43">
        <v>931</v>
      </c>
      <c r="E15" s="43" t="s">
        <v>116</v>
      </c>
      <c r="F15" s="43" t="s">
        <v>117</v>
      </c>
      <c r="G15" s="43">
        <v>244</v>
      </c>
      <c r="H15" s="109" t="s">
        <v>141</v>
      </c>
      <c r="I15" s="109" t="s">
        <v>141</v>
      </c>
      <c r="J15" s="96" t="s">
        <v>141</v>
      </c>
      <c r="K15" s="127" t="s">
        <v>141</v>
      </c>
      <c r="L15" s="148" t="s">
        <v>141</v>
      </c>
      <c r="M15" s="149" t="s">
        <v>141</v>
      </c>
      <c r="N15" s="148" t="s">
        <v>141</v>
      </c>
      <c r="O15" s="149" t="s">
        <v>141</v>
      </c>
      <c r="P15" s="148" t="s">
        <v>141</v>
      </c>
      <c r="Q15" s="149" t="s">
        <v>141</v>
      </c>
      <c r="R15" s="148" t="s">
        <v>141</v>
      </c>
      <c r="S15" s="149" t="s">
        <v>141</v>
      </c>
      <c r="T15" s="138" t="s">
        <v>141</v>
      </c>
      <c r="U15" s="96" t="s">
        <v>141</v>
      </c>
      <c r="V15" s="117"/>
      <c r="W15" s="59"/>
    </row>
    <row r="16" spans="1:23" s="14" customFormat="1" ht="21.75" customHeight="1" x14ac:dyDescent="0.2">
      <c r="A16" s="458"/>
      <c r="B16" s="456"/>
      <c r="C16" s="455"/>
      <c r="D16" s="43" t="s">
        <v>120</v>
      </c>
      <c r="E16" s="43" t="s">
        <v>116</v>
      </c>
      <c r="F16" s="43" t="s">
        <v>147</v>
      </c>
      <c r="G16" s="43" t="s">
        <v>119</v>
      </c>
      <c r="H16" s="96">
        <v>1333.4</v>
      </c>
      <c r="I16" s="96">
        <v>1333</v>
      </c>
      <c r="J16" s="107">
        <v>1194</v>
      </c>
      <c r="K16" s="127">
        <v>1194</v>
      </c>
      <c r="L16" s="148">
        <v>365.28199999999998</v>
      </c>
      <c r="M16" s="149">
        <v>0</v>
      </c>
      <c r="N16" s="148">
        <f>L16+324.87</f>
        <v>690.15200000000004</v>
      </c>
      <c r="O16" s="149">
        <v>690.2</v>
      </c>
      <c r="P16" s="148">
        <f>N16+334.41</f>
        <v>1024.5620000000001</v>
      </c>
      <c r="Q16" s="149">
        <v>923.27968999999996</v>
      </c>
      <c r="R16" s="160">
        <v>1398.4</v>
      </c>
      <c r="S16" s="161">
        <v>1328.4</v>
      </c>
      <c r="T16" s="138">
        <v>1513.6</v>
      </c>
      <c r="U16" s="96">
        <v>1567.3</v>
      </c>
      <c r="V16" s="117">
        <v>1631.9</v>
      </c>
      <c r="W16" s="462"/>
    </row>
    <row r="17" spans="1:23" s="14" customFormat="1" ht="13.5" customHeight="1" x14ac:dyDescent="0.2">
      <c r="A17" s="458"/>
      <c r="B17" s="456"/>
      <c r="C17" s="456"/>
      <c r="D17" s="43" t="s">
        <v>120</v>
      </c>
      <c r="E17" s="43" t="s">
        <v>116</v>
      </c>
      <c r="F17" s="43" t="s">
        <v>169</v>
      </c>
      <c r="G17" s="43" t="s">
        <v>119</v>
      </c>
      <c r="H17" s="96">
        <v>18369.400000000001</v>
      </c>
      <c r="I17" s="96">
        <v>18369.400000000001</v>
      </c>
      <c r="J17" s="107">
        <v>17577.7</v>
      </c>
      <c r="K17" s="127">
        <v>17577.7</v>
      </c>
      <c r="L17" s="148">
        <v>4731.72</v>
      </c>
      <c r="M17" s="149">
        <v>0</v>
      </c>
      <c r="N17" s="148">
        <f>L17+4431.05</f>
        <v>9162.77</v>
      </c>
      <c r="O17" s="149">
        <f>4731.72+4442.58</f>
        <v>9174.2999999999993</v>
      </c>
      <c r="P17" s="148">
        <f>N17+4263.79</f>
        <v>13426.560000000001</v>
      </c>
      <c r="Q17" s="149">
        <v>11960.212</v>
      </c>
      <c r="R17" s="160">
        <v>18263.2</v>
      </c>
      <c r="S17" s="161">
        <v>18263.2</v>
      </c>
      <c r="T17" s="138">
        <v>18975.5</v>
      </c>
      <c r="U17" s="96">
        <v>19734.5</v>
      </c>
      <c r="V17" s="117">
        <v>20523.900000000001</v>
      </c>
      <c r="W17" s="463"/>
    </row>
    <row r="18" spans="1:23" s="14" customFormat="1" ht="22.5" customHeight="1" x14ac:dyDescent="0.2">
      <c r="A18" s="458"/>
      <c r="B18" s="456"/>
      <c r="C18" s="456"/>
      <c r="D18" s="43" t="s">
        <v>120</v>
      </c>
      <c r="E18" s="43" t="s">
        <v>116</v>
      </c>
      <c r="F18" s="43" t="s">
        <v>170</v>
      </c>
      <c r="G18" s="43" t="s">
        <v>119</v>
      </c>
      <c r="H18" s="96">
        <v>257.2</v>
      </c>
      <c r="I18" s="96">
        <v>257.2</v>
      </c>
      <c r="J18" s="107">
        <v>263.7</v>
      </c>
      <c r="K18" s="127">
        <v>246.1</v>
      </c>
      <c r="L18" s="148">
        <v>44</v>
      </c>
      <c r="M18" s="149">
        <v>0</v>
      </c>
      <c r="N18" s="148">
        <v>275</v>
      </c>
      <c r="O18" s="149">
        <v>275</v>
      </c>
      <c r="P18" s="148">
        <v>275</v>
      </c>
      <c r="Q18" s="149">
        <v>275</v>
      </c>
      <c r="R18" s="160">
        <v>275</v>
      </c>
      <c r="S18" s="161">
        <v>275</v>
      </c>
      <c r="T18" s="138">
        <v>246.7</v>
      </c>
      <c r="U18" s="96">
        <v>256.60000000000002</v>
      </c>
      <c r="V18" s="117">
        <v>266.8</v>
      </c>
      <c r="W18" s="464"/>
    </row>
    <row r="19" spans="1:23" s="14" customFormat="1" ht="14.25" customHeight="1" x14ac:dyDescent="0.2">
      <c r="A19" s="458"/>
      <c r="B19" s="456"/>
      <c r="C19" s="456"/>
      <c r="D19" s="43">
        <v>931</v>
      </c>
      <c r="E19" s="43" t="s">
        <v>116</v>
      </c>
      <c r="F19" s="43" t="s">
        <v>118</v>
      </c>
      <c r="G19" s="43" t="s">
        <v>119</v>
      </c>
      <c r="H19" s="109" t="s">
        <v>141</v>
      </c>
      <c r="I19" s="109" t="s">
        <v>141</v>
      </c>
      <c r="J19" s="96" t="s">
        <v>141</v>
      </c>
      <c r="K19" s="127" t="s">
        <v>141</v>
      </c>
      <c r="L19" s="148" t="s">
        <v>141</v>
      </c>
      <c r="M19" s="149" t="s">
        <v>141</v>
      </c>
      <c r="N19" s="148" t="s">
        <v>141</v>
      </c>
      <c r="O19" s="149" t="s">
        <v>141</v>
      </c>
      <c r="P19" s="148" t="s">
        <v>141</v>
      </c>
      <c r="Q19" s="149" t="s">
        <v>141</v>
      </c>
      <c r="R19" s="148" t="s">
        <v>141</v>
      </c>
      <c r="S19" s="149" t="s">
        <v>141</v>
      </c>
      <c r="T19" s="138" t="s">
        <v>138</v>
      </c>
      <c r="U19" s="96" t="s">
        <v>138</v>
      </c>
      <c r="V19" s="117" t="s">
        <v>138</v>
      </c>
      <c r="W19" s="59"/>
    </row>
    <row r="20" spans="1:23" s="14" customFormat="1" ht="14.25" customHeight="1" x14ac:dyDescent="0.2">
      <c r="A20" s="458"/>
      <c r="B20" s="456"/>
      <c r="C20" s="456"/>
      <c r="D20" s="43" t="s">
        <v>120</v>
      </c>
      <c r="E20" s="43" t="s">
        <v>116</v>
      </c>
      <c r="F20" s="43" t="s">
        <v>149</v>
      </c>
      <c r="G20" s="43" t="s">
        <v>119</v>
      </c>
      <c r="H20" s="109" t="s">
        <v>141</v>
      </c>
      <c r="I20" s="109" t="s">
        <v>141</v>
      </c>
      <c r="J20" s="96" t="s">
        <v>141</v>
      </c>
      <c r="K20" s="127" t="s">
        <v>141</v>
      </c>
      <c r="L20" s="148" t="s">
        <v>141</v>
      </c>
      <c r="M20" s="149" t="s">
        <v>141</v>
      </c>
      <c r="N20" s="148" t="s">
        <v>141</v>
      </c>
      <c r="O20" s="149" t="s">
        <v>141</v>
      </c>
      <c r="P20" s="148" t="s">
        <v>141</v>
      </c>
      <c r="Q20" s="149" t="s">
        <v>141</v>
      </c>
      <c r="R20" s="148" t="s">
        <v>141</v>
      </c>
      <c r="S20" s="149" t="s">
        <v>141</v>
      </c>
      <c r="T20" s="138" t="s">
        <v>138</v>
      </c>
      <c r="U20" s="96" t="s">
        <v>138</v>
      </c>
      <c r="V20" s="117" t="s">
        <v>138</v>
      </c>
      <c r="W20" s="59"/>
    </row>
    <row r="21" spans="1:23" s="14" customFormat="1" ht="13.5" customHeight="1" x14ac:dyDescent="0.2">
      <c r="A21" s="458"/>
      <c r="B21" s="456"/>
      <c r="C21" s="456"/>
      <c r="D21" s="43" t="s">
        <v>120</v>
      </c>
      <c r="E21" s="43" t="s">
        <v>116</v>
      </c>
      <c r="F21" s="43" t="s">
        <v>121</v>
      </c>
      <c r="G21" s="43" t="s">
        <v>119</v>
      </c>
      <c r="H21" s="109" t="s">
        <v>141</v>
      </c>
      <c r="I21" s="109" t="s">
        <v>141</v>
      </c>
      <c r="J21" s="96" t="s">
        <v>141</v>
      </c>
      <c r="K21" s="127" t="s">
        <v>141</v>
      </c>
      <c r="L21" s="148" t="s">
        <v>141</v>
      </c>
      <c r="M21" s="149" t="s">
        <v>141</v>
      </c>
      <c r="N21" s="148" t="s">
        <v>141</v>
      </c>
      <c r="O21" s="149" t="s">
        <v>141</v>
      </c>
      <c r="P21" s="148" t="s">
        <v>141</v>
      </c>
      <c r="Q21" s="149" t="s">
        <v>141</v>
      </c>
      <c r="R21" s="148" t="s">
        <v>141</v>
      </c>
      <c r="S21" s="149" t="s">
        <v>141</v>
      </c>
      <c r="T21" s="138" t="s">
        <v>138</v>
      </c>
      <c r="U21" s="96" t="s">
        <v>138</v>
      </c>
      <c r="V21" s="117" t="s">
        <v>138</v>
      </c>
      <c r="W21" s="100"/>
    </row>
    <row r="22" spans="1:23" s="14" customFormat="1" ht="13.5" customHeight="1" x14ac:dyDescent="0.2">
      <c r="A22" s="458"/>
      <c r="B22" s="456"/>
      <c r="C22" s="456"/>
      <c r="D22" s="43" t="s">
        <v>120</v>
      </c>
      <c r="E22" s="43" t="s">
        <v>116</v>
      </c>
      <c r="F22" s="43" t="s">
        <v>150</v>
      </c>
      <c r="G22" s="43" t="s">
        <v>119</v>
      </c>
      <c r="H22" s="96" t="s">
        <v>141</v>
      </c>
      <c r="I22" s="96" t="s">
        <v>141</v>
      </c>
      <c r="J22" s="96" t="s">
        <v>141</v>
      </c>
      <c r="K22" s="127" t="s">
        <v>141</v>
      </c>
      <c r="L22" s="148" t="s">
        <v>141</v>
      </c>
      <c r="M22" s="149" t="s">
        <v>141</v>
      </c>
      <c r="N22" s="148" t="s">
        <v>141</v>
      </c>
      <c r="O22" s="149" t="s">
        <v>141</v>
      </c>
      <c r="P22" s="148" t="s">
        <v>141</v>
      </c>
      <c r="Q22" s="149" t="s">
        <v>141</v>
      </c>
      <c r="R22" s="148" t="s">
        <v>141</v>
      </c>
      <c r="S22" s="149" t="s">
        <v>141</v>
      </c>
      <c r="T22" s="138" t="s">
        <v>141</v>
      </c>
      <c r="U22" s="96" t="s">
        <v>141</v>
      </c>
      <c r="V22" s="117" t="s">
        <v>141</v>
      </c>
      <c r="W22" s="100"/>
    </row>
    <row r="23" spans="1:23" s="14" customFormat="1" ht="13.5" customHeight="1" x14ac:dyDescent="0.2">
      <c r="A23" s="438"/>
      <c r="B23" s="457"/>
      <c r="C23" s="457"/>
      <c r="D23" s="43" t="s">
        <v>120</v>
      </c>
      <c r="E23" s="43" t="s">
        <v>116</v>
      </c>
      <c r="F23" s="43" t="s">
        <v>161</v>
      </c>
      <c r="G23" s="43" t="s">
        <v>119</v>
      </c>
      <c r="H23" s="96" t="s">
        <v>141</v>
      </c>
      <c r="I23" s="96" t="s">
        <v>141</v>
      </c>
      <c r="J23" s="96" t="s">
        <v>141</v>
      </c>
      <c r="K23" s="127" t="s">
        <v>141</v>
      </c>
      <c r="L23" s="148" t="s">
        <v>141</v>
      </c>
      <c r="M23" s="149" t="s">
        <v>141</v>
      </c>
      <c r="N23" s="148" t="s">
        <v>141</v>
      </c>
      <c r="O23" s="149" t="s">
        <v>141</v>
      </c>
      <c r="P23" s="148" t="s">
        <v>141</v>
      </c>
      <c r="Q23" s="149" t="s">
        <v>141</v>
      </c>
      <c r="R23" s="148" t="s">
        <v>141</v>
      </c>
      <c r="S23" s="149" t="s">
        <v>141</v>
      </c>
      <c r="T23" s="138" t="s">
        <v>148</v>
      </c>
      <c r="U23" s="96" t="s">
        <v>148</v>
      </c>
      <c r="V23" s="117" t="s">
        <v>148</v>
      </c>
      <c r="W23" s="100"/>
    </row>
    <row r="24" spans="1:23" s="14" customFormat="1" ht="15" customHeight="1" x14ac:dyDescent="0.2">
      <c r="A24" s="470" t="s">
        <v>114</v>
      </c>
      <c r="B24" s="446" t="s">
        <v>115</v>
      </c>
      <c r="C24" s="92" t="s">
        <v>22</v>
      </c>
      <c r="D24" s="95" t="s">
        <v>126</v>
      </c>
      <c r="E24" s="95" t="s">
        <v>126</v>
      </c>
      <c r="F24" s="95" t="s">
        <v>126</v>
      </c>
      <c r="G24" s="95" t="s">
        <v>126</v>
      </c>
      <c r="H24" s="94">
        <f>SUM(H25:H44)</f>
        <v>20310</v>
      </c>
      <c r="I24" s="106">
        <f>SUM(I25:I44)</f>
        <v>19456.099999999999</v>
      </c>
      <c r="J24" s="94">
        <f>SUM(J25:J44)</f>
        <v>23842.699999999993</v>
      </c>
      <c r="K24" s="128">
        <f>SUM(K25:K44)</f>
        <v>22731.599999999999</v>
      </c>
      <c r="L24" s="142">
        <v>0</v>
      </c>
      <c r="M24" s="143">
        <v>0</v>
      </c>
      <c r="N24" s="142">
        <v>0</v>
      </c>
      <c r="O24" s="143">
        <v>0</v>
      </c>
      <c r="P24" s="142">
        <f t="shared" ref="P24:V24" si="5">SUM(P25:P44)</f>
        <v>14003.500000000002</v>
      </c>
      <c r="Q24" s="143">
        <f>SUM(Q25:Q44)</f>
        <v>13976.128000000001</v>
      </c>
      <c r="R24" s="142">
        <f t="shared" si="5"/>
        <v>14173.390000000001</v>
      </c>
      <c r="S24" s="143">
        <f>SUM(S25:S44)</f>
        <v>14173.390000000001</v>
      </c>
      <c r="T24" s="136">
        <f t="shared" si="5"/>
        <v>13357.9</v>
      </c>
      <c r="U24" s="94">
        <f t="shared" si="5"/>
        <v>13973.6</v>
      </c>
      <c r="V24" s="121">
        <f t="shared" si="5"/>
        <v>13973.6</v>
      </c>
      <c r="W24" s="59"/>
    </row>
    <row r="25" spans="1:23" s="14" customFormat="1" ht="15" customHeight="1" x14ac:dyDescent="0.2">
      <c r="A25" s="458"/>
      <c r="B25" s="447"/>
      <c r="C25" s="92" t="s">
        <v>72</v>
      </c>
      <c r="D25" s="43" t="s">
        <v>120</v>
      </c>
      <c r="E25" s="43" t="s">
        <v>116</v>
      </c>
      <c r="F25" s="43" t="s">
        <v>122</v>
      </c>
      <c r="G25" s="43" t="s">
        <v>119</v>
      </c>
      <c r="H25" s="109" t="s">
        <v>141</v>
      </c>
      <c r="I25" s="109" t="s">
        <v>141</v>
      </c>
      <c r="J25" s="96" t="s">
        <v>141</v>
      </c>
      <c r="K25" s="127" t="s">
        <v>141</v>
      </c>
      <c r="L25" s="148" t="s">
        <v>141</v>
      </c>
      <c r="M25" s="149" t="s">
        <v>141</v>
      </c>
      <c r="N25" s="148" t="s">
        <v>141</v>
      </c>
      <c r="O25" s="149" t="s">
        <v>141</v>
      </c>
      <c r="P25" s="148" t="s">
        <v>141</v>
      </c>
      <c r="Q25" s="149" t="s">
        <v>141</v>
      </c>
      <c r="R25" s="148" t="s">
        <v>141</v>
      </c>
      <c r="S25" s="149" t="s">
        <v>141</v>
      </c>
      <c r="T25" s="138" t="s">
        <v>139</v>
      </c>
      <c r="U25" s="96" t="s">
        <v>139</v>
      </c>
      <c r="V25" s="117" t="s">
        <v>138</v>
      </c>
      <c r="W25" s="59"/>
    </row>
    <row r="26" spans="1:23" s="14" customFormat="1" ht="15" customHeight="1" x14ac:dyDescent="0.2">
      <c r="A26" s="458"/>
      <c r="B26" s="447"/>
      <c r="C26" s="455"/>
      <c r="D26" s="43" t="s">
        <v>123</v>
      </c>
      <c r="E26" s="43" t="s">
        <v>116</v>
      </c>
      <c r="F26" s="43" t="s">
        <v>124</v>
      </c>
      <c r="G26" s="43" t="s">
        <v>119</v>
      </c>
      <c r="H26" s="109" t="s">
        <v>141</v>
      </c>
      <c r="I26" s="109" t="s">
        <v>141</v>
      </c>
      <c r="J26" s="107" t="s">
        <v>141</v>
      </c>
      <c r="K26" s="127" t="s">
        <v>141</v>
      </c>
      <c r="L26" s="148" t="s">
        <v>141</v>
      </c>
      <c r="M26" s="149" t="s">
        <v>141</v>
      </c>
      <c r="N26" s="148" t="s">
        <v>141</v>
      </c>
      <c r="O26" s="149" t="s">
        <v>141</v>
      </c>
      <c r="P26" s="148" t="s">
        <v>141</v>
      </c>
      <c r="Q26" s="149" t="s">
        <v>141</v>
      </c>
      <c r="R26" s="148" t="s">
        <v>141</v>
      </c>
      <c r="S26" s="149" t="s">
        <v>141</v>
      </c>
      <c r="T26" s="138" t="s">
        <v>139</v>
      </c>
      <c r="U26" s="96" t="s">
        <v>139</v>
      </c>
      <c r="V26" s="117" t="s">
        <v>138</v>
      </c>
      <c r="W26" s="59"/>
    </row>
    <row r="27" spans="1:23" s="14" customFormat="1" ht="16.5" customHeight="1" x14ac:dyDescent="0.2">
      <c r="A27" s="458"/>
      <c r="B27" s="447"/>
      <c r="C27" s="456"/>
      <c r="D27" s="43" t="s">
        <v>120</v>
      </c>
      <c r="E27" s="43" t="s">
        <v>116</v>
      </c>
      <c r="F27" s="43" t="s">
        <v>125</v>
      </c>
      <c r="G27" s="43" t="s">
        <v>119</v>
      </c>
      <c r="H27" s="109" t="s">
        <v>141</v>
      </c>
      <c r="I27" s="109" t="s">
        <v>141</v>
      </c>
      <c r="J27" s="107" t="s">
        <v>141</v>
      </c>
      <c r="K27" s="127" t="s">
        <v>141</v>
      </c>
      <c r="L27" s="148" t="s">
        <v>141</v>
      </c>
      <c r="M27" s="149" t="s">
        <v>141</v>
      </c>
      <c r="N27" s="148" t="s">
        <v>141</v>
      </c>
      <c r="O27" s="149" t="s">
        <v>141</v>
      </c>
      <c r="P27" s="148" t="s">
        <v>141</v>
      </c>
      <c r="Q27" s="149" t="s">
        <v>141</v>
      </c>
      <c r="R27" s="148" t="s">
        <v>141</v>
      </c>
      <c r="S27" s="149" t="s">
        <v>141</v>
      </c>
      <c r="T27" s="138" t="s">
        <v>139</v>
      </c>
      <c r="U27" s="96" t="s">
        <v>139</v>
      </c>
      <c r="V27" s="117" t="s">
        <v>138</v>
      </c>
      <c r="W27" s="59"/>
    </row>
    <row r="28" spans="1:23" s="14" customFormat="1" ht="15.75" customHeight="1" x14ac:dyDescent="0.2">
      <c r="A28" s="458"/>
      <c r="B28" s="447"/>
      <c r="C28" s="456"/>
      <c r="D28" s="43" t="s">
        <v>120</v>
      </c>
      <c r="E28" s="43" t="s">
        <v>116</v>
      </c>
      <c r="F28" s="43" t="s">
        <v>142</v>
      </c>
      <c r="G28" s="43" t="s">
        <v>119</v>
      </c>
      <c r="H28" s="109" t="s">
        <v>141</v>
      </c>
      <c r="I28" s="109" t="s">
        <v>141</v>
      </c>
      <c r="J28" s="107" t="s">
        <v>141</v>
      </c>
      <c r="K28" s="127" t="s">
        <v>141</v>
      </c>
      <c r="L28" s="148" t="s">
        <v>141</v>
      </c>
      <c r="M28" s="149" t="s">
        <v>141</v>
      </c>
      <c r="N28" s="148" t="s">
        <v>141</v>
      </c>
      <c r="O28" s="149" t="s">
        <v>141</v>
      </c>
      <c r="P28" s="148" t="s">
        <v>141</v>
      </c>
      <c r="Q28" s="149" t="s">
        <v>141</v>
      </c>
      <c r="R28" s="148" t="s">
        <v>141</v>
      </c>
      <c r="S28" s="149" t="s">
        <v>141</v>
      </c>
      <c r="T28" s="138" t="s">
        <v>141</v>
      </c>
      <c r="U28" s="96" t="s">
        <v>139</v>
      </c>
      <c r="V28" s="117" t="s">
        <v>141</v>
      </c>
      <c r="W28" s="101"/>
    </row>
    <row r="29" spans="1:23" s="14" customFormat="1" ht="15.75" customHeight="1" x14ac:dyDescent="0.2">
      <c r="A29" s="458"/>
      <c r="B29" s="447"/>
      <c r="C29" s="456"/>
      <c r="D29" s="43" t="s">
        <v>120</v>
      </c>
      <c r="E29" s="43" t="s">
        <v>116</v>
      </c>
      <c r="F29" s="43" t="s">
        <v>162</v>
      </c>
      <c r="G29" s="43" t="s">
        <v>119</v>
      </c>
      <c r="H29" s="96">
        <v>7000</v>
      </c>
      <c r="I29" s="96">
        <v>6153.2</v>
      </c>
      <c r="J29" s="107">
        <v>8722.1</v>
      </c>
      <c r="K29" s="127">
        <v>7897.4</v>
      </c>
      <c r="L29" s="148" t="s">
        <v>141</v>
      </c>
      <c r="M29" s="149" t="s">
        <v>141</v>
      </c>
      <c r="N29" s="148" t="s">
        <v>141</v>
      </c>
      <c r="O29" s="149" t="s">
        <v>141</v>
      </c>
      <c r="P29" s="148" t="s">
        <v>141</v>
      </c>
      <c r="Q29" s="149" t="s">
        <v>141</v>
      </c>
      <c r="R29" s="148" t="s">
        <v>141</v>
      </c>
      <c r="S29" s="149" t="s">
        <v>141</v>
      </c>
      <c r="T29" s="138" t="s">
        <v>141</v>
      </c>
      <c r="U29" s="96" t="s">
        <v>141</v>
      </c>
      <c r="V29" s="117" t="s">
        <v>148</v>
      </c>
      <c r="W29" s="101"/>
    </row>
    <row r="30" spans="1:23" s="14" customFormat="1" ht="15.75" customHeight="1" x14ac:dyDescent="0.2">
      <c r="A30" s="458"/>
      <c r="B30" s="447"/>
      <c r="C30" s="456"/>
      <c r="D30" s="43" t="s">
        <v>120</v>
      </c>
      <c r="E30" s="43" t="s">
        <v>116</v>
      </c>
      <c r="F30" s="43" t="s">
        <v>164</v>
      </c>
      <c r="G30" s="43" t="s">
        <v>119</v>
      </c>
      <c r="H30" s="96">
        <v>7</v>
      </c>
      <c r="I30" s="96">
        <v>6.2</v>
      </c>
      <c r="J30" s="107">
        <v>8.8000000000000007</v>
      </c>
      <c r="K30" s="127">
        <v>7.9</v>
      </c>
      <c r="L30" s="148" t="s">
        <v>141</v>
      </c>
      <c r="M30" s="149" t="s">
        <v>141</v>
      </c>
      <c r="N30" s="148" t="s">
        <v>141</v>
      </c>
      <c r="O30" s="149" t="s">
        <v>141</v>
      </c>
      <c r="P30" s="148" t="s">
        <v>141</v>
      </c>
      <c r="Q30" s="149" t="s">
        <v>141</v>
      </c>
      <c r="R30" s="148" t="s">
        <v>141</v>
      </c>
      <c r="S30" s="149" t="s">
        <v>141</v>
      </c>
      <c r="T30" s="138" t="s">
        <v>163</v>
      </c>
      <c r="U30" s="96" t="s">
        <v>163</v>
      </c>
      <c r="V30" s="117" t="s">
        <v>163</v>
      </c>
      <c r="W30" s="101"/>
    </row>
    <row r="31" spans="1:23" s="14" customFormat="1" ht="15.75" customHeight="1" x14ac:dyDescent="0.2">
      <c r="A31" s="458"/>
      <c r="B31" s="447"/>
      <c r="C31" s="456"/>
      <c r="D31" s="43" t="s">
        <v>120</v>
      </c>
      <c r="E31" s="43" t="s">
        <v>116</v>
      </c>
      <c r="F31" s="43" t="s">
        <v>171</v>
      </c>
      <c r="G31" s="43" t="s">
        <v>119</v>
      </c>
      <c r="H31" s="96">
        <v>149.19999999999999</v>
      </c>
      <c r="I31" s="96">
        <v>149.1</v>
      </c>
      <c r="J31" s="107">
        <v>11017.4</v>
      </c>
      <c r="K31" s="127">
        <v>10736.1</v>
      </c>
      <c r="L31" s="148">
        <v>0</v>
      </c>
      <c r="M31" s="149">
        <v>0</v>
      </c>
      <c r="N31" s="148">
        <v>0</v>
      </c>
      <c r="O31" s="149">
        <v>0</v>
      </c>
      <c r="P31" s="148">
        <v>12233.1</v>
      </c>
      <c r="Q31" s="149">
        <v>12233.1</v>
      </c>
      <c r="R31" s="160">
        <v>12233.1</v>
      </c>
      <c r="S31" s="161">
        <v>12233.1</v>
      </c>
      <c r="T31" s="138">
        <v>13096</v>
      </c>
      <c r="U31" s="109">
        <v>13699.7</v>
      </c>
      <c r="V31" s="117">
        <v>13699.7</v>
      </c>
      <c r="W31" s="101"/>
    </row>
    <row r="32" spans="1:23" s="14" customFormat="1" ht="15.75" customHeight="1" x14ac:dyDescent="0.2">
      <c r="A32" s="458"/>
      <c r="B32" s="447"/>
      <c r="C32" s="456"/>
      <c r="D32" s="43" t="s">
        <v>120</v>
      </c>
      <c r="E32" s="43" t="s">
        <v>116</v>
      </c>
      <c r="F32" s="43" t="s">
        <v>172</v>
      </c>
      <c r="G32" s="43" t="s">
        <v>119</v>
      </c>
      <c r="H32" s="96">
        <v>10653.8</v>
      </c>
      <c r="I32" s="96">
        <v>10647.6</v>
      </c>
      <c r="J32" s="107">
        <v>167.6</v>
      </c>
      <c r="K32" s="127">
        <v>163.4</v>
      </c>
      <c r="L32" s="148">
        <v>0</v>
      </c>
      <c r="M32" s="149">
        <v>0</v>
      </c>
      <c r="N32" s="148">
        <v>0</v>
      </c>
      <c r="O32" s="149">
        <v>0</v>
      </c>
      <c r="P32" s="148">
        <v>255.7</v>
      </c>
      <c r="Q32" s="149">
        <v>255.7</v>
      </c>
      <c r="R32" s="160">
        <v>255.7</v>
      </c>
      <c r="S32" s="161">
        <v>255.7</v>
      </c>
      <c r="T32" s="138">
        <v>261.89999999999998</v>
      </c>
      <c r="U32" s="96">
        <v>273.89999999999998</v>
      </c>
      <c r="V32" s="117">
        <v>273.89999999999998</v>
      </c>
      <c r="W32" s="101"/>
    </row>
    <row r="33" spans="1:23" s="14" customFormat="1" ht="15.75" customHeight="1" x14ac:dyDescent="0.2">
      <c r="A33" s="458"/>
      <c r="B33" s="447"/>
      <c r="C33" s="456"/>
      <c r="D33" s="43" t="s">
        <v>120</v>
      </c>
      <c r="E33" s="43" t="s">
        <v>116</v>
      </c>
      <c r="F33" s="43" t="s">
        <v>150</v>
      </c>
      <c r="G33" s="43" t="s">
        <v>119</v>
      </c>
      <c r="H33" s="96" t="s">
        <v>141</v>
      </c>
      <c r="I33" s="109" t="s">
        <v>141</v>
      </c>
      <c r="J33" s="109" t="s">
        <v>141</v>
      </c>
      <c r="K33" s="127" t="s">
        <v>141</v>
      </c>
      <c r="L33" s="148" t="s">
        <v>141</v>
      </c>
      <c r="M33" s="149" t="s">
        <v>141</v>
      </c>
      <c r="N33" s="148" t="s">
        <v>141</v>
      </c>
      <c r="O33" s="149" t="s">
        <v>141</v>
      </c>
      <c r="P33" s="148" t="s">
        <v>141</v>
      </c>
      <c r="Q33" s="149" t="s">
        <v>141</v>
      </c>
      <c r="R33" s="148" t="s">
        <v>141</v>
      </c>
      <c r="S33" s="149" t="s">
        <v>141</v>
      </c>
      <c r="T33" s="138" t="s">
        <v>163</v>
      </c>
      <c r="U33" s="96" t="s">
        <v>163</v>
      </c>
      <c r="V33" s="117" t="s">
        <v>138</v>
      </c>
      <c r="W33" s="101"/>
    </row>
    <row r="34" spans="1:23" s="14" customFormat="1" ht="15.75" customHeight="1" x14ac:dyDescent="0.2">
      <c r="A34" s="458"/>
      <c r="B34" s="447"/>
      <c r="C34" s="456"/>
      <c r="D34" s="43" t="s">
        <v>120</v>
      </c>
      <c r="E34" s="43" t="s">
        <v>116</v>
      </c>
      <c r="F34" s="43" t="s">
        <v>140</v>
      </c>
      <c r="G34" s="43" t="s">
        <v>119</v>
      </c>
      <c r="H34" s="109" t="s">
        <v>141</v>
      </c>
      <c r="I34" s="109" t="s">
        <v>141</v>
      </c>
      <c r="J34" s="109" t="s">
        <v>141</v>
      </c>
      <c r="K34" s="127" t="s">
        <v>141</v>
      </c>
      <c r="L34" s="148" t="s">
        <v>141</v>
      </c>
      <c r="M34" s="149" t="s">
        <v>141</v>
      </c>
      <c r="N34" s="148" t="s">
        <v>141</v>
      </c>
      <c r="O34" s="149" t="s">
        <v>141</v>
      </c>
      <c r="P34" s="148" t="s">
        <v>141</v>
      </c>
      <c r="Q34" s="149" t="s">
        <v>141</v>
      </c>
      <c r="R34" s="148" t="s">
        <v>141</v>
      </c>
      <c r="S34" s="149" t="s">
        <v>141</v>
      </c>
      <c r="T34" s="138" t="s">
        <v>141</v>
      </c>
      <c r="U34" s="96" t="s">
        <v>139</v>
      </c>
      <c r="V34" s="117" t="s">
        <v>138</v>
      </c>
      <c r="W34" s="101"/>
    </row>
    <row r="35" spans="1:23" s="14" customFormat="1" ht="16.5" customHeight="1" x14ac:dyDescent="0.2">
      <c r="A35" s="458"/>
      <c r="B35" s="447"/>
      <c r="C35" s="456"/>
      <c r="D35" s="91" t="s">
        <v>120</v>
      </c>
      <c r="E35" s="91" t="s">
        <v>116</v>
      </c>
      <c r="F35" s="91" t="s">
        <v>149</v>
      </c>
      <c r="G35" s="91" t="s">
        <v>119</v>
      </c>
      <c r="H35" s="88" t="s">
        <v>141</v>
      </c>
      <c r="I35" s="88" t="s">
        <v>141</v>
      </c>
      <c r="J35" s="88" t="s">
        <v>141</v>
      </c>
      <c r="K35" s="129" t="s">
        <v>141</v>
      </c>
      <c r="L35" s="150" t="s">
        <v>141</v>
      </c>
      <c r="M35" s="151" t="s">
        <v>141</v>
      </c>
      <c r="N35" s="150" t="s">
        <v>141</v>
      </c>
      <c r="O35" s="151" t="s">
        <v>141</v>
      </c>
      <c r="P35" s="150" t="s">
        <v>141</v>
      </c>
      <c r="Q35" s="151" t="s">
        <v>141</v>
      </c>
      <c r="R35" s="150" t="s">
        <v>141</v>
      </c>
      <c r="S35" s="151" t="s">
        <v>141</v>
      </c>
      <c r="T35" s="138" t="s">
        <v>141</v>
      </c>
      <c r="U35" s="96" t="s">
        <v>139</v>
      </c>
      <c r="V35" s="117" t="s">
        <v>138</v>
      </c>
      <c r="W35" s="102"/>
    </row>
    <row r="36" spans="1:23" s="14" customFormat="1" ht="18.75" customHeight="1" x14ac:dyDescent="0.2">
      <c r="A36" s="458"/>
      <c r="B36" s="447"/>
      <c r="C36" s="456"/>
      <c r="D36" s="91" t="s">
        <v>120</v>
      </c>
      <c r="E36" s="91" t="s">
        <v>116</v>
      </c>
      <c r="F36" s="91" t="s">
        <v>153</v>
      </c>
      <c r="G36" s="91" t="s">
        <v>119</v>
      </c>
      <c r="H36" s="88" t="s">
        <v>141</v>
      </c>
      <c r="I36" s="88" t="s">
        <v>141</v>
      </c>
      <c r="J36" s="88" t="s">
        <v>141</v>
      </c>
      <c r="K36" s="129" t="s">
        <v>141</v>
      </c>
      <c r="L36" s="150" t="s">
        <v>141</v>
      </c>
      <c r="M36" s="151" t="s">
        <v>141</v>
      </c>
      <c r="N36" s="150" t="s">
        <v>141</v>
      </c>
      <c r="O36" s="151" t="s">
        <v>141</v>
      </c>
      <c r="P36" s="150" t="s">
        <v>141</v>
      </c>
      <c r="Q36" s="151" t="s">
        <v>141</v>
      </c>
      <c r="R36" s="150" t="s">
        <v>141</v>
      </c>
      <c r="S36" s="151" t="s">
        <v>141</v>
      </c>
      <c r="T36" s="138" t="s">
        <v>141</v>
      </c>
      <c r="U36" s="96" t="s">
        <v>139</v>
      </c>
      <c r="V36" s="117" t="s">
        <v>141</v>
      </c>
      <c r="W36" s="102"/>
    </row>
    <row r="37" spans="1:23" s="14" customFormat="1" ht="17.25" customHeight="1" x14ac:dyDescent="0.2">
      <c r="A37" s="458"/>
      <c r="B37" s="447"/>
      <c r="C37" s="456"/>
      <c r="D37" s="91" t="s">
        <v>120</v>
      </c>
      <c r="E37" s="91" t="s">
        <v>116</v>
      </c>
      <c r="F37" s="91" t="s">
        <v>154</v>
      </c>
      <c r="G37" s="91" t="s">
        <v>119</v>
      </c>
      <c r="H37" s="88" t="s">
        <v>141</v>
      </c>
      <c r="I37" s="88" t="s">
        <v>141</v>
      </c>
      <c r="J37" s="88" t="s">
        <v>141</v>
      </c>
      <c r="K37" s="129" t="s">
        <v>141</v>
      </c>
      <c r="L37" s="150" t="s">
        <v>141</v>
      </c>
      <c r="M37" s="151" t="s">
        <v>141</v>
      </c>
      <c r="N37" s="150" t="s">
        <v>141</v>
      </c>
      <c r="O37" s="151" t="s">
        <v>141</v>
      </c>
      <c r="P37" s="150" t="s">
        <v>141</v>
      </c>
      <c r="Q37" s="151" t="s">
        <v>141</v>
      </c>
      <c r="R37" s="150" t="s">
        <v>141</v>
      </c>
      <c r="S37" s="151" t="s">
        <v>141</v>
      </c>
      <c r="T37" s="138" t="s">
        <v>141</v>
      </c>
      <c r="U37" s="96" t="s">
        <v>141</v>
      </c>
      <c r="V37" s="117" t="s">
        <v>148</v>
      </c>
      <c r="W37" s="102"/>
    </row>
    <row r="38" spans="1:23" s="14" customFormat="1" ht="17.25" customHeight="1" x14ac:dyDescent="0.2">
      <c r="A38" s="458"/>
      <c r="B38" s="447"/>
      <c r="C38" s="456"/>
      <c r="D38" s="91" t="s">
        <v>120</v>
      </c>
      <c r="E38" s="91" t="s">
        <v>116</v>
      </c>
      <c r="F38" s="91" t="s">
        <v>173</v>
      </c>
      <c r="G38" s="91" t="s">
        <v>119</v>
      </c>
      <c r="H38" s="88" t="s">
        <v>141</v>
      </c>
      <c r="I38" s="88" t="s">
        <v>141</v>
      </c>
      <c r="J38" s="105">
        <v>2068.6</v>
      </c>
      <c r="K38" s="129">
        <v>2068.6</v>
      </c>
      <c r="L38" s="150" t="s">
        <v>141</v>
      </c>
      <c r="M38" s="151" t="s">
        <v>141</v>
      </c>
      <c r="N38" s="150" t="s">
        <v>141</v>
      </c>
      <c r="O38" s="151" t="s">
        <v>141</v>
      </c>
      <c r="P38" s="150" t="s">
        <v>141</v>
      </c>
      <c r="Q38" s="151" t="s">
        <v>141</v>
      </c>
      <c r="R38" s="150" t="s">
        <v>141</v>
      </c>
      <c r="S38" s="151" t="s">
        <v>141</v>
      </c>
      <c r="T38" s="138" t="s">
        <v>141</v>
      </c>
      <c r="U38" s="96" t="s">
        <v>141</v>
      </c>
      <c r="V38" s="117" t="s">
        <v>138</v>
      </c>
      <c r="W38" s="102"/>
    </row>
    <row r="39" spans="1:23" s="14" customFormat="1" ht="16.5" customHeight="1" x14ac:dyDescent="0.2">
      <c r="A39" s="458"/>
      <c r="B39" s="447"/>
      <c r="C39" s="456"/>
      <c r="D39" s="91" t="s">
        <v>120</v>
      </c>
      <c r="E39" s="91" t="s">
        <v>116</v>
      </c>
      <c r="F39" s="91" t="s">
        <v>155</v>
      </c>
      <c r="G39" s="91" t="s">
        <v>119</v>
      </c>
      <c r="H39" s="88">
        <v>2500</v>
      </c>
      <c r="I39" s="88">
        <v>2500</v>
      </c>
      <c r="J39" s="105">
        <v>1716.6</v>
      </c>
      <c r="K39" s="130">
        <v>1716.6</v>
      </c>
      <c r="L39" s="150" t="s">
        <v>141</v>
      </c>
      <c r="M39" s="151" t="s">
        <v>141</v>
      </c>
      <c r="N39" s="150" t="s">
        <v>141</v>
      </c>
      <c r="O39" s="151" t="s">
        <v>141</v>
      </c>
      <c r="P39" s="150">
        <v>1484.7</v>
      </c>
      <c r="Q39" s="151">
        <v>1457.328</v>
      </c>
      <c r="R39" s="171">
        <v>1457.33</v>
      </c>
      <c r="S39" s="320">
        <v>1457.33</v>
      </c>
      <c r="T39" s="138" t="s">
        <v>141</v>
      </c>
      <c r="U39" s="96" t="s">
        <v>139</v>
      </c>
      <c r="V39" s="117" t="s">
        <v>138</v>
      </c>
      <c r="W39" s="102"/>
    </row>
    <row r="40" spans="1:23" s="14" customFormat="1" ht="17.25" customHeight="1" x14ac:dyDescent="0.2">
      <c r="A40" s="458"/>
      <c r="B40" s="447"/>
      <c r="C40" s="456"/>
      <c r="D40" s="91" t="s">
        <v>120</v>
      </c>
      <c r="E40" s="91" t="s">
        <v>116</v>
      </c>
      <c r="F40" s="91" t="s">
        <v>174</v>
      </c>
      <c r="G40" s="91" t="s">
        <v>119</v>
      </c>
      <c r="H40" s="88" t="s">
        <v>141</v>
      </c>
      <c r="I40" s="88" t="s">
        <v>141</v>
      </c>
      <c r="J40" s="105">
        <v>141.6</v>
      </c>
      <c r="K40" s="129">
        <v>141.6</v>
      </c>
      <c r="L40" s="150" t="s">
        <v>141</v>
      </c>
      <c r="M40" s="151" t="s">
        <v>141</v>
      </c>
      <c r="N40" s="150" t="s">
        <v>141</v>
      </c>
      <c r="O40" s="151" t="s">
        <v>141</v>
      </c>
      <c r="P40" s="150">
        <v>30</v>
      </c>
      <c r="Q40" s="151">
        <v>30</v>
      </c>
      <c r="R40" s="150">
        <v>30</v>
      </c>
      <c r="S40" s="151">
        <v>30</v>
      </c>
      <c r="T40" s="138" t="s">
        <v>141</v>
      </c>
      <c r="U40" s="96" t="s">
        <v>139</v>
      </c>
      <c r="V40" s="117" t="s">
        <v>138</v>
      </c>
      <c r="W40" s="102"/>
    </row>
    <row r="41" spans="1:23" s="14" customFormat="1" ht="17.25" customHeight="1" x14ac:dyDescent="0.2">
      <c r="A41" s="458"/>
      <c r="B41" s="447"/>
      <c r="C41" s="456"/>
      <c r="D41" s="119" t="s">
        <v>120</v>
      </c>
      <c r="E41" s="119" t="s">
        <v>116</v>
      </c>
      <c r="F41" s="119" t="s">
        <v>184</v>
      </c>
      <c r="G41" s="119" t="s">
        <v>119</v>
      </c>
      <c r="H41" s="116" t="s">
        <v>141</v>
      </c>
      <c r="I41" s="116" t="s">
        <v>141</v>
      </c>
      <c r="J41" s="116" t="s">
        <v>141</v>
      </c>
      <c r="K41" s="116" t="s">
        <v>141</v>
      </c>
      <c r="L41" s="116" t="s">
        <v>141</v>
      </c>
      <c r="M41" s="116" t="s">
        <v>141</v>
      </c>
      <c r="N41" s="116" t="s">
        <v>141</v>
      </c>
      <c r="O41" s="116" t="s">
        <v>141</v>
      </c>
      <c r="P41" s="116" t="s">
        <v>141</v>
      </c>
      <c r="Q41" s="116" t="s">
        <v>141</v>
      </c>
      <c r="R41" s="171">
        <v>197.26</v>
      </c>
      <c r="S41" s="320">
        <v>197.26</v>
      </c>
      <c r="T41" s="169"/>
      <c r="U41" s="117"/>
      <c r="V41" s="117" t="s">
        <v>141</v>
      </c>
      <c r="W41" s="102"/>
    </row>
    <row r="42" spans="1:23" s="14" customFormat="1" ht="17.25" customHeight="1" x14ac:dyDescent="0.2">
      <c r="A42" s="458"/>
      <c r="B42" s="447"/>
      <c r="C42" s="456"/>
      <c r="D42" s="91" t="s">
        <v>120</v>
      </c>
      <c r="E42" s="91" t="s">
        <v>116</v>
      </c>
      <c r="F42" s="91" t="s">
        <v>165</v>
      </c>
      <c r="G42" s="91" t="s">
        <v>119</v>
      </c>
      <c r="H42" s="88" t="s">
        <v>141</v>
      </c>
      <c r="I42" s="88" t="s">
        <v>141</v>
      </c>
      <c r="J42" s="88" t="s">
        <v>141</v>
      </c>
      <c r="K42" s="129" t="s">
        <v>141</v>
      </c>
      <c r="L42" s="150" t="s">
        <v>141</v>
      </c>
      <c r="M42" s="151" t="s">
        <v>141</v>
      </c>
      <c r="N42" s="150" t="s">
        <v>141</v>
      </c>
      <c r="O42" s="151" t="s">
        <v>141</v>
      </c>
      <c r="P42" s="150" t="s">
        <v>141</v>
      </c>
      <c r="Q42" s="151" t="s">
        <v>141</v>
      </c>
      <c r="R42" s="150" t="s">
        <v>141</v>
      </c>
      <c r="S42" s="151" t="s">
        <v>141</v>
      </c>
      <c r="T42" s="138" t="s">
        <v>141</v>
      </c>
      <c r="U42" s="96" t="s">
        <v>139</v>
      </c>
      <c r="V42" s="117" t="s">
        <v>148</v>
      </c>
      <c r="W42" s="102"/>
    </row>
    <row r="43" spans="1:23" s="14" customFormat="1" ht="17.25" customHeight="1" x14ac:dyDescent="0.2">
      <c r="A43" s="458"/>
      <c r="B43" s="447"/>
      <c r="C43" s="456"/>
      <c r="D43" s="91" t="s">
        <v>120</v>
      </c>
      <c r="E43" s="91" t="s">
        <v>116</v>
      </c>
      <c r="F43" s="91" t="s">
        <v>166</v>
      </c>
      <c r="G43" s="91" t="s">
        <v>119</v>
      </c>
      <c r="H43" s="88" t="s">
        <v>141</v>
      </c>
      <c r="I43" s="88" t="s">
        <v>141</v>
      </c>
      <c r="J43" s="88" t="s">
        <v>141</v>
      </c>
      <c r="K43" s="129" t="s">
        <v>141</v>
      </c>
      <c r="L43" s="150" t="s">
        <v>141</v>
      </c>
      <c r="M43" s="151" t="s">
        <v>141</v>
      </c>
      <c r="N43" s="150" t="s">
        <v>141</v>
      </c>
      <c r="O43" s="151" t="s">
        <v>141</v>
      </c>
      <c r="P43" s="150" t="s">
        <v>141</v>
      </c>
      <c r="Q43" s="151" t="s">
        <v>141</v>
      </c>
      <c r="R43" s="150" t="s">
        <v>141</v>
      </c>
      <c r="S43" s="151" t="s">
        <v>141</v>
      </c>
      <c r="T43" s="138" t="s">
        <v>141</v>
      </c>
      <c r="U43" s="96" t="s">
        <v>139</v>
      </c>
      <c r="V43" s="117" t="s">
        <v>163</v>
      </c>
      <c r="W43" s="102"/>
    </row>
    <row r="44" spans="1:23" s="14" customFormat="1" ht="16.5" customHeight="1" thickBot="1" x14ac:dyDescent="0.25">
      <c r="A44" s="458"/>
      <c r="B44" s="447"/>
      <c r="C44" s="456"/>
      <c r="D44" s="91" t="s">
        <v>120</v>
      </c>
      <c r="E44" s="91" t="s">
        <v>116</v>
      </c>
      <c r="F44" s="91" t="s">
        <v>146</v>
      </c>
      <c r="G44" s="91" t="s">
        <v>119</v>
      </c>
      <c r="H44" s="108" t="s">
        <v>141</v>
      </c>
      <c r="I44" s="108" t="s">
        <v>141</v>
      </c>
      <c r="J44" s="88" t="s">
        <v>141</v>
      </c>
      <c r="K44" s="129" t="s">
        <v>141</v>
      </c>
      <c r="L44" s="150" t="s">
        <v>141</v>
      </c>
      <c r="M44" s="151" t="s">
        <v>141</v>
      </c>
      <c r="N44" s="150" t="s">
        <v>148</v>
      </c>
      <c r="O44" s="151" t="s">
        <v>141</v>
      </c>
      <c r="P44" s="150" t="s">
        <v>141</v>
      </c>
      <c r="Q44" s="151" t="s">
        <v>141</v>
      </c>
      <c r="R44" s="150" t="s">
        <v>141</v>
      </c>
      <c r="S44" s="151" t="s">
        <v>141</v>
      </c>
      <c r="T44" s="139" t="s">
        <v>141</v>
      </c>
      <c r="U44" s="88" t="s">
        <v>141</v>
      </c>
      <c r="V44" s="116" t="s">
        <v>163</v>
      </c>
      <c r="W44" s="102"/>
    </row>
    <row r="45" spans="1:23" s="14" customFormat="1" ht="25.5" x14ac:dyDescent="0.2">
      <c r="A45" s="459" t="s">
        <v>127</v>
      </c>
      <c r="B45" s="401" t="s">
        <v>128</v>
      </c>
      <c r="C45" s="50" t="s">
        <v>22</v>
      </c>
      <c r="D45" s="57" t="s">
        <v>126</v>
      </c>
      <c r="E45" s="57" t="s">
        <v>126</v>
      </c>
      <c r="F45" s="57" t="s">
        <v>126</v>
      </c>
      <c r="G45" s="57" t="s">
        <v>126</v>
      </c>
      <c r="H45" s="53">
        <f>H53</f>
        <v>12588.9</v>
      </c>
      <c r="I45" s="53">
        <f>I53</f>
        <v>12498.9</v>
      </c>
      <c r="J45" s="53">
        <f>J53</f>
        <v>12403.4</v>
      </c>
      <c r="K45" s="131">
        <f>K53</f>
        <v>12275.1</v>
      </c>
      <c r="L45" s="144">
        <f t="shared" ref="L45:Q45" si="6">L53</f>
        <v>3597.11</v>
      </c>
      <c r="M45" s="152">
        <f t="shared" si="6"/>
        <v>0</v>
      </c>
      <c r="N45" s="164">
        <f t="shared" si="6"/>
        <v>6684.4</v>
      </c>
      <c r="O45" s="165">
        <f t="shared" si="6"/>
        <v>6621.3</v>
      </c>
      <c r="P45" s="155">
        <f t="shared" si="6"/>
        <v>9932.19</v>
      </c>
      <c r="Q45" s="168">
        <f t="shared" si="6"/>
        <v>8313.4500000000007</v>
      </c>
      <c r="R45" s="155">
        <f>R53</f>
        <v>14033.59</v>
      </c>
      <c r="S45" s="155">
        <f>S53</f>
        <v>12671.45</v>
      </c>
      <c r="T45" s="137">
        <f>T53</f>
        <v>13677.5</v>
      </c>
      <c r="U45" s="53">
        <f>U53</f>
        <v>13677.5</v>
      </c>
      <c r="V45" s="53">
        <f>V53</f>
        <v>13677.5</v>
      </c>
      <c r="W45" s="58"/>
    </row>
    <row r="46" spans="1:23" s="14" customFormat="1" ht="9.75" customHeight="1" x14ac:dyDescent="0.2">
      <c r="A46" s="460"/>
      <c r="B46" s="465"/>
      <c r="C46" s="490" t="s">
        <v>72</v>
      </c>
      <c r="D46" s="482" t="s">
        <v>126</v>
      </c>
      <c r="E46" s="482" t="s">
        <v>126</v>
      </c>
      <c r="F46" s="482" t="s">
        <v>126</v>
      </c>
      <c r="G46" s="482" t="s">
        <v>126</v>
      </c>
      <c r="H46" s="466" t="s">
        <v>126</v>
      </c>
      <c r="I46" s="466" t="s">
        <v>126</v>
      </c>
      <c r="J46" s="484" t="s">
        <v>126</v>
      </c>
      <c r="K46" s="487" t="s">
        <v>126</v>
      </c>
      <c r="L46" s="473" t="s">
        <v>126</v>
      </c>
      <c r="M46" s="476" t="s">
        <v>126</v>
      </c>
      <c r="N46" s="473" t="s">
        <v>126</v>
      </c>
      <c r="O46" s="476" t="s">
        <v>126</v>
      </c>
      <c r="P46" s="473" t="s">
        <v>126</v>
      </c>
      <c r="Q46" s="476" t="s">
        <v>126</v>
      </c>
      <c r="R46" s="473" t="s">
        <v>126</v>
      </c>
      <c r="S46" s="479" t="s">
        <v>126</v>
      </c>
      <c r="T46" s="471" t="s">
        <v>126</v>
      </c>
      <c r="U46" s="466" t="s">
        <v>126</v>
      </c>
      <c r="V46" s="484" t="s">
        <v>126</v>
      </c>
      <c r="W46" s="468"/>
    </row>
    <row r="47" spans="1:23" s="14" customFormat="1" ht="9" customHeight="1" x14ac:dyDescent="0.2">
      <c r="A47" s="460"/>
      <c r="B47" s="465"/>
      <c r="C47" s="490"/>
      <c r="D47" s="482"/>
      <c r="E47" s="482"/>
      <c r="F47" s="482"/>
      <c r="G47" s="482"/>
      <c r="H47" s="466"/>
      <c r="I47" s="466"/>
      <c r="J47" s="485"/>
      <c r="K47" s="488"/>
      <c r="L47" s="474"/>
      <c r="M47" s="477"/>
      <c r="N47" s="474"/>
      <c r="O47" s="477"/>
      <c r="P47" s="474"/>
      <c r="Q47" s="477"/>
      <c r="R47" s="474"/>
      <c r="S47" s="480"/>
      <c r="T47" s="471"/>
      <c r="U47" s="466"/>
      <c r="V47" s="485"/>
      <c r="W47" s="468"/>
    </row>
    <row r="48" spans="1:23" s="14" customFormat="1" ht="3.75" customHeight="1" thickBot="1" x14ac:dyDescent="0.25">
      <c r="A48" s="461"/>
      <c r="B48" s="402"/>
      <c r="C48" s="491"/>
      <c r="D48" s="483"/>
      <c r="E48" s="483"/>
      <c r="F48" s="483"/>
      <c r="G48" s="483"/>
      <c r="H48" s="467"/>
      <c r="I48" s="467"/>
      <c r="J48" s="486"/>
      <c r="K48" s="489"/>
      <c r="L48" s="475"/>
      <c r="M48" s="478"/>
      <c r="N48" s="475"/>
      <c r="O48" s="478"/>
      <c r="P48" s="475"/>
      <c r="Q48" s="478"/>
      <c r="R48" s="475"/>
      <c r="S48" s="481"/>
      <c r="T48" s="472"/>
      <c r="U48" s="467"/>
      <c r="V48" s="486"/>
      <c r="W48" s="469"/>
    </row>
    <row r="49" spans="1:23" s="14" customFormat="1" ht="15" customHeight="1" x14ac:dyDescent="0.2">
      <c r="A49" s="438" t="s">
        <v>112</v>
      </c>
      <c r="B49" s="453" t="s">
        <v>129</v>
      </c>
      <c r="C49" s="55" t="s">
        <v>22</v>
      </c>
      <c r="D49" s="526">
        <v>931</v>
      </c>
      <c r="E49" s="440" t="s">
        <v>131</v>
      </c>
      <c r="F49" s="440" t="s">
        <v>151</v>
      </c>
      <c r="G49" s="440" t="s">
        <v>183</v>
      </c>
      <c r="H49" s="443" t="s">
        <v>138</v>
      </c>
      <c r="I49" s="443" t="s">
        <v>138</v>
      </c>
      <c r="J49" s="442" t="s">
        <v>138</v>
      </c>
      <c r="K49" s="444" t="s">
        <v>138</v>
      </c>
      <c r="L49" s="495" t="s">
        <v>138</v>
      </c>
      <c r="M49" s="497" t="s">
        <v>138</v>
      </c>
      <c r="N49" s="495" t="s">
        <v>138</v>
      </c>
      <c r="O49" s="497" t="s">
        <v>138</v>
      </c>
      <c r="P49" s="495" t="s">
        <v>138</v>
      </c>
      <c r="Q49" s="497" t="s">
        <v>138</v>
      </c>
      <c r="R49" s="505" t="s">
        <v>163</v>
      </c>
      <c r="S49" s="507" t="s">
        <v>163</v>
      </c>
      <c r="T49" s="509" t="s">
        <v>138</v>
      </c>
      <c r="U49" s="520" t="s">
        <v>138</v>
      </c>
      <c r="V49" s="485" t="s">
        <v>163</v>
      </c>
      <c r="W49" s="524"/>
    </row>
    <row r="50" spans="1:23" s="14" customFormat="1" x14ac:dyDescent="0.2">
      <c r="A50" s="439"/>
      <c r="B50" s="521"/>
      <c r="C50" s="446" t="s">
        <v>72</v>
      </c>
      <c r="D50" s="527"/>
      <c r="E50" s="441"/>
      <c r="F50" s="441"/>
      <c r="G50" s="441"/>
      <c r="H50" s="494"/>
      <c r="I50" s="494"/>
      <c r="J50" s="442"/>
      <c r="K50" s="444"/>
      <c r="L50" s="495"/>
      <c r="M50" s="497"/>
      <c r="N50" s="495"/>
      <c r="O50" s="497"/>
      <c r="P50" s="495"/>
      <c r="Q50" s="497"/>
      <c r="R50" s="505"/>
      <c r="S50" s="507"/>
      <c r="T50" s="510"/>
      <c r="U50" s="466"/>
      <c r="V50" s="485"/>
      <c r="W50" s="468"/>
    </row>
    <row r="51" spans="1:23" s="14" customFormat="1" x14ac:dyDescent="0.2">
      <c r="A51" s="439"/>
      <c r="B51" s="521"/>
      <c r="C51" s="447"/>
      <c r="D51" s="527"/>
      <c r="E51" s="441"/>
      <c r="F51" s="441"/>
      <c r="G51" s="441"/>
      <c r="H51" s="494"/>
      <c r="I51" s="494"/>
      <c r="J51" s="442"/>
      <c r="K51" s="444"/>
      <c r="L51" s="495"/>
      <c r="M51" s="497"/>
      <c r="N51" s="495"/>
      <c r="O51" s="497"/>
      <c r="P51" s="495"/>
      <c r="Q51" s="497"/>
      <c r="R51" s="505"/>
      <c r="S51" s="507"/>
      <c r="T51" s="510"/>
      <c r="U51" s="466"/>
      <c r="V51" s="485"/>
      <c r="W51" s="468"/>
    </row>
    <row r="52" spans="1:23" s="14" customFormat="1" ht="12.75" customHeight="1" x14ac:dyDescent="0.2">
      <c r="A52" s="439"/>
      <c r="B52" s="521"/>
      <c r="C52" s="448"/>
      <c r="D52" s="527"/>
      <c r="E52" s="441"/>
      <c r="F52" s="441"/>
      <c r="G52" s="441"/>
      <c r="H52" s="494"/>
      <c r="I52" s="494"/>
      <c r="J52" s="443"/>
      <c r="K52" s="445"/>
      <c r="L52" s="496"/>
      <c r="M52" s="498"/>
      <c r="N52" s="496"/>
      <c r="O52" s="498"/>
      <c r="P52" s="496"/>
      <c r="Q52" s="498"/>
      <c r="R52" s="506"/>
      <c r="S52" s="508"/>
      <c r="T52" s="510"/>
      <c r="U52" s="466"/>
      <c r="V52" s="520"/>
      <c r="W52" s="468"/>
    </row>
    <row r="53" spans="1:23" s="14" customFormat="1" ht="24.75" customHeight="1" x14ac:dyDescent="0.2">
      <c r="A53" s="439" t="s">
        <v>114</v>
      </c>
      <c r="B53" s="521" t="s">
        <v>130</v>
      </c>
      <c r="C53" s="92" t="s">
        <v>22</v>
      </c>
      <c r="D53" s="90" t="s">
        <v>126</v>
      </c>
      <c r="E53" s="90" t="s">
        <v>126</v>
      </c>
      <c r="F53" s="90" t="s">
        <v>126</v>
      </c>
      <c r="G53" s="90" t="s">
        <v>126</v>
      </c>
      <c r="H53" s="94">
        <f>H54</f>
        <v>12588.9</v>
      </c>
      <c r="I53" s="110">
        <f t="shared" ref="I53:K53" si="7">I54</f>
        <v>12498.9</v>
      </c>
      <c r="J53" s="110">
        <f t="shared" si="7"/>
        <v>12403.4</v>
      </c>
      <c r="K53" s="128">
        <f t="shared" si="7"/>
        <v>12275.1</v>
      </c>
      <c r="L53" s="142">
        <f t="shared" ref="L53" si="8">L54</f>
        <v>3597.11</v>
      </c>
      <c r="M53" s="153">
        <f t="shared" ref="M53" si="9">M54</f>
        <v>0</v>
      </c>
      <c r="N53" s="166">
        <f t="shared" ref="N53:V53" si="10">N54</f>
        <v>6684.4</v>
      </c>
      <c r="O53" s="153">
        <f t="shared" si="10"/>
        <v>6621.3</v>
      </c>
      <c r="P53" s="166">
        <f t="shared" si="10"/>
        <v>9932.19</v>
      </c>
      <c r="Q53" s="166">
        <f t="shared" si="10"/>
        <v>8313.4500000000007</v>
      </c>
      <c r="R53" s="166">
        <f>R54</f>
        <v>14033.59</v>
      </c>
      <c r="S53" s="153">
        <f t="shared" si="10"/>
        <v>12671.45</v>
      </c>
      <c r="T53" s="136">
        <f t="shared" si="10"/>
        <v>13677.5</v>
      </c>
      <c r="U53" s="94">
        <f t="shared" si="10"/>
        <v>13677.5</v>
      </c>
      <c r="V53" s="313">
        <f t="shared" si="10"/>
        <v>13677.5</v>
      </c>
      <c r="W53" s="449"/>
    </row>
    <row r="54" spans="1:23" s="14" customFormat="1" ht="190.5" customHeight="1" thickBot="1" x14ac:dyDescent="0.25">
      <c r="A54" s="439"/>
      <c r="B54" s="521"/>
      <c r="C54" s="93" t="s">
        <v>72</v>
      </c>
      <c r="D54" s="91">
        <v>931</v>
      </c>
      <c r="E54" s="91" t="s">
        <v>131</v>
      </c>
      <c r="F54" s="91" t="s">
        <v>151</v>
      </c>
      <c r="G54" s="91">
        <v>810</v>
      </c>
      <c r="H54" s="108">
        <v>12588.9</v>
      </c>
      <c r="I54" s="108">
        <v>12498.9</v>
      </c>
      <c r="J54" s="108">
        <v>12403.4</v>
      </c>
      <c r="K54" s="129">
        <v>12275.1</v>
      </c>
      <c r="L54" s="150">
        <v>3597.11</v>
      </c>
      <c r="M54" s="154">
        <v>0</v>
      </c>
      <c r="N54" s="150">
        <v>6684.4</v>
      </c>
      <c r="O54" s="151">
        <v>6621.3</v>
      </c>
      <c r="P54" s="171">
        <v>9932.19</v>
      </c>
      <c r="Q54" s="151">
        <v>8313.4500000000007</v>
      </c>
      <c r="R54" s="171">
        <v>14033.59</v>
      </c>
      <c r="S54" s="154">
        <v>12671.45</v>
      </c>
      <c r="T54" s="139">
        <v>13677.5</v>
      </c>
      <c r="U54" s="88">
        <v>13677.5</v>
      </c>
      <c r="V54" s="117">
        <v>13677.5</v>
      </c>
      <c r="W54" s="450"/>
    </row>
    <row r="55" spans="1:23" s="14" customFormat="1" ht="14.25" customHeight="1" x14ac:dyDescent="0.2">
      <c r="A55" s="512" t="s">
        <v>132</v>
      </c>
      <c r="B55" s="514" t="s">
        <v>133</v>
      </c>
      <c r="C55" s="50" t="s">
        <v>22</v>
      </c>
      <c r="D55" s="57" t="s">
        <v>126</v>
      </c>
      <c r="E55" s="57" t="s">
        <v>126</v>
      </c>
      <c r="F55" s="57" t="s">
        <v>126</v>
      </c>
      <c r="G55" s="57" t="s">
        <v>126</v>
      </c>
      <c r="H55" s="53">
        <f t="shared" ref="H55:M55" si="11">H57</f>
        <v>1603.7</v>
      </c>
      <c r="I55" s="53">
        <f t="shared" si="11"/>
        <v>1329.3000000000002</v>
      </c>
      <c r="J55" s="69">
        <f t="shared" si="11"/>
        <v>326.10000000000002</v>
      </c>
      <c r="K55" s="132">
        <f t="shared" si="11"/>
        <v>292.45499999999998</v>
      </c>
      <c r="L55" s="155">
        <f t="shared" si="11"/>
        <v>0</v>
      </c>
      <c r="M55" s="152">
        <f t="shared" si="11"/>
        <v>0</v>
      </c>
      <c r="N55" s="155">
        <f t="shared" ref="N55:Q55" si="12">N57</f>
        <v>51</v>
      </c>
      <c r="O55" s="152">
        <f t="shared" si="12"/>
        <v>39.880000000000003</v>
      </c>
      <c r="P55" s="152">
        <f t="shared" si="12"/>
        <v>215.68</v>
      </c>
      <c r="Q55" s="152">
        <f t="shared" si="12"/>
        <v>39.880000000000003</v>
      </c>
      <c r="R55" s="155">
        <f>R57</f>
        <v>1827.0700000000002</v>
      </c>
      <c r="S55" s="152">
        <f>S57</f>
        <v>1651.2900000000002</v>
      </c>
      <c r="T55" s="152">
        <f t="shared" ref="T55:V55" si="13">T57</f>
        <v>409.6</v>
      </c>
      <c r="U55" s="152">
        <f t="shared" si="13"/>
        <v>409.6</v>
      </c>
      <c r="V55" s="152">
        <f t="shared" si="13"/>
        <v>409.6</v>
      </c>
      <c r="W55" s="58"/>
    </row>
    <row r="56" spans="1:23" s="14" customFormat="1" ht="12.75" customHeight="1" thickBot="1" x14ac:dyDescent="0.25">
      <c r="A56" s="513"/>
      <c r="B56" s="515"/>
      <c r="C56" s="51" t="s">
        <v>72</v>
      </c>
      <c r="D56" s="118" t="s">
        <v>126</v>
      </c>
      <c r="E56" s="118" t="s">
        <v>126</v>
      </c>
      <c r="F56" s="118" t="s">
        <v>126</v>
      </c>
      <c r="G56" s="118" t="s">
        <v>126</v>
      </c>
      <c r="H56" s="118" t="s">
        <v>126</v>
      </c>
      <c r="I56" s="118" t="s">
        <v>126</v>
      </c>
      <c r="J56" s="118" t="s">
        <v>126</v>
      </c>
      <c r="K56" s="133" t="s">
        <v>126</v>
      </c>
      <c r="L56" s="156" t="s">
        <v>126</v>
      </c>
      <c r="M56" s="157" t="s">
        <v>126</v>
      </c>
      <c r="N56" s="156" t="s">
        <v>126</v>
      </c>
      <c r="O56" s="157" t="s">
        <v>126</v>
      </c>
      <c r="P56" s="156" t="s">
        <v>126</v>
      </c>
      <c r="Q56" s="157" t="s">
        <v>126</v>
      </c>
      <c r="R56" s="156" t="s">
        <v>126</v>
      </c>
      <c r="S56" s="157" t="s">
        <v>126</v>
      </c>
      <c r="T56" s="140" t="s">
        <v>126</v>
      </c>
      <c r="U56" s="118" t="s">
        <v>126</v>
      </c>
      <c r="V56" s="133" t="s">
        <v>126</v>
      </c>
      <c r="W56" s="60"/>
    </row>
    <row r="57" spans="1:23" s="14" customFormat="1" ht="12.75" customHeight="1" x14ac:dyDescent="0.2">
      <c r="A57" s="529" t="s">
        <v>112</v>
      </c>
      <c r="B57" s="528" t="s">
        <v>181</v>
      </c>
      <c r="C57" s="55" t="s">
        <v>22</v>
      </c>
      <c r="D57" s="97" t="s">
        <v>126</v>
      </c>
      <c r="E57" s="97" t="s">
        <v>126</v>
      </c>
      <c r="F57" s="97" t="s">
        <v>126</v>
      </c>
      <c r="G57" s="97" t="s">
        <v>126</v>
      </c>
      <c r="H57" s="73">
        <f>SUM(H58:H72)</f>
        <v>1603.7</v>
      </c>
      <c r="I57" s="73">
        <f>SUM(I58:I72)</f>
        <v>1329.3000000000002</v>
      </c>
      <c r="J57" s="73">
        <f>SUM(J58:J72)</f>
        <v>326.10000000000002</v>
      </c>
      <c r="K57" s="134">
        <f>SUM(K58:K72)</f>
        <v>292.45499999999998</v>
      </c>
      <c r="L57" s="158">
        <f t="shared" ref="L57:Q57" si="14">SUM(L58:L74)</f>
        <v>0</v>
      </c>
      <c r="M57" s="159">
        <f t="shared" si="14"/>
        <v>0</v>
      </c>
      <c r="N57" s="158">
        <f t="shared" si="14"/>
        <v>51</v>
      </c>
      <c r="O57" s="159">
        <f t="shared" si="14"/>
        <v>39.880000000000003</v>
      </c>
      <c r="P57" s="159">
        <f t="shared" si="14"/>
        <v>215.68</v>
      </c>
      <c r="Q57" s="159">
        <f t="shared" si="14"/>
        <v>39.880000000000003</v>
      </c>
      <c r="R57" s="170">
        <f>SUM(R58:R72)</f>
        <v>1827.0700000000002</v>
      </c>
      <c r="S57" s="159">
        <f>SUM(S58:S72)</f>
        <v>1651.2900000000002</v>
      </c>
      <c r="T57" s="159">
        <f t="shared" ref="T57:V57" si="15">SUM(T58:T74)</f>
        <v>409.6</v>
      </c>
      <c r="U57" s="159">
        <f t="shared" si="15"/>
        <v>409.6</v>
      </c>
      <c r="V57" s="159">
        <f t="shared" si="15"/>
        <v>409.6</v>
      </c>
      <c r="W57" s="99"/>
    </row>
    <row r="58" spans="1:23" s="14" customFormat="1" ht="12.75" customHeight="1" x14ac:dyDescent="0.2">
      <c r="A58" s="458"/>
      <c r="B58" s="447"/>
      <c r="C58" s="92" t="s">
        <v>72</v>
      </c>
      <c r="D58" s="43">
        <v>931</v>
      </c>
      <c r="E58" s="43" t="s">
        <v>116</v>
      </c>
      <c r="F58" s="43" t="s">
        <v>136</v>
      </c>
      <c r="G58" s="74">
        <v>244</v>
      </c>
      <c r="H58" s="109" t="s">
        <v>141</v>
      </c>
      <c r="I58" s="109" t="s">
        <v>141</v>
      </c>
      <c r="J58" s="109" t="s">
        <v>141</v>
      </c>
      <c r="K58" s="127" t="s">
        <v>141</v>
      </c>
      <c r="L58" s="148" t="s">
        <v>141</v>
      </c>
      <c r="M58" s="149" t="s">
        <v>141</v>
      </c>
      <c r="N58" s="148" t="s">
        <v>141</v>
      </c>
      <c r="O58" s="149" t="s">
        <v>141</v>
      </c>
      <c r="P58" s="148" t="s">
        <v>141</v>
      </c>
      <c r="Q58" s="149" t="s">
        <v>141</v>
      </c>
      <c r="R58" s="148" t="s">
        <v>141</v>
      </c>
      <c r="S58" s="149" t="s">
        <v>141</v>
      </c>
      <c r="T58" s="138" t="s">
        <v>141</v>
      </c>
      <c r="U58" s="96" t="s">
        <v>141</v>
      </c>
      <c r="V58" s="117" t="s">
        <v>141</v>
      </c>
      <c r="W58" s="59"/>
    </row>
    <row r="59" spans="1:23" s="14" customFormat="1" ht="15" customHeight="1" x14ac:dyDescent="0.2">
      <c r="A59" s="458"/>
      <c r="B59" s="447"/>
      <c r="C59" s="92"/>
      <c r="D59" s="43" t="s">
        <v>120</v>
      </c>
      <c r="E59" s="43" t="s">
        <v>116</v>
      </c>
      <c r="F59" s="43" t="s">
        <v>137</v>
      </c>
      <c r="G59" s="74">
        <v>244</v>
      </c>
      <c r="H59" s="109" t="s">
        <v>141</v>
      </c>
      <c r="I59" s="109" t="s">
        <v>141</v>
      </c>
      <c r="J59" s="109" t="s">
        <v>141</v>
      </c>
      <c r="K59" s="127" t="s">
        <v>141</v>
      </c>
      <c r="L59" s="148" t="s">
        <v>141</v>
      </c>
      <c r="M59" s="149" t="s">
        <v>141</v>
      </c>
      <c r="N59" s="148" t="s">
        <v>141</v>
      </c>
      <c r="O59" s="149" t="s">
        <v>141</v>
      </c>
      <c r="P59" s="148" t="s">
        <v>141</v>
      </c>
      <c r="Q59" s="149" t="s">
        <v>141</v>
      </c>
      <c r="R59" s="148" t="s">
        <v>141</v>
      </c>
      <c r="S59" s="149" t="s">
        <v>141</v>
      </c>
      <c r="T59" s="138" t="s">
        <v>141</v>
      </c>
      <c r="U59" s="96" t="s">
        <v>141</v>
      </c>
      <c r="V59" s="117" t="s">
        <v>141</v>
      </c>
      <c r="W59" s="59"/>
    </row>
    <row r="60" spans="1:23" s="14" customFormat="1" ht="15" customHeight="1" x14ac:dyDescent="0.2">
      <c r="A60" s="458"/>
      <c r="B60" s="447"/>
      <c r="C60" s="92"/>
      <c r="D60" s="43" t="s">
        <v>120</v>
      </c>
      <c r="E60" s="43" t="s">
        <v>116</v>
      </c>
      <c r="F60" s="43" t="s">
        <v>143</v>
      </c>
      <c r="G60" s="74">
        <v>244</v>
      </c>
      <c r="H60" s="109" t="s">
        <v>141</v>
      </c>
      <c r="I60" s="109" t="s">
        <v>141</v>
      </c>
      <c r="J60" s="109" t="s">
        <v>141</v>
      </c>
      <c r="K60" s="127" t="s">
        <v>141</v>
      </c>
      <c r="L60" s="148" t="s">
        <v>141</v>
      </c>
      <c r="M60" s="149" t="s">
        <v>141</v>
      </c>
      <c r="N60" s="148" t="s">
        <v>141</v>
      </c>
      <c r="O60" s="149" t="s">
        <v>141</v>
      </c>
      <c r="P60" s="148" t="s">
        <v>141</v>
      </c>
      <c r="Q60" s="149" t="s">
        <v>141</v>
      </c>
      <c r="R60" s="148" t="s">
        <v>141</v>
      </c>
      <c r="S60" s="149" t="s">
        <v>141</v>
      </c>
      <c r="T60" s="138" t="s">
        <v>141</v>
      </c>
      <c r="U60" s="96" t="s">
        <v>141</v>
      </c>
      <c r="V60" s="117" t="s">
        <v>141</v>
      </c>
      <c r="W60" s="59"/>
    </row>
    <row r="61" spans="1:23" s="14" customFormat="1" ht="15" customHeight="1" x14ac:dyDescent="0.2">
      <c r="A61" s="458"/>
      <c r="B61" s="447"/>
      <c r="C61" s="92"/>
      <c r="D61" s="43" t="s">
        <v>120</v>
      </c>
      <c r="E61" s="43" t="s">
        <v>116</v>
      </c>
      <c r="F61" s="43" t="s">
        <v>185</v>
      </c>
      <c r="G61" s="74">
        <v>244</v>
      </c>
      <c r="H61" s="117" t="s">
        <v>141</v>
      </c>
      <c r="I61" s="117" t="s">
        <v>141</v>
      </c>
      <c r="J61" s="117" t="s">
        <v>141</v>
      </c>
      <c r="K61" s="127" t="s">
        <v>141</v>
      </c>
      <c r="L61" s="148" t="s">
        <v>141</v>
      </c>
      <c r="M61" s="149" t="s">
        <v>141</v>
      </c>
      <c r="N61" s="148" t="s">
        <v>141</v>
      </c>
      <c r="O61" s="149" t="s">
        <v>141</v>
      </c>
      <c r="P61" s="148" t="s">
        <v>141</v>
      </c>
      <c r="Q61" s="149" t="s">
        <v>141</v>
      </c>
      <c r="R61" s="160">
        <v>54.49</v>
      </c>
      <c r="S61" s="161">
        <v>54.49</v>
      </c>
      <c r="T61" s="319">
        <v>409.6</v>
      </c>
      <c r="U61" s="319">
        <v>409.6</v>
      </c>
      <c r="V61" s="319">
        <v>409.6</v>
      </c>
      <c r="W61" s="59"/>
    </row>
    <row r="62" spans="1:23" s="14" customFormat="1" ht="15" customHeight="1" x14ac:dyDescent="0.2">
      <c r="A62" s="458"/>
      <c r="B62" s="447"/>
      <c r="C62" s="92"/>
      <c r="D62" s="374" t="s">
        <v>120</v>
      </c>
      <c r="E62" s="374" t="s">
        <v>116</v>
      </c>
      <c r="F62" s="374" t="s">
        <v>185</v>
      </c>
      <c r="G62" s="74">
        <v>244</v>
      </c>
      <c r="H62" s="375" t="s">
        <v>141</v>
      </c>
      <c r="I62" s="375" t="s">
        <v>141</v>
      </c>
      <c r="J62" s="375" t="s">
        <v>141</v>
      </c>
      <c r="K62" s="375" t="s">
        <v>141</v>
      </c>
      <c r="L62" s="375" t="s">
        <v>141</v>
      </c>
      <c r="M62" s="375" t="s">
        <v>141</v>
      </c>
      <c r="N62" s="375" t="s">
        <v>141</v>
      </c>
      <c r="O62" s="375" t="s">
        <v>141</v>
      </c>
      <c r="P62" s="375" t="s">
        <v>141</v>
      </c>
      <c r="Q62" s="375" t="s">
        <v>141</v>
      </c>
      <c r="R62" s="160">
        <v>236.9</v>
      </c>
      <c r="S62" s="161">
        <v>236.9</v>
      </c>
      <c r="T62" s="376" t="s">
        <v>163</v>
      </c>
      <c r="U62" s="376" t="s">
        <v>163</v>
      </c>
      <c r="V62" s="376" t="s">
        <v>163</v>
      </c>
      <c r="W62" s="59"/>
    </row>
    <row r="63" spans="1:23" s="14" customFormat="1" ht="15" customHeight="1" x14ac:dyDescent="0.2">
      <c r="A63" s="458"/>
      <c r="B63" s="447"/>
      <c r="C63" s="92"/>
      <c r="D63" s="43" t="s">
        <v>120</v>
      </c>
      <c r="E63" s="43" t="s">
        <v>116</v>
      </c>
      <c r="F63" s="43" t="s">
        <v>156</v>
      </c>
      <c r="G63" s="74">
        <v>244</v>
      </c>
      <c r="H63" s="49">
        <v>236.9</v>
      </c>
      <c r="I63" s="68">
        <v>0</v>
      </c>
      <c r="J63" s="49">
        <v>236.9</v>
      </c>
      <c r="K63" s="127">
        <v>217.565</v>
      </c>
      <c r="L63" s="160">
        <v>0</v>
      </c>
      <c r="M63" s="161">
        <v>0</v>
      </c>
      <c r="N63" s="162" t="s">
        <v>141</v>
      </c>
      <c r="O63" s="163" t="s">
        <v>141</v>
      </c>
      <c r="P63" s="162" t="s">
        <v>141</v>
      </c>
      <c r="Q63" s="163" t="s">
        <v>141</v>
      </c>
      <c r="R63" s="148" t="s">
        <v>163</v>
      </c>
      <c r="S63" s="149" t="s">
        <v>141</v>
      </c>
      <c r="T63" s="138" t="s">
        <v>141</v>
      </c>
      <c r="U63" s="96" t="s">
        <v>141</v>
      </c>
      <c r="V63" s="117" t="s">
        <v>141</v>
      </c>
      <c r="W63" s="59"/>
    </row>
    <row r="64" spans="1:23" s="14" customFormat="1" ht="15" customHeight="1" x14ac:dyDescent="0.2">
      <c r="A64" s="458"/>
      <c r="B64" s="447"/>
      <c r="C64" s="92"/>
      <c r="D64" s="43" t="s">
        <v>120</v>
      </c>
      <c r="E64" s="43" t="s">
        <v>116</v>
      </c>
      <c r="F64" s="43" t="s">
        <v>144</v>
      </c>
      <c r="G64" s="74">
        <v>244</v>
      </c>
      <c r="H64" s="49"/>
      <c r="I64" s="49"/>
      <c r="J64" s="49"/>
      <c r="K64" s="135"/>
      <c r="L64" s="162" t="s">
        <v>141</v>
      </c>
      <c r="M64" s="163" t="s">
        <v>141</v>
      </c>
      <c r="N64" s="162" t="s">
        <v>141</v>
      </c>
      <c r="O64" s="163" t="s">
        <v>141</v>
      </c>
      <c r="P64" s="162" t="s">
        <v>141</v>
      </c>
      <c r="Q64" s="163" t="s">
        <v>141</v>
      </c>
      <c r="R64" s="162" t="s">
        <v>141</v>
      </c>
      <c r="S64" s="149" t="s">
        <v>141</v>
      </c>
      <c r="T64" s="138" t="s">
        <v>141</v>
      </c>
      <c r="U64" s="96" t="s">
        <v>141</v>
      </c>
      <c r="V64" s="117" t="s">
        <v>141</v>
      </c>
      <c r="W64" s="59"/>
    </row>
    <row r="65" spans="1:23" s="14" customFormat="1" ht="15" customHeight="1" x14ac:dyDescent="0.2">
      <c r="A65" s="458"/>
      <c r="B65" s="447"/>
      <c r="C65" s="92"/>
      <c r="D65" s="43" t="s">
        <v>120</v>
      </c>
      <c r="E65" s="43" t="s">
        <v>116</v>
      </c>
      <c r="F65" s="43" t="s">
        <v>157</v>
      </c>
      <c r="G65" s="74">
        <v>244</v>
      </c>
      <c r="H65" s="49">
        <v>56.9</v>
      </c>
      <c r="I65" s="49">
        <v>31.7</v>
      </c>
      <c r="J65" s="49">
        <v>59.2</v>
      </c>
      <c r="K65" s="127">
        <v>54.39</v>
      </c>
      <c r="L65" s="160">
        <v>0</v>
      </c>
      <c r="M65" s="161">
        <v>0</v>
      </c>
      <c r="N65" s="162" t="s">
        <v>141</v>
      </c>
      <c r="O65" s="163" t="s">
        <v>141</v>
      </c>
      <c r="P65" s="162" t="s">
        <v>141</v>
      </c>
      <c r="Q65" s="163" t="s">
        <v>141</v>
      </c>
      <c r="R65" s="162" t="s">
        <v>163</v>
      </c>
      <c r="S65" s="149" t="s">
        <v>141</v>
      </c>
      <c r="T65" s="138" t="s">
        <v>141</v>
      </c>
      <c r="U65" s="96" t="s">
        <v>141</v>
      </c>
      <c r="V65" s="117" t="s">
        <v>141</v>
      </c>
      <c r="W65" s="59"/>
    </row>
    <row r="66" spans="1:23" s="14" customFormat="1" ht="15" customHeight="1" x14ac:dyDescent="0.2">
      <c r="A66" s="458"/>
      <c r="B66" s="447"/>
      <c r="C66" s="92"/>
      <c r="D66" s="43" t="s">
        <v>120</v>
      </c>
      <c r="E66" s="43" t="s">
        <v>116</v>
      </c>
      <c r="F66" s="43" t="s">
        <v>178</v>
      </c>
      <c r="G66" s="74">
        <v>244</v>
      </c>
      <c r="H66" s="49" t="s">
        <v>141</v>
      </c>
      <c r="I66" s="49" t="s">
        <v>141</v>
      </c>
      <c r="J66" s="49" t="s">
        <v>141</v>
      </c>
      <c r="K66" s="135" t="s">
        <v>141</v>
      </c>
      <c r="L66" s="160">
        <v>0</v>
      </c>
      <c r="M66" s="161">
        <v>0</v>
      </c>
      <c r="N66" s="162" t="s">
        <v>141</v>
      </c>
      <c r="O66" s="163" t="s">
        <v>141</v>
      </c>
      <c r="P66" s="162" t="s">
        <v>141</v>
      </c>
      <c r="Q66" s="163" t="s">
        <v>141</v>
      </c>
      <c r="R66" s="162">
        <v>563.33000000000004</v>
      </c>
      <c r="S66" s="163">
        <v>563.33000000000004</v>
      </c>
      <c r="T66" s="141" t="s">
        <v>141</v>
      </c>
      <c r="U66" s="49" t="s">
        <v>141</v>
      </c>
      <c r="V66" s="49" t="s">
        <v>141</v>
      </c>
      <c r="W66" s="59"/>
    </row>
    <row r="67" spans="1:23" s="14" customFormat="1" ht="15" customHeight="1" x14ac:dyDescent="0.2">
      <c r="A67" s="458"/>
      <c r="B67" s="447"/>
      <c r="C67" s="92"/>
      <c r="D67" s="43" t="s">
        <v>120</v>
      </c>
      <c r="E67" s="43" t="s">
        <v>116</v>
      </c>
      <c r="F67" s="43" t="s">
        <v>167</v>
      </c>
      <c r="G67" s="74">
        <v>244</v>
      </c>
      <c r="H67" s="107">
        <v>600</v>
      </c>
      <c r="I67" s="107">
        <v>600</v>
      </c>
      <c r="J67" s="49"/>
      <c r="K67" s="135"/>
      <c r="L67" s="162" t="s">
        <v>141</v>
      </c>
      <c r="M67" s="163" t="s">
        <v>141</v>
      </c>
      <c r="N67" s="162" t="s">
        <v>141</v>
      </c>
      <c r="O67" s="163" t="s">
        <v>141</v>
      </c>
      <c r="P67" s="162" t="s">
        <v>141</v>
      </c>
      <c r="Q67" s="163" t="s">
        <v>141</v>
      </c>
      <c r="R67" s="162" t="s">
        <v>141</v>
      </c>
      <c r="S67" s="149" t="s">
        <v>141</v>
      </c>
      <c r="T67" s="138" t="s">
        <v>141</v>
      </c>
      <c r="U67" s="96" t="s">
        <v>141</v>
      </c>
      <c r="V67" s="117" t="s">
        <v>141</v>
      </c>
      <c r="W67" s="59"/>
    </row>
    <row r="68" spans="1:23" s="14" customFormat="1" ht="15" customHeight="1" x14ac:dyDescent="0.2">
      <c r="A68" s="458"/>
      <c r="B68" s="447"/>
      <c r="C68" s="92"/>
      <c r="D68" s="43" t="s">
        <v>120</v>
      </c>
      <c r="E68" s="43" t="s">
        <v>116</v>
      </c>
      <c r="F68" s="43" t="s">
        <v>168</v>
      </c>
      <c r="G68" s="74">
        <v>244</v>
      </c>
      <c r="H68" s="107">
        <v>500</v>
      </c>
      <c r="I68" s="49">
        <v>487.7</v>
      </c>
      <c r="J68" s="107">
        <v>30</v>
      </c>
      <c r="K68" s="135">
        <v>20.5</v>
      </c>
      <c r="L68" s="162" t="s">
        <v>141</v>
      </c>
      <c r="M68" s="163" t="s">
        <v>141</v>
      </c>
      <c r="N68" s="162" t="s">
        <v>141</v>
      </c>
      <c r="O68" s="163" t="s">
        <v>141</v>
      </c>
      <c r="P68" s="162">
        <v>175.8</v>
      </c>
      <c r="Q68" s="163" t="s">
        <v>141</v>
      </c>
      <c r="R68" s="160">
        <v>175.78</v>
      </c>
      <c r="S68" s="149">
        <v>0</v>
      </c>
      <c r="T68" s="138" t="s">
        <v>141</v>
      </c>
      <c r="U68" s="109" t="s">
        <v>141</v>
      </c>
      <c r="V68" s="117" t="s">
        <v>141</v>
      </c>
      <c r="W68" s="59"/>
    </row>
    <row r="69" spans="1:23" s="14" customFormat="1" ht="15" customHeight="1" x14ac:dyDescent="0.2">
      <c r="A69" s="458"/>
      <c r="B69" s="447"/>
      <c r="C69" s="92"/>
      <c r="D69" s="43" t="s">
        <v>120</v>
      </c>
      <c r="E69" s="43" t="s">
        <v>116</v>
      </c>
      <c r="F69" s="43" t="s">
        <v>177</v>
      </c>
      <c r="G69" s="74">
        <v>244</v>
      </c>
      <c r="H69" s="107">
        <v>209.9</v>
      </c>
      <c r="I69" s="49">
        <v>209.9</v>
      </c>
      <c r="J69" s="49" t="s">
        <v>141</v>
      </c>
      <c r="K69" s="135" t="s">
        <v>141</v>
      </c>
      <c r="L69" s="162" t="s">
        <v>141</v>
      </c>
      <c r="M69" s="163" t="s">
        <v>141</v>
      </c>
      <c r="N69" s="162" t="s">
        <v>141</v>
      </c>
      <c r="O69" s="163" t="s">
        <v>141</v>
      </c>
      <c r="P69" s="162" t="s">
        <v>141</v>
      </c>
      <c r="Q69" s="163" t="s">
        <v>141</v>
      </c>
      <c r="R69" s="162" t="s">
        <v>141</v>
      </c>
      <c r="S69" s="149" t="s">
        <v>141</v>
      </c>
      <c r="T69" s="138" t="s">
        <v>141</v>
      </c>
      <c r="U69" s="109" t="s">
        <v>141</v>
      </c>
      <c r="V69" s="117" t="s">
        <v>141</v>
      </c>
      <c r="W69" s="59"/>
    </row>
    <row r="70" spans="1:23" s="14" customFormat="1" ht="15" customHeight="1" x14ac:dyDescent="0.2">
      <c r="A70" s="458"/>
      <c r="B70" s="447"/>
      <c r="C70" s="92"/>
      <c r="D70" s="43" t="s">
        <v>120</v>
      </c>
      <c r="E70" s="43" t="s">
        <v>116</v>
      </c>
      <c r="F70" s="43" t="s">
        <v>180</v>
      </c>
      <c r="G70" s="74">
        <v>244</v>
      </c>
      <c r="H70" s="112" t="s">
        <v>141</v>
      </c>
      <c r="I70" s="112" t="s">
        <v>141</v>
      </c>
      <c r="J70" s="112" t="s">
        <v>141</v>
      </c>
      <c r="K70" s="127" t="s">
        <v>141</v>
      </c>
      <c r="L70" s="162" t="s">
        <v>141</v>
      </c>
      <c r="M70" s="163" t="s">
        <v>141</v>
      </c>
      <c r="N70" s="148">
        <v>0</v>
      </c>
      <c r="O70" s="149">
        <v>0</v>
      </c>
      <c r="P70" s="148" t="s">
        <v>141</v>
      </c>
      <c r="Q70" s="149" t="s">
        <v>141</v>
      </c>
      <c r="R70" s="160">
        <v>756.69</v>
      </c>
      <c r="S70" s="149">
        <v>756.69</v>
      </c>
      <c r="T70" s="138"/>
      <c r="U70" s="112"/>
      <c r="V70" s="117"/>
      <c r="W70" s="59"/>
    </row>
    <row r="71" spans="1:23" s="14" customFormat="1" ht="15" customHeight="1" x14ac:dyDescent="0.2">
      <c r="A71" s="458"/>
      <c r="B71" s="447"/>
      <c r="C71" s="92"/>
      <c r="D71" s="43" t="s">
        <v>120</v>
      </c>
      <c r="E71" s="43" t="s">
        <v>116</v>
      </c>
      <c r="F71" s="43" t="s">
        <v>179</v>
      </c>
      <c r="G71" s="74">
        <v>244</v>
      </c>
      <c r="H71" s="112" t="s">
        <v>141</v>
      </c>
      <c r="I71" s="112" t="s">
        <v>141</v>
      </c>
      <c r="J71" s="112" t="s">
        <v>141</v>
      </c>
      <c r="K71" s="127" t="s">
        <v>141</v>
      </c>
      <c r="L71" s="162" t="s">
        <v>141</v>
      </c>
      <c r="M71" s="163" t="s">
        <v>141</v>
      </c>
      <c r="N71" s="148">
        <v>51</v>
      </c>
      <c r="O71" s="161">
        <v>39.880000000000003</v>
      </c>
      <c r="P71" s="160">
        <v>39.880000000000003</v>
      </c>
      <c r="Q71" s="161">
        <v>39.880000000000003</v>
      </c>
      <c r="R71" s="160">
        <v>39.880000000000003</v>
      </c>
      <c r="S71" s="161">
        <v>39.880000000000003</v>
      </c>
      <c r="T71" s="138" t="s">
        <v>141</v>
      </c>
      <c r="U71" s="112" t="s">
        <v>141</v>
      </c>
      <c r="V71" s="117" t="s">
        <v>141</v>
      </c>
      <c r="W71" s="59"/>
    </row>
    <row r="72" spans="1:23" s="14" customFormat="1" ht="15" customHeight="1" x14ac:dyDescent="0.2">
      <c r="A72" s="438"/>
      <c r="B72" s="448"/>
      <c r="C72" s="92"/>
      <c r="D72" s="43" t="s">
        <v>120</v>
      </c>
      <c r="E72" s="43" t="s">
        <v>116</v>
      </c>
      <c r="F72" s="43" t="s">
        <v>145</v>
      </c>
      <c r="G72" s="74">
        <v>244</v>
      </c>
      <c r="H72" s="49" t="s">
        <v>141</v>
      </c>
      <c r="I72" s="49" t="s">
        <v>141</v>
      </c>
      <c r="J72" s="49" t="s">
        <v>141</v>
      </c>
      <c r="K72" s="135" t="s">
        <v>141</v>
      </c>
      <c r="L72" s="162" t="s">
        <v>141</v>
      </c>
      <c r="M72" s="163" t="s">
        <v>141</v>
      </c>
      <c r="N72" s="162" t="s">
        <v>141</v>
      </c>
      <c r="O72" s="163" t="s">
        <v>141</v>
      </c>
      <c r="P72" s="162" t="s">
        <v>141</v>
      </c>
      <c r="Q72" s="163" t="s">
        <v>141</v>
      </c>
      <c r="R72" s="162" t="s">
        <v>141</v>
      </c>
      <c r="S72" s="163" t="s">
        <v>141</v>
      </c>
      <c r="T72" s="138" t="s">
        <v>141</v>
      </c>
      <c r="U72" s="96" t="s">
        <v>141</v>
      </c>
      <c r="V72" s="117" t="s">
        <v>141</v>
      </c>
      <c r="W72" s="59"/>
    </row>
    <row r="73" spans="1:23" s="14" customFormat="1" ht="27" customHeight="1" x14ac:dyDescent="0.2">
      <c r="A73" s="439" t="s">
        <v>134</v>
      </c>
      <c r="B73" s="490" t="s">
        <v>135</v>
      </c>
      <c r="C73" s="92" t="s">
        <v>22</v>
      </c>
      <c r="D73" s="516" t="s">
        <v>126</v>
      </c>
      <c r="E73" s="516" t="s">
        <v>126</v>
      </c>
      <c r="F73" s="516" t="s">
        <v>126</v>
      </c>
      <c r="G73" s="516" t="s">
        <v>126</v>
      </c>
      <c r="H73" s="518" t="s">
        <v>138</v>
      </c>
      <c r="I73" s="518" t="s">
        <v>138</v>
      </c>
      <c r="J73" s="518" t="s">
        <v>138</v>
      </c>
      <c r="K73" s="522" t="s">
        <v>138</v>
      </c>
      <c r="L73" s="501" t="s">
        <v>138</v>
      </c>
      <c r="M73" s="499" t="s">
        <v>138</v>
      </c>
      <c r="N73" s="501" t="s">
        <v>138</v>
      </c>
      <c r="O73" s="499" t="s">
        <v>138</v>
      </c>
      <c r="P73" s="501" t="s">
        <v>138</v>
      </c>
      <c r="Q73" s="499" t="s">
        <v>138</v>
      </c>
      <c r="R73" s="501" t="s">
        <v>138</v>
      </c>
      <c r="S73" s="499" t="s">
        <v>138</v>
      </c>
      <c r="T73" s="503" t="s">
        <v>138</v>
      </c>
      <c r="U73" s="516" t="s">
        <v>138</v>
      </c>
      <c r="V73" s="516" t="s">
        <v>138</v>
      </c>
      <c r="W73" s="468"/>
    </row>
    <row r="74" spans="1:23" s="14" customFormat="1" ht="14.25" customHeight="1" thickBot="1" x14ac:dyDescent="0.25">
      <c r="A74" s="511"/>
      <c r="B74" s="491"/>
      <c r="C74" s="51" t="s">
        <v>72</v>
      </c>
      <c r="D74" s="517"/>
      <c r="E74" s="517"/>
      <c r="F74" s="517"/>
      <c r="G74" s="517"/>
      <c r="H74" s="519"/>
      <c r="I74" s="519"/>
      <c r="J74" s="519"/>
      <c r="K74" s="523"/>
      <c r="L74" s="502"/>
      <c r="M74" s="500"/>
      <c r="N74" s="502"/>
      <c r="O74" s="500"/>
      <c r="P74" s="502"/>
      <c r="Q74" s="500"/>
      <c r="R74" s="502"/>
      <c r="S74" s="500"/>
      <c r="T74" s="504"/>
      <c r="U74" s="517"/>
      <c r="V74" s="517"/>
      <c r="W74" s="469"/>
    </row>
    <row r="75" spans="1:23" s="14" customFormat="1" ht="25.5" customHeight="1" x14ac:dyDescent="0.2">
      <c r="A75" s="71"/>
      <c r="B75" s="71"/>
      <c r="C75" s="46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  <c r="V75" s="70"/>
      <c r="W75" s="67"/>
    </row>
    <row r="76" spans="1:23" s="14" customFormat="1" ht="25.5" customHeight="1" x14ac:dyDescent="0.2">
      <c r="A76" s="71"/>
      <c r="B76" s="71"/>
      <c r="C76" s="46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67"/>
    </row>
    <row r="77" spans="1:23" ht="18" customHeight="1" x14ac:dyDescent="0.25">
      <c r="A77" s="525" t="s">
        <v>152</v>
      </c>
      <c r="B77" s="525"/>
      <c r="C77" s="525"/>
      <c r="D77" s="377" t="s">
        <v>52</v>
      </c>
      <c r="E77" s="377"/>
      <c r="F77" s="377"/>
      <c r="G77" s="377"/>
      <c r="H77" s="3"/>
      <c r="I77" s="3"/>
      <c r="J77" s="3"/>
      <c r="K77" s="3"/>
      <c r="L77" s="3"/>
      <c r="M77" s="3"/>
      <c r="N77" s="3"/>
      <c r="O77" s="3"/>
      <c r="P77" s="3"/>
      <c r="Q77" s="3"/>
      <c r="R77" s="492" t="s">
        <v>175</v>
      </c>
      <c r="S77" s="492"/>
      <c r="T77" s="492"/>
      <c r="U77" s="492"/>
      <c r="V77" s="172"/>
    </row>
    <row r="78" spans="1:23" x14ac:dyDescent="0.2">
      <c r="A78" s="1"/>
      <c r="B78" s="1"/>
      <c r="C78" s="1"/>
      <c r="D78" s="1"/>
      <c r="E78" s="378" t="s">
        <v>48</v>
      </c>
      <c r="F78" s="378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493" t="s">
        <v>49</v>
      </c>
      <c r="S78" s="493"/>
      <c r="T78" s="493"/>
      <c r="U78" s="493"/>
      <c r="V78" s="173"/>
    </row>
  </sheetData>
  <mergeCells count="113">
    <mergeCell ref="V46:V48"/>
    <mergeCell ref="V49:V52"/>
    <mergeCell ref="V73:V74"/>
    <mergeCell ref="W73:W74"/>
    <mergeCell ref="D77:G77"/>
    <mergeCell ref="B49:B52"/>
    <mergeCell ref="J73:J74"/>
    <mergeCell ref="K73:K74"/>
    <mergeCell ref="I73:I74"/>
    <mergeCell ref="L73:L74"/>
    <mergeCell ref="M73:M74"/>
    <mergeCell ref="N73:N74"/>
    <mergeCell ref="U73:U74"/>
    <mergeCell ref="U49:U52"/>
    <mergeCell ref="W49:W52"/>
    <mergeCell ref="R73:R74"/>
    <mergeCell ref="Q49:Q52"/>
    <mergeCell ref="B53:B54"/>
    <mergeCell ref="A77:C77"/>
    <mergeCell ref="D49:D52"/>
    <mergeCell ref="E49:E52"/>
    <mergeCell ref="F49:F52"/>
    <mergeCell ref="B57:B72"/>
    <mergeCell ref="A57:A72"/>
    <mergeCell ref="A73:A74"/>
    <mergeCell ref="B73:B74"/>
    <mergeCell ref="A55:A56"/>
    <mergeCell ref="B55:B56"/>
    <mergeCell ref="D73:D74"/>
    <mergeCell ref="E73:E74"/>
    <mergeCell ref="F73:F74"/>
    <mergeCell ref="G73:G74"/>
    <mergeCell ref="H73:H74"/>
    <mergeCell ref="E78:F78"/>
    <mergeCell ref="R77:U77"/>
    <mergeCell ref="R78:U78"/>
    <mergeCell ref="H49:H52"/>
    <mergeCell ref="I49:I52"/>
    <mergeCell ref="L49:L52"/>
    <mergeCell ref="M49:M52"/>
    <mergeCell ref="N49:N52"/>
    <mergeCell ref="P49:P52"/>
    <mergeCell ref="S73:S74"/>
    <mergeCell ref="O49:O52"/>
    <mergeCell ref="O73:O74"/>
    <mergeCell ref="P73:P74"/>
    <mergeCell ref="Q73:Q74"/>
    <mergeCell ref="T73:T74"/>
    <mergeCell ref="R49:R52"/>
    <mergeCell ref="S49:S52"/>
    <mergeCell ref="T49:T52"/>
    <mergeCell ref="M46:M48"/>
    <mergeCell ref="N46:N48"/>
    <mergeCell ref="S46:S48"/>
    <mergeCell ref="E46:E48"/>
    <mergeCell ref="F46:F48"/>
    <mergeCell ref="J46:J48"/>
    <mergeCell ref="K46:K48"/>
    <mergeCell ref="C46:C48"/>
    <mergeCell ref="D46:D48"/>
    <mergeCell ref="P46:P48"/>
    <mergeCell ref="Q46:Q48"/>
    <mergeCell ref="O46:O48"/>
    <mergeCell ref="G46:G48"/>
    <mergeCell ref="H46:H48"/>
    <mergeCell ref="R46:R48"/>
    <mergeCell ref="A49:A52"/>
    <mergeCell ref="G49:G52"/>
    <mergeCell ref="J49:J52"/>
    <mergeCell ref="K49:K52"/>
    <mergeCell ref="C50:C52"/>
    <mergeCell ref="A53:A54"/>
    <mergeCell ref="W53:W54"/>
    <mergeCell ref="A10:A11"/>
    <mergeCell ref="B10:B11"/>
    <mergeCell ref="C16:C23"/>
    <mergeCell ref="B14:B23"/>
    <mergeCell ref="A14:A23"/>
    <mergeCell ref="A45:A48"/>
    <mergeCell ref="W16:W18"/>
    <mergeCell ref="A12:A13"/>
    <mergeCell ref="B45:B48"/>
    <mergeCell ref="U46:U48"/>
    <mergeCell ref="W46:W48"/>
    <mergeCell ref="B24:B44"/>
    <mergeCell ref="C26:C44"/>
    <mergeCell ref="A24:A44"/>
    <mergeCell ref="T46:T48"/>
    <mergeCell ref="I46:I48"/>
    <mergeCell ref="L46:L48"/>
    <mergeCell ref="R1:W1"/>
    <mergeCell ref="R2:W2"/>
    <mergeCell ref="A4:W4"/>
    <mergeCell ref="D6:G6"/>
    <mergeCell ref="B12:B13"/>
    <mergeCell ref="A6:A9"/>
    <mergeCell ref="J7:K8"/>
    <mergeCell ref="L8:M8"/>
    <mergeCell ref="P8:Q8"/>
    <mergeCell ref="B5:W5"/>
    <mergeCell ref="C6:C9"/>
    <mergeCell ref="B6:B9"/>
    <mergeCell ref="D7:D9"/>
    <mergeCell ref="E7:E9"/>
    <mergeCell ref="R8:S8"/>
    <mergeCell ref="H7:I8"/>
    <mergeCell ref="L7:S7"/>
    <mergeCell ref="F7:F9"/>
    <mergeCell ref="G7:G9"/>
    <mergeCell ref="N8:O8"/>
    <mergeCell ref="H6:S6"/>
    <mergeCell ref="T6:V8"/>
    <mergeCell ref="W6:W9"/>
  </mergeCells>
  <phoneticPr fontId="1" type="noConversion"/>
  <pageMargins left="0.19685039370078741" right="0.19685039370078741" top="0.11811023622047245" bottom="0.31496062992125984" header="0" footer="0"/>
  <pageSetup paperSize="9" scale="58" fitToWidth="1000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tabSelected="1" view="pageBreakPreview" topLeftCell="D1" zoomScale="110" zoomScaleNormal="100" zoomScaleSheetLayoutView="110" workbookViewId="0">
      <selection activeCell="O10" sqref="O10"/>
    </sheetView>
  </sheetViews>
  <sheetFormatPr defaultRowHeight="12.75" x14ac:dyDescent="0.2"/>
  <cols>
    <col min="1" max="1" width="16.140625" customWidth="1"/>
    <col min="2" max="2" width="29.5703125" customWidth="1"/>
    <col min="3" max="3" width="24.85546875" customWidth="1"/>
    <col min="4" max="5" width="6.5703125" customWidth="1"/>
    <col min="6" max="6" width="6.7109375" customWidth="1"/>
    <col min="7" max="7" width="7.5703125" customWidth="1"/>
    <col min="8" max="8" width="6.5703125" customWidth="1"/>
    <col min="9" max="10" width="7.5703125" customWidth="1"/>
    <col min="11" max="11" width="7.42578125" customWidth="1"/>
    <col min="12" max="12" width="7.7109375" customWidth="1"/>
    <col min="13" max="13" width="8.7109375" customWidth="1"/>
    <col min="14" max="14" width="7.5703125" customWidth="1"/>
    <col min="15" max="15" width="8.28515625" customWidth="1"/>
    <col min="16" max="16" width="7.42578125" customWidth="1"/>
    <col min="17" max="18" width="7.5703125" customWidth="1"/>
    <col min="19" max="19" width="18.5703125" customWidth="1"/>
  </cols>
  <sheetData>
    <row r="1" spans="1:19" ht="15.75" x14ac:dyDescent="0.25">
      <c r="P1" s="393" t="s">
        <v>26</v>
      </c>
      <c r="Q1" s="393"/>
      <c r="R1" s="393"/>
      <c r="S1" s="393"/>
    </row>
    <row r="2" spans="1:19" ht="48.75" customHeight="1" x14ac:dyDescent="0.25">
      <c r="P2" s="393" t="s">
        <v>74</v>
      </c>
      <c r="Q2" s="393"/>
      <c r="R2" s="393"/>
      <c r="S2" s="393"/>
    </row>
    <row r="3" spans="1:19" ht="19.149999999999999" customHeight="1" x14ac:dyDescent="0.25">
      <c r="P3" s="10"/>
      <c r="Q3" s="10"/>
      <c r="R3" s="114"/>
      <c r="S3" s="10"/>
    </row>
    <row r="4" spans="1:19" ht="18" customHeight="1" x14ac:dyDescent="0.25">
      <c r="A4" s="550" t="s">
        <v>75</v>
      </c>
      <c r="B4" s="550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550"/>
      <c r="O4" s="550"/>
      <c r="P4" s="550"/>
      <c r="Q4" s="550"/>
      <c r="R4" s="550"/>
      <c r="S4" s="550"/>
    </row>
    <row r="5" spans="1:19" ht="18" customHeight="1" x14ac:dyDescent="0.25">
      <c r="A5" s="550" t="s">
        <v>186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  <c r="L5" s="550"/>
      <c r="M5" s="550"/>
      <c r="N5" s="550"/>
      <c r="O5" s="550"/>
      <c r="P5" s="550"/>
      <c r="Q5" s="550"/>
      <c r="R5" s="550"/>
      <c r="S5" s="550"/>
    </row>
    <row r="6" spans="1:19" ht="16.5" thickBot="1" x14ac:dyDescent="0.3">
      <c r="P6" s="10"/>
      <c r="Q6" s="10"/>
      <c r="R6" s="114"/>
      <c r="S6" s="13" t="s">
        <v>6</v>
      </c>
    </row>
    <row r="7" spans="1:19" ht="29.25" customHeight="1" thickBot="1" x14ac:dyDescent="0.25">
      <c r="A7" s="557" t="s">
        <v>14</v>
      </c>
      <c r="B7" s="557" t="s">
        <v>76</v>
      </c>
      <c r="C7" s="557" t="s">
        <v>34</v>
      </c>
      <c r="D7" s="551">
        <v>2017</v>
      </c>
      <c r="E7" s="547"/>
      <c r="F7" s="560">
        <v>2018</v>
      </c>
      <c r="G7" s="561"/>
      <c r="H7" s="554">
        <v>2019</v>
      </c>
      <c r="I7" s="555"/>
      <c r="J7" s="555"/>
      <c r="K7" s="555"/>
      <c r="L7" s="555"/>
      <c r="M7" s="555"/>
      <c r="N7" s="555"/>
      <c r="O7" s="556"/>
      <c r="P7" s="560" t="s">
        <v>2</v>
      </c>
      <c r="Q7" s="565"/>
      <c r="R7" s="565"/>
      <c r="S7" s="547" t="s">
        <v>33</v>
      </c>
    </row>
    <row r="8" spans="1:19" ht="28.15" customHeight="1" thickBot="1" x14ac:dyDescent="0.25">
      <c r="A8" s="558"/>
      <c r="B8" s="558"/>
      <c r="C8" s="558"/>
      <c r="D8" s="552"/>
      <c r="E8" s="553"/>
      <c r="F8" s="562"/>
      <c r="G8" s="563"/>
      <c r="H8" s="545" t="s">
        <v>5</v>
      </c>
      <c r="I8" s="546"/>
      <c r="J8" s="545" t="s">
        <v>9</v>
      </c>
      <c r="K8" s="546"/>
      <c r="L8" s="545" t="s">
        <v>53</v>
      </c>
      <c r="M8" s="564"/>
      <c r="N8" s="545" t="s">
        <v>12</v>
      </c>
      <c r="O8" s="546"/>
      <c r="P8" s="562"/>
      <c r="Q8" s="380"/>
      <c r="R8" s="380"/>
      <c r="S8" s="548"/>
    </row>
    <row r="9" spans="1:19" ht="13.5" thickBot="1" x14ac:dyDescent="0.25">
      <c r="A9" s="559"/>
      <c r="B9" s="559"/>
      <c r="C9" s="559"/>
      <c r="D9" s="336" t="s">
        <v>3</v>
      </c>
      <c r="E9" s="337" t="s">
        <v>4</v>
      </c>
      <c r="F9" s="336" t="s">
        <v>3</v>
      </c>
      <c r="G9" s="337" t="s">
        <v>4</v>
      </c>
      <c r="H9" s="338" t="s">
        <v>3</v>
      </c>
      <c r="I9" s="339" t="s">
        <v>4</v>
      </c>
      <c r="J9" s="338" t="s">
        <v>3</v>
      </c>
      <c r="K9" s="339" t="s">
        <v>4</v>
      </c>
      <c r="L9" s="338" t="s">
        <v>3</v>
      </c>
      <c r="M9" s="339" t="s">
        <v>4</v>
      </c>
      <c r="N9" s="338" t="s">
        <v>3</v>
      </c>
      <c r="O9" s="339" t="s">
        <v>4</v>
      </c>
      <c r="P9" s="336">
        <v>2020</v>
      </c>
      <c r="Q9" s="340">
        <v>2021</v>
      </c>
      <c r="R9" s="337">
        <v>2022</v>
      </c>
      <c r="S9" s="549"/>
    </row>
    <row r="10" spans="1:19" ht="13.5" customHeight="1" x14ac:dyDescent="0.2">
      <c r="A10" s="570" t="s">
        <v>70</v>
      </c>
      <c r="B10" s="567" t="s">
        <v>109</v>
      </c>
      <c r="C10" s="328" t="s">
        <v>15</v>
      </c>
      <c r="D10" s="329">
        <f t="shared" ref="D10:K10" si="0">D13+D15</f>
        <v>54462.6</v>
      </c>
      <c r="E10" s="329">
        <f t="shared" si="0"/>
        <v>53243.899999999994</v>
      </c>
      <c r="F10" s="329">
        <f t="shared" si="0"/>
        <v>55607.6</v>
      </c>
      <c r="G10" s="330">
        <f t="shared" si="0"/>
        <v>54316.955000000002</v>
      </c>
      <c r="H10" s="331">
        <f t="shared" si="0"/>
        <v>4731.72</v>
      </c>
      <c r="I10" s="332">
        <f t="shared" si="0"/>
        <v>0</v>
      </c>
      <c r="J10" s="331">
        <f t="shared" si="0"/>
        <v>16863.322</v>
      </c>
      <c r="K10" s="332">
        <f t="shared" si="0"/>
        <v>16800.68</v>
      </c>
      <c r="L10" s="333">
        <f t="shared" ref="L10:R10" si="1">L13+L15</f>
        <v>38701.692000000003</v>
      </c>
      <c r="M10" s="330">
        <f t="shared" si="1"/>
        <v>35487.949689999994</v>
      </c>
      <c r="N10" s="347">
        <f>N13+N15</f>
        <v>49970.65</v>
      </c>
      <c r="O10" s="334">
        <f t="shared" si="1"/>
        <v>48362.73000000001</v>
      </c>
      <c r="P10" s="352">
        <f t="shared" si="1"/>
        <v>48180.800000000003</v>
      </c>
      <c r="Q10" s="352">
        <f t="shared" si="1"/>
        <v>49619.1</v>
      </c>
      <c r="R10" s="352">
        <f t="shared" si="1"/>
        <v>50483.3</v>
      </c>
      <c r="S10" s="335"/>
    </row>
    <row r="11" spans="1:19" x14ac:dyDescent="0.2">
      <c r="A11" s="571"/>
      <c r="B11" s="568"/>
      <c r="C11" s="75" t="s">
        <v>16</v>
      </c>
      <c r="D11" s="76"/>
      <c r="E11" s="76"/>
      <c r="F11" s="76"/>
      <c r="G11" s="184"/>
      <c r="H11" s="195"/>
      <c r="I11" s="196"/>
      <c r="J11" s="216"/>
      <c r="K11" s="196"/>
      <c r="L11" s="216"/>
      <c r="M11" s="184"/>
      <c r="N11" s="292"/>
      <c r="O11" s="293"/>
      <c r="P11" s="221"/>
      <c r="Q11" s="80"/>
      <c r="R11" s="80"/>
      <c r="S11" s="180"/>
    </row>
    <row r="12" spans="1:19" x14ac:dyDescent="0.2">
      <c r="A12" s="571"/>
      <c r="B12" s="568"/>
      <c r="C12" s="75" t="s">
        <v>7</v>
      </c>
      <c r="D12" s="78"/>
      <c r="E12" s="78"/>
      <c r="F12" s="78"/>
      <c r="G12" s="185"/>
      <c r="H12" s="197"/>
      <c r="I12" s="198"/>
      <c r="J12" s="200"/>
      <c r="K12" s="201"/>
      <c r="L12" s="197"/>
      <c r="M12" s="279"/>
      <c r="N12" s="348"/>
      <c r="O12" s="349"/>
      <c r="P12" s="353"/>
      <c r="Q12" s="354"/>
      <c r="R12" s="354"/>
      <c r="S12" s="79"/>
    </row>
    <row r="13" spans="1:19" x14ac:dyDescent="0.2">
      <c r="A13" s="571"/>
      <c r="B13" s="568"/>
      <c r="C13" s="75" t="s">
        <v>17</v>
      </c>
      <c r="D13" s="77">
        <f>D20+D41+D62</f>
        <v>36260.1</v>
      </c>
      <c r="E13" s="77">
        <f>E20+E41+E62</f>
        <v>35170.199999999997</v>
      </c>
      <c r="F13" s="77">
        <f>F20+F62</f>
        <v>37554.1</v>
      </c>
      <c r="G13" s="186">
        <f>G20+G62</f>
        <v>36428.764999999999</v>
      </c>
      <c r="H13" s="195">
        <f>H20+H41+H59</f>
        <v>4731.72</v>
      </c>
      <c r="I13" s="199">
        <f>I20+I41+I59</f>
        <v>0</v>
      </c>
      <c r="J13" s="195">
        <f>J20+J41+J62</f>
        <v>9162.77</v>
      </c>
      <c r="K13" s="199">
        <f>K20+K41+K62</f>
        <v>9174.2999999999993</v>
      </c>
      <c r="L13" s="195">
        <f>L20</f>
        <v>25659.660000000003</v>
      </c>
      <c r="M13" s="280">
        <f>M20</f>
        <v>24193.311999999998</v>
      </c>
      <c r="N13" s="292">
        <f>N20+N62</f>
        <v>30733.200000000004</v>
      </c>
      <c r="O13" s="293">
        <f>O20+O62</f>
        <v>30733.200000000004</v>
      </c>
      <c r="P13" s="221">
        <f>P20+P41+P62</f>
        <v>32071.5</v>
      </c>
      <c r="Q13" s="221">
        <f t="shared" ref="Q13:R13" si="2">Q20+Q41+Q62</f>
        <v>33434.199999999997</v>
      </c>
      <c r="R13" s="221">
        <f t="shared" si="2"/>
        <v>34223.600000000006</v>
      </c>
      <c r="S13" s="81"/>
    </row>
    <row r="14" spans="1:19" x14ac:dyDescent="0.2">
      <c r="A14" s="571"/>
      <c r="B14" s="568"/>
      <c r="C14" s="75" t="s">
        <v>35</v>
      </c>
      <c r="D14" s="76"/>
      <c r="E14" s="76"/>
      <c r="F14" s="76"/>
      <c r="G14" s="184"/>
      <c r="H14" s="200"/>
      <c r="I14" s="201"/>
      <c r="J14" s="200"/>
      <c r="K14" s="201"/>
      <c r="L14" s="195"/>
      <c r="M14" s="281"/>
      <c r="N14" s="350"/>
      <c r="O14" s="351"/>
      <c r="P14" s="355"/>
      <c r="Q14" s="356"/>
      <c r="R14" s="356"/>
      <c r="S14" s="81"/>
    </row>
    <row r="15" spans="1:19" ht="24" x14ac:dyDescent="0.2">
      <c r="A15" s="571"/>
      <c r="B15" s="568"/>
      <c r="C15" s="75" t="s">
        <v>77</v>
      </c>
      <c r="D15" s="77">
        <f t="shared" ref="D15:G15" si="3">D22+D43+D64</f>
        <v>18202.5</v>
      </c>
      <c r="E15" s="77">
        <f t="shared" si="3"/>
        <v>18073.7</v>
      </c>
      <c r="F15" s="77">
        <f t="shared" si="3"/>
        <v>18053.5</v>
      </c>
      <c r="G15" s="186">
        <f t="shared" si="3"/>
        <v>17888.190000000002</v>
      </c>
      <c r="H15" s="195">
        <v>0</v>
      </c>
      <c r="I15" s="199">
        <v>0</v>
      </c>
      <c r="J15" s="195">
        <f t="shared" ref="J15:P15" si="4">J22+J43+J64</f>
        <v>7700.5519999999997</v>
      </c>
      <c r="K15" s="199">
        <f t="shared" si="4"/>
        <v>7626.38</v>
      </c>
      <c r="L15" s="195">
        <f t="shared" si="4"/>
        <v>13042.032000000001</v>
      </c>
      <c r="M15" s="280">
        <f t="shared" si="4"/>
        <v>11294.63769</v>
      </c>
      <c r="N15" s="292">
        <f t="shared" si="4"/>
        <v>19237.449999999997</v>
      </c>
      <c r="O15" s="293">
        <f t="shared" si="4"/>
        <v>17629.530000000002</v>
      </c>
      <c r="P15" s="221">
        <f t="shared" si="4"/>
        <v>16109.300000000001</v>
      </c>
      <c r="Q15" s="80">
        <f t="shared" ref="Q15:R15" si="5">Q22+Q43+Q64</f>
        <v>16184.9</v>
      </c>
      <c r="R15" s="80">
        <f t="shared" si="5"/>
        <v>16259.7</v>
      </c>
      <c r="S15" s="81"/>
    </row>
    <row r="16" spans="1:19" ht="13.5" thickBot="1" x14ac:dyDescent="0.25">
      <c r="A16" s="572"/>
      <c r="B16" s="569"/>
      <c r="C16" s="225" t="s">
        <v>18</v>
      </c>
      <c r="D16" s="226"/>
      <c r="E16" s="226"/>
      <c r="F16" s="226"/>
      <c r="G16" s="227"/>
      <c r="H16" s="228"/>
      <c r="I16" s="229"/>
      <c r="J16" s="228"/>
      <c r="K16" s="229"/>
      <c r="L16" s="230"/>
      <c r="M16" s="282"/>
      <c r="N16" s="294"/>
      <c r="O16" s="295"/>
      <c r="P16" s="357"/>
      <c r="Q16" s="358"/>
      <c r="R16" s="358"/>
      <c r="S16" s="231"/>
    </row>
    <row r="17" spans="1:19" ht="15" customHeight="1" x14ac:dyDescent="0.2">
      <c r="A17" s="533" t="s">
        <v>27</v>
      </c>
      <c r="B17" s="543" t="s">
        <v>111</v>
      </c>
      <c r="C17" s="239" t="s">
        <v>15</v>
      </c>
      <c r="D17" s="240">
        <f t="shared" ref="D17:G17" si="6">D20+D22</f>
        <v>40270</v>
      </c>
      <c r="E17" s="240">
        <f t="shared" si="6"/>
        <v>39415.699999999997</v>
      </c>
      <c r="F17" s="240">
        <f t="shared" si="6"/>
        <v>42878.1</v>
      </c>
      <c r="G17" s="241">
        <f t="shared" si="6"/>
        <v>41749.399999999994</v>
      </c>
      <c r="H17" s="242">
        <f>H20+H22</f>
        <v>5141.0020000000004</v>
      </c>
      <c r="I17" s="243">
        <f>I20+I22</f>
        <v>0</v>
      </c>
      <c r="J17" s="242">
        <f>J24+J31</f>
        <v>10127.922</v>
      </c>
      <c r="K17" s="243">
        <f>K24+K31</f>
        <v>10139.5</v>
      </c>
      <c r="L17" s="244">
        <f t="shared" ref="L17:M17" si="7">L24+L31</f>
        <v>28729.622000000003</v>
      </c>
      <c r="M17" s="274">
        <f t="shared" si="7"/>
        <v>27134.61969</v>
      </c>
      <c r="N17" s="244">
        <f>N20+N22</f>
        <v>34109.990000000005</v>
      </c>
      <c r="O17" s="245">
        <f>O20+O22</f>
        <v>34039.990000000005</v>
      </c>
      <c r="P17" s="359">
        <f>P20+P22</f>
        <v>34093.699999999997</v>
      </c>
      <c r="Q17" s="360">
        <f>Q20+Q22</f>
        <v>35532</v>
      </c>
      <c r="R17" s="360">
        <f>R20+R22</f>
        <v>36396.200000000004</v>
      </c>
      <c r="S17" s="246"/>
    </row>
    <row r="18" spans="1:19" x14ac:dyDescent="0.2">
      <c r="A18" s="534"/>
      <c r="B18" s="395"/>
      <c r="C18" s="181" t="s">
        <v>16</v>
      </c>
      <c r="D18" s="2"/>
      <c r="E18" s="2"/>
      <c r="F18" s="2"/>
      <c r="G18" s="34"/>
      <c r="H18" s="204"/>
      <c r="I18" s="205"/>
      <c r="J18" s="204"/>
      <c r="K18" s="205"/>
      <c r="L18" s="208"/>
      <c r="M18" s="190"/>
      <c r="N18" s="302"/>
      <c r="O18" s="303"/>
      <c r="P18" s="361"/>
      <c r="Q18" s="362"/>
      <c r="R18" s="362"/>
      <c r="S18" s="247"/>
    </row>
    <row r="19" spans="1:19" x14ac:dyDescent="0.2">
      <c r="A19" s="534"/>
      <c r="B19" s="395"/>
      <c r="C19" s="181" t="s">
        <v>7</v>
      </c>
      <c r="D19" s="2"/>
      <c r="E19" s="2"/>
      <c r="F19" s="2"/>
      <c r="G19" s="34"/>
      <c r="H19" s="204"/>
      <c r="I19" s="205"/>
      <c r="J19" s="204"/>
      <c r="K19" s="205"/>
      <c r="L19" s="208"/>
      <c r="M19" s="190"/>
      <c r="N19" s="302"/>
      <c r="O19" s="303"/>
      <c r="P19" s="361"/>
      <c r="Q19" s="362"/>
      <c r="R19" s="362"/>
      <c r="S19" s="247"/>
    </row>
    <row r="20" spans="1:19" x14ac:dyDescent="0.2">
      <c r="A20" s="534"/>
      <c r="B20" s="395"/>
      <c r="C20" s="181" t="s">
        <v>17</v>
      </c>
      <c r="D20" s="42">
        <f>D27+D34</f>
        <v>36023.199999999997</v>
      </c>
      <c r="E20" s="42">
        <f>E27+E34</f>
        <v>35170.199999999997</v>
      </c>
      <c r="F20" s="42">
        <f t="shared" ref="F20:G20" si="8">F27+F34</f>
        <v>37317.199999999997</v>
      </c>
      <c r="G20" s="188">
        <f t="shared" si="8"/>
        <v>36211.199999999997</v>
      </c>
      <c r="H20" s="206">
        <f t="shared" ref="H20:I20" si="9">H27+H34</f>
        <v>4731.72</v>
      </c>
      <c r="I20" s="207">
        <f t="shared" si="9"/>
        <v>0</v>
      </c>
      <c r="J20" s="217">
        <f>J27+J34</f>
        <v>9162.77</v>
      </c>
      <c r="K20" s="218">
        <f>K27+K34</f>
        <v>9174.2999999999993</v>
      </c>
      <c r="L20" s="217">
        <f>L34+L27</f>
        <v>25659.660000000003</v>
      </c>
      <c r="M20" s="283">
        <f>M34+M27</f>
        <v>24193.311999999998</v>
      </c>
      <c r="N20" s="302">
        <f>N27+N34</f>
        <v>30496.300000000003</v>
      </c>
      <c r="O20" s="303">
        <f>O27+O34</f>
        <v>30496.300000000003</v>
      </c>
      <c r="P20" s="222">
        <f>P27+P34</f>
        <v>32071.5</v>
      </c>
      <c r="Q20" s="222">
        <f t="shared" ref="Q20:R20" si="10">Q27+Q34</f>
        <v>33434.199999999997</v>
      </c>
      <c r="R20" s="222">
        <f t="shared" si="10"/>
        <v>34223.600000000006</v>
      </c>
      <c r="S20" s="247"/>
    </row>
    <row r="21" spans="1:19" x14ac:dyDescent="0.2">
      <c r="A21" s="534"/>
      <c r="B21" s="395"/>
      <c r="C21" s="181" t="s">
        <v>35</v>
      </c>
      <c r="D21" s="2"/>
      <c r="E21" s="2"/>
      <c r="F21" s="2"/>
      <c r="G21" s="34"/>
      <c r="H21" s="193"/>
      <c r="I21" s="194"/>
      <c r="J21" s="204"/>
      <c r="K21" s="205"/>
      <c r="L21" s="208"/>
      <c r="M21" s="190"/>
      <c r="N21" s="302"/>
      <c r="O21" s="303"/>
      <c r="P21" s="361"/>
      <c r="Q21" s="362"/>
      <c r="R21" s="362"/>
      <c r="S21" s="247"/>
    </row>
    <row r="22" spans="1:19" ht="24" x14ac:dyDescent="0.2">
      <c r="A22" s="534"/>
      <c r="B22" s="395"/>
      <c r="C22" s="181" t="s">
        <v>77</v>
      </c>
      <c r="D22" s="178">
        <f t="shared" ref="D22:I22" si="11">D29+D36</f>
        <v>4246.8</v>
      </c>
      <c r="E22" s="178">
        <f>E29+E36</f>
        <v>4245.5</v>
      </c>
      <c r="F22" s="178">
        <f t="shared" si="11"/>
        <v>5560.9</v>
      </c>
      <c r="G22" s="179">
        <f t="shared" si="11"/>
        <v>5538.2000000000007</v>
      </c>
      <c r="H22" s="206">
        <f t="shared" si="11"/>
        <v>409.28199999999998</v>
      </c>
      <c r="I22" s="207">
        <f t="shared" si="11"/>
        <v>0</v>
      </c>
      <c r="J22" s="206">
        <f>'8 средства по кодам'!N16+'8 средства по кодам'!N18</f>
        <v>965.15200000000004</v>
      </c>
      <c r="K22" s="207">
        <f t="shared" ref="K22:O22" si="12">K29+K36</f>
        <v>965.2</v>
      </c>
      <c r="L22" s="206">
        <f t="shared" si="12"/>
        <v>3069.9620000000004</v>
      </c>
      <c r="M22" s="188">
        <f t="shared" si="12"/>
        <v>2941.3076899999996</v>
      </c>
      <c r="N22" s="302">
        <f>N29+N36</f>
        <v>3613.69</v>
      </c>
      <c r="O22" s="303">
        <f t="shared" si="12"/>
        <v>3543.69</v>
      </c>
      <c r="P22" s="222">
        <f>P29+P36</f>
        <v>2022.1999999999998</v>
      </c>
      <c r="Q22" s="222">
        <f t="shared" ref="Q22:R22" si="13">Q29+Q36</f>
        <v>2097.8000000000002</v>
      </c>
      <c r="R22" s="222">
        <f t="shared" si="13"/>
        <v>2172.6</v>
      </c>
      <c r="S22" s="247"/>
    </row>
    <row r="23" spans="1:19" ht="13.5" thickBot="1" x14ac:dyDescent="0.25">
      <c r="A23" s="535"/>
      <c r="B23" s="544"/>
      <c r="C23" s="248" t="s">
        <v>18</v>
      </c>
      <c r="D23" s="249"/>
      <c r="E23" s="249"/>
      <c r="F23" s="249"/>
      <c r="G23" s="250"/>
      <c r="H23" s="251"/>
      <c r="I23" s="252"/>
      <c r="J23" s="251"/>
      <c r="K23" s="252"/>
      <c r="L23" s="214"/>
      <c r="M23" s="284"/>
      <c r="N23" s="300"/>
      <c r="O23" s="301"/>
      <c r="P23" s="363"/>
      <c r="Q23" s="364"/>
      <c r="R23" s="364"/>
      <c r="S23" s="253"/>
    </row>
    <row r="24" spans="1:19" ht="14.25" customHeight="1" x14ac:dyDescent="0.2">
      <c r="A24" s="538" t="s">
        <v>112</v>
      </c>
      <c r="B24" s="540" t="s">
        <v>113</v>
      </c>
      <c r="C24" s="232" t="s">
        <v>15</v>
      </c>
      <c r="D24" s="233">
        <f t="shared" ref="D24:E24" si="14">D27+D29</f>
        <v>19960</v>
      </c>
      <c r="E24" s="233">
        <f t="shared" si="14"/>
        <v>19959.600000000002</v>
      </c>
      <c r="F24" s="233">
        <f>F27+F29</f>
        <v>19035.400000000001</v>
      </c>
      <c r="G24" s="234">
        <f>G27+G29</f>
        <v>19017.8</v>
      </c>
      <c r="H24" s="235">
        <f>SUM(H27:H29)</f>
        <v>5141.0020000000004</v>
      </c>
      <c r="I24" s="236">
        <f>SUM(I27:I29)</f>
        <v>0</v>
      </c>
      <c r="J24" s="235">
        <f>J27+J29</f>
        <v>10127.922</v>
      </c>
      <c r="K24" s="236">
        <f>K27+K29</f>
        <v>10139.5</v>
      </c>
      <c r="L24" s="237">
        <f>SUM(L25:L30)</f>
        <v>14726.122000000001</v>
      </c>
      <c r="M24" s="285">
        <f>SUM(M25:M30)</f>
        <v>13158.491689999999</v>
      </c>
      <c r="N24" s="272">
        <f>N27+N29</f>
        <v>19936.600000000002</v>
      </c>
      <c r="O24" s="271">
        <f>O27+O29</f>
        <v>19866.600000000002</v>
      </c>
      <c r="P24" s="365">
        <f>P27+P29</f>
        <v>20735.8</v>
      </c>
      <c r="Q24" s="365">
        <f t="shared" ref="Q24:R24" si="15">Q27+Q29</f>
        <v>21558.400000000001</v>
      </c>
      <c r="R24" s="365">
        <f t="shared" si="15"/>
        <v>22422.600000000002</v>
      </c>
      <c r="S24" s="238"/>
    </row>
    <row r="25" spans="1:19" x14ac:dyDescent="0.2">
      <c r="A25" s="539"/>
      <c r="B25" s="395"/>
      <c r="C25" s="33" t="s">
        <v>16</v>
      </c>
      <c r="D25" s="2"/>
      <c r="E25" s="2"/>
      <c r="F25" s="2"/>
      <c r="G25" s="34"/>
      <c r="H25" s="204"/>
      <c r="I25" s="205"/>
      <c r="J25" s="204"/>
      <c r="K25" s="205"/>
      <c r="L25" s="208"/>
      <c r="M25" s="190"/>
      <c r="N25" s="302"/>
      <c r="O25" s="303"/>
      <c r="P25" s="361"/>
      <c r="Q25" s="362"/>
      <c r="R25" s="362"/>
      <c r="S25" s="61"/>
    </row>
    <row r="26" spans="1:19" x14ac:dyDescent="0.2">
      <c r="A26" s="539"/>
      <c r="B26" s="395"/>
      <c r="C26" s="33" t="s">
        <v>7</v>
      </c>
      <c r="D26" s="2"/>
      <c r="E26" s="2"/>
      <c r="F26" s="2"/>
      <c r="G26" s="34"/>
      <c r="H26" s="204"/>
      <c r="I26" s="205"/>
      <c r="J26" s="204"/>
      <c r="K26" s="205"/>
      <c r="L26" s="208"/>
      <c r="M26" s="190"/>
      <c r="N26" s="302"/>
      <c r="O26" s="303"/>
      <c r="P26" s="361"/>
      <c r="Q26" s="362"/>
      <c r="R26" s="362"/>
      <c r="S26" s="61"/>
    </row>
    <row r="27" spans="1:19" x14ac:dyDescent="0.2">
      <c r="A27" s="539"/>
      <c r="B27" s="395"/>
      <c r="C27" s="33" t="s">
        <v>17</v>
      </c>
      <c r="D27" s="41">
        <f>'8 средства по кодам'!H17</f>
        <v>18369.400000000001</v>
      </c>
      <c r="E27" s="41">
        <f>'8 средства по кодам'!I17</f>
        <v>18369.400000000001</v>
      </c>
      <c r="F27" s="41">
        <f>'8 средства по кодам'!J17</f>
        <v>17577.7</v>
      </c>
      <c r="G27" s="190">
        <f>'8 средства по кодам'!K17</f>
        <v>17577.7</v>
      </c>
      <c r="H27" s="206">
        <f>'8 средства по кодам'!L17</f>
        <v>4731.72</v>
      </c>
      <c r="I27" s="207">
        <f>'8 средства по кодам'!M17</f>
        <v>0</v>
      </c>
      <c r="J27" s="217">
        <f>'8 средства по кодам'!N17</f>
        <v>9162.77</v>
      </c>
      <c r="K27" s="218">
        <f>'8 средства по кодам'!O17</f>
        <v>9174.2999999999993</v>
      </c>
      <c r="L27" s="217">
        <f>'8 средства по кодам'!P17</f>
        <v>13426.560000000001</v>
      </c>
      <c r="M27" s="283">
        <f>'8 средства по кодам'!Q17</f>
        <v>11960.212</v>
      </c>
      <c r="N27" s="302">
        <f>'8 средства по кодам'!R17</f>
        <v>18263.2</v>
      </c>
      <c r="O27" s="303">
        <f>'8 средства по кодам'!S17</f>
        <v>18263.2</v>
      </c>
      <c r="P27" s="222">
        <f>'8 средства по кодам'!T17</f>
        <v>18975.5</v>
      </c>
      <c r="Q27" s="222">
        <f>'8 средства по кодам'!U17</f>
        <v>19734.5</v>
      </c>
      <c r="R27" s="222">
        <f>'8 средства по кодам'!V17</f>
        <v>20523.900000000001</v>
      </c>
      <c r="S27" s="61"/>
    </row>
    <row r="28" spans="1:19" x14ac:dyDescent="0.2">
      <c r="A28" s="539"/>
      <c r="B28" s="395"/>
      <c r="C28" s="33" t="s">
        <v>35</v>
      </c>
      <c r="D28" s="2"/>
      <c r="E28" s="2"/>
      <c r="F28" s="2"/>
      <c r="G28" s="34"/>
      <c r="H28" s="204"/>
      <c r="I28" s="205"/>
      <c r="J28" s="204"/>
      <c r="K28" s="205"/>
      <c r="L28" s="208"/>
      <c r="M28" s="190"/>
      <c r="N28" s="302"/>
      <c r="O28" s="303"/>
      <c r="P28" s="361"/>
      <c r="Q28" s="362"/>
      <c r="R28" s="362"/>
      <c r="S28" s="61"/>
    </row>
    <row r="29" spans="1:19" ht="24" x14ac:dyDescent="0.2">
      <c r="A29" s="539"/>
      <c r="B29" s="395"/>
      <c r="C29" s="33" t="s">
        <v>77</v>
      </c>
      <c r="D29" s="177">
        <f>'8 средства по кодам'!H16+'8 средства по кодам'!H18</f>
        <v>1590.6000000000001</v>
      </c>
      <c r="E29" s="177">
        <f>'8 средства по кодам'!I16+'8 средства по кодам'!I18</f>
        <v>1590.2</v>
      </c>
      <c r="F29" s="42">
        <f>'8 средства по кодам'!J16+'8 средства по кодам'!J18</f>
        <v>1457.7</v>
      </c>
      <c r="G29" s="188">
        <f>'8 средства по кодам'!K16+'8 средства по кодам'!K18</f>
        <v>1440.1</v>
      </c>
      <c r="H29" s="206">
        <f>'8 средства по кодам'!L16+'8 средства по кодам'!L18</f>
        <v>409.28199999999998</v>
      </c>
      <c r="I29" s="207">
        <f>'8 средства по кодам'!M16+'8 средства по кодам'!M18</f>
        <v>0</v>
      </c>
      <c r="J29" s="206">
        <f>'8 средства по кодам'!N16+'8 средства по кодам'!N18</f>
        <v>965.15200000000004</v>
      </c>
      <c r="K29" s="207">
        <f>'8 средства по кодам'!O16+'8 средства по кодам'!O18</f>
        <v>965.2</v>
      </c>
      <c r="L29" s="206">
        <f>'8 средства по кодам'!P16+'8 средства по кодам'!P18</f>
        <v>1299.5620000000001</v>
      </c>
      <c r="M29" s="286">
        <f>'8 средства по кодам'!Q16+'8 средства по кодам'!Q18</f>
        <v>1198.2796899999998</v>
      </c>
      <c r="N29" s="302">
        <f>'8 средства по кодам'!R18+'8 средства по кодам'!R16</f>
        <v>1673.4</v>
      </c>
      <c r="O29" s="302">
        <f>'8 средства по кодам'!S18+'8 средства по кодам'!S16</f>
        <v>1603.4</v>
      </c>
      <c r="P29" s="222">
        <f>'8 средства по кодам'!T16+'8 средства по кодам'!T18</f>
        <v>1760.3</v>
      </c>
      <c r="Q29" s="222">
        <f>'8 средства по кодам'!U16+'8 средства по кодам'!U18</f>
        <v>1823.9</v>
      </c>
      <c r="R29" s="222">
        <f>'8 средства по кодам'!V16+'8 средства по кодам'!V18</f>
        <v>1898.7</v>
      </c>
      <c r="S29" s="61"/>
    </row>
    <row r="30" spans="1:19" x14ac:dyDescent="0.2">
      <c r="A30" s="539"/>
      <c r="B30" s="395"/>
      <c r="C30" s="33" t="s">
        <v>18</v>
      </c>
      <c r="D30" s="2"/>
      <c r="E30" s="2"/>
      <c r="F30" s="2"/>
      <c r="G30" s="34"/>
      <c r="H30" s="204"/>
      <c r="I30" s="205"/>
      <c r="J30" s="204"/>
      <c r="K30" s="205"/>
      <c r="L30" s="208"/>
      <c r="M30" s="190"/>
      <c r="N30" s="296"/>
      <c r="O30" s="297"/>
      <c r="P30" s="361"/>
      <c r="Q30" s="362"/>
      <c r="R30" s="362"/>
      <c r="S30" s="61"/>
    </row>
    <row r="31" spans="1:19" ht="13.5" customHeight="1" x14ac:dyDescent="0.2">
      <c r="A31" s="532" t="s">
        <v>114</v>
      </c>
      <c r="B31" s="395" t="s">
        <v>115</v>
      </c>
      <c r="C31" s="33" t="s">
        <v>15</v>
      </c>
      <c r="D31" s="44">
        <f>D34+D36</f>
        <v>20310</v>
      </c>
      <c r="E31" s="44">
        <f>E34+E36</f>
        <v>19456.099999999999</v>
      </c>
      <c r="F31" s="44">
        <f>F34+F36</f>
        <v>23842.7</v>
      </c>
      <c r="G31" s="189">
        <f>G34+G36</f>
        <v>22731.599999999999</v>
      </c>
      <c r="H31" s="202">
        <v>0</v>
      </c>
      <c r="I31" s="203">
        <v>0</v>
      </c>
      <c r="J31" s="202">
        <f>J34+J36</f>
        <v>0</v>
      </c>
      <c r="K31" s="203">
        <f>K34+K36</f>
        <v>0</v>
      </c>
      <c r="L31" s="202">
        <f>SUM(L32:L37)</f>
        <v>14003.5</v>
      </c>
      <c r="M31" s="187">
        <f>SUM(M32:M37)</f>
        <v>13976.128000000001</v>
      </c>
      <c r="N31" s="345">
        <f>N34+N36</f>
        <v>14173.39</v>
      </c>
      <c r="O31" s="346">
        <f>O34+O36</f>
        <v>14173.39</v>
      </c>
      <c r="P31" s="366">
        <f>P34+P36</f>
        <v>13357.9</v>
      </c>
      <c r="Q31" s="367">
        <f>Q34+Q36</f>
        <v>13973.6</v>
      </c>
      <c r="R31" s="367">
        <f>R34+R36</f>
        <v>13973.6</v>
      </c>
      <c r="S31" s="61"/>
    </row>
    <row r="32" spans="1:19" x14ac:dyDescent="0.2">
      <c r="A32" s="532"/>
      <c r="B32" s="395"/>
      <c r="C32" s="33" t="s">
        <v>16</v>
      </c>
      <c r="D32" s="2"/>
      <c r="E32" s="2"/>
      <c r="F32" s="2"/>
      <c r="G32" s="34"/>
      <c r="H32" s="204"/>
      <c r="I32" s="205"/>
      <c r="J32" s="193"/>
      <c r="K32" s="194"/>
      <c r="L32" s="206"/>
      <c r="M32" s="188"/>
      <c r="N32" s="302"/>
      <c r="O32" s="303"/>
      <c r="P32" s="361"/>
      <c r="Q32" s="362"/>
      <c r="R32" s="362"/>
      <c r="S32" s="61"/>
    </row>
    <row r="33" spans="1:19" x14ac:dyDescent="0.2">
      <c r="A33" s="532"/>
      <c r="B33" s="395"/>
      <c r="C33" s="33" t="s">
        <v>28</v>
      </c>
      <c r="D33" s="2"/>
      <c r="E33" s="2"/>
      <c r="F33" s="2"/>
      <c r="G33" s="34"/>
      <c r="H33" s="204"/>
      <c r="I33" s="205"/>
      <c r="J33" s="193"/>
      <c r="K33" s="194"/>
      <c r="L33" s="206"/>
      <c r="M33" s="188"/>
      <c r="N33" s="302"/>
      <c r="O33" s="303"/>
      <c r="P33" s="361"/>
      <c r="Q33" s="362"/>
      <c r="R33" s="362"/>
      <c r="S33" s="61"/>
    </row>
    <row r="34" spans="1:19" x14ac:dyDescent="0.2">
      <c r="A34" s="532"/>
      <c r="B34" s="395"/>
      <c r="C34" s="33" t="s">
        <v>17</v>
      </c>
      <c r="D34" s="41">
        <f>'8 средства по кодам'!H29+'8 средства по кодам'!H32</f>
        <v>17653.8</v>
      </c>
      <c r="E34" s="41">
        <f>'8 средства по кодам'!I29+'8 средства по кодам'!I32</f>
        <v>16800.8</v>
      </c>
      <c r="F34" s="41">
        <f>'8 средства по кодам'!J29+'8 средства по кодам'!J31</f>
        <v>19739.5</v>
      </c>
      <c r="G34" s="190">
        <f>'8 средства по кодам'!K29+'8 средства по кодам'!K31</f>
        <v>18633.5</v>
      </c>
      <c r="H34" s="206">
        <f>'8 средства по кодам'!L31</f>
        <v>0</v>
      </c>
      <c r="I34" s="207">
        <f>'8 средства по кодам'!M31</f>
        <v>0</v>
      </c>
      <c r="J34" s="206">
        <v>0</v>
      </c>
      <c r="K34" s="207">
        <v>0</v>
      </c>
      <c r="L34" s="206">
        <f>'8 средства по кодам'!P31</f>
        <v>12233.1</v>
      </c>
      <c r="M34" s="188">
        <f>'8 средства по кодам'!P31</f>
        <v>12233.1</v>
      </c>
      <c r="N34" s="302">
        <f>'8 средства по кодам'!R31</f>
        <v>12233.1</v>
      </c>
      <c r="O34" s="302">
        <f>'8 средства по кодам'!S31</f>
        <v>12233.1</v>
      </c>
      <c r="P34" s="222">
        <f>'8 средства по кодам'!T31</f>
        <v>13096</v>
      </c>
      <c r="Q34" s="62">
        <f>'8 средства по кодам'!U31</f>
        <v>13699.7</v>
      </c>
      <c r="R34" s="62">
        <f>'8 средства по кодам'!V31</f>
        <v>13699.7</v>
      </c>
      <c r="S34" s="61"/>
    </row>
    <row r="35" spans="1:19" x14ac:dyDescent="0.2">
      <c r="A35" s="532"/>
      <c r="B35" s="395"/>
      <c r="C35" s="33" t="s">
        <v>35</v>
      </c>
      <c r="D35" s="2"/>
      <c r="E35" s="2"/>
      <c r="F35" s="2"/>
      <c r="G35" s="34"/>
      <c r="H35" s="204"/>
      <c r="I35" s="205"/>
      <c r="J35" s="193"/>
      <c r="K35" s="194"/>
      <c r="L35" s="206"/>
      <c r="M35" s="188"/>
      <c r="N35" s="302"/>
      <c r="O35" s="303"/>
      <c r="P35" s="222"/>
      <c r="Q35" s="62"/>
      <c r="R35" s="62"/>
      <c r="S35" s="61"/>
    </row>
    <row r="36" spans="1:19" ht="27.75" customHeight="1" x14ac:dyDescent="0.2">
      <c r="A36" s="532"/>
      <c r="B36" s="395"/>
      <c r="C36" s="33" t="s">
        <v>77</v>
      </c>
      <c r="D36" s="177">
        <f>'8 средства по кодам'!H30+'8 средства по кодам'!H31+'8 средства по кодам'!H39</f>
        <v>2656.2</v>
      </c>
      <c r="E36" s="177">
        <f>'8 средства по кодам'!I30+'8 средства по кодам'!I31+'8 средства по кодам'!I39</f>
        <v>2655.3</v>
      </c>
      <c r="F36" s="177">
        <f>'8 средства по кодам'!J30+'8 средства по кодам'!J32+'8 средства по кодам'!J38+'8 средства по кодам'!J39+'8 средства по кодам'!J40</f>
        <v>4103.2</v>
      </c>
      <c r="G36" s="179">
        <f>'8 средства по кодам'!K30+'8 средства по кодам'!K32+'8 средства по кодам'!K38+'8 средства по кодам'!K39+'8 средства по кодам'!K40</f>
        <v>4098.1000000000004</v>
      </c>
      <c r="H36" s="206">
        <f>'8 средства по кодам'!L32</f>
        <v>0</v>
      </c>
      <c r="I36" s="207">
        <v>0</v>
      </c>
      <c r="J36" s="206">
        <v>0</v>
      </c>
      <c r="K36" s="207">
        <v>0</v>
      </c>
      <c r="L36" s="206">
        <f>'8 средства по кодам'!P32+'8 средства по кодам'!P39+'8 средства по кодам'!P40</f>
        <v>1770.4</v>
      </c>
      <c r="M36" s="188">
        <f>'8 средства по кодам'!Q32+'8 средства по кодам'!Q39+'8 средства по кодам'!Q40</f>
        <v>1743.028</v>
      </c>
      <c r="N36" s="302">
        <f>'8 средства по кодам'!R32+'8 средства по кодам'!R39+'8 средства по кодам'!R40+'8 средства по кодам'!R41</f>
        <v>1940.29</v>
      </c>
      <c r="O36" s="302">
        <f>'8 средства по кодам'!S32+'8 средства по кодам'!S39+'8 средства по кодам'!S40+'8 средства по кодам'!S41</f>
        <v>1940.29</v>
      </c>
      <c r="P36" s="222">
        <f>'8 средства по кодам'!T32</f>
        <v>261.89999999999998</v>
      </c>
      <c r="Q36" s="62">
        <f>'8 средства по кодам'!U32</f>
        <v>273.89999999999998</v>
      </c>
      <c r="R36" s="62">
        <f>'8 средства по кодам'!V32</f>
        <v>273.89999999999998</v>
      </c>
      <c r="S36" s="61"/>
    </row>
    <row r="37" spans="1:19" ht="13.5" thickBot="1" x14ac:dyDescent="0.25">
      <c r="A37" s="536"/>
      <c r="B37" s="537"/>
      <c r="C37" s="254" t="s">
        <v>18</v>
      </c>
      <c r="D37" s="255"/>
      <c r="E37" s="255"/>
      <c r="F37" s="255"/>
      <c r="G37" s="256"/>
      <c r="H37" s="257"/>
      <c r="I37" s="258"/>
      <c r="J37" s="257"/>
      <c r="K37" s="258"/>
      <c r="L37" s="259"/>
      <c r="M37" s="287"/>
      <c r="N37" s="304"/>
      <c r="O37" s="305"/>
      <c r="P37" s="368"/>
      <c r="Q37" s="369"/>
      <c r="R37" s="369"/>
      <c r="S37" s="261"/>
    </row>
    <row r="38" spans="1:19" x14ac:dyDescent="0.2">
      <c r="A38" s="533" t="s">
        <v>127</v>
      </c>
      <c r="B38" s="543" t="s">
        <v>128</v>
      </c>
      <c r="C38" s="239" t="s">
        <v>15</v>
      </c>
      <c r="D38" s="267">
        <f>D52</f>
        <v>12588.9</v>
      </c>
      <c r="E38" s="267">
        <f>E52</f>
        <v>12498.9</v>
      </c>
      <c r="F38" s="267">
        <f t="shared" ref="F38:G38" si="16">F52</f>
        <v>12403.4</v>
      </c>
      <c r="G38" s="268">
        <f t="shared" si="16"/>
        <v>12275.1</v>
      </c>
      <c r="H38" s="242">
        <f>H43</f>
        <v>0</v>
      </c>
      <c r="I38" s="243">
        <f>I43</f>
        <v>0</v>
      </c>
      <c r="J38" s="242">
        <f>J43</f>
        <v>6684.4</v>
      </c>
      <c r="K38" s="243">
        <f>K43</f>
        <v>6621.3</v>
      </c>
      <c r="L38" s="244">
        <f t="shared" ref="L38:M38" si="17">L43</f>
        <v>9932.19</v>
      </c>
      <c r="M38" s="241">
        <f t="shared" si="17"/>
        <v>8313.4500000000007</v>
      </c>
      <c r="N38" s="244">
        <f>N43</f>
        <v>14033.59</v>
      </c>
      <c r="O38" s="245">
        <f>O43</f>
        <v>12671.45</v>
      </c>
      <c r="P38" s="359">
        <f>P43</f>
        <v>13677.5</v>
      </c>
      <c r="Q38" s="360">
        <f>Q43</f>
        <v>13677.5</v>
      </c>
      <c r="R38" s="360">
        <f>R43</f>
        <v>13677.5</v>
      </c>
      <c r="S38" s="246"/>
    </row>
    <row r="39" spans="1:19" x14ac:dyDescent="0.2">
      <c r="A39" s="534"/>
      <c r="B39" s="395"/>
      <c r="C39" s="181" t="s">
        <v>16</v>
      </c>
      <c r="D39" s="2"/>
      <c r="E39" s="2"/>
      <c r="F39" s="2"/>
      <c r="G39" s="34"/>
      <c r="H39" s="208"/>
      <c r="I39" s="209"/>
      <c r="J39" s="208"/>
      <c r="K39" s="205"/>
      <c r="L39" s="208"/>
      <c r="M39" s="190"/>
      <c r="N39" s="296"/>
      <c r="O39" s="297"/>
      <c r="P39" s="222"/>
      <c r="Q39" s="62"/>
      <c r="R39" s="62"/>
      <c r="S39" s="247"/>
    </row>
    <row r="40" spans="1:19" x14ac:dyDescent="0.2">
      <c r="A40" s="534"/>
      <c r="B40" s="395"/>
      <c r="C40" s="181" t="s">
        <v>28</v>
      </c>
      <c r="D40" s="2"/>
      <c r="E40" s="2"/>
      <c r="F40" s="2"/>
      <c r="G40" s="34"/>
      <c r="H40" s="208"/>
      <c r="I40" s="209"/>
      <c r="J40" s="208"/>
      <c r="K40" s="205"/>
      <c r="L40" s="208"/>
      <c r="M40" s="190"/>
      <c r="N40" s="296"/>
      <c r="O40" s="297"/>
      <c r="P40" s="222"/>
      <c r="Q40" s="62"/>
      <c r="R40" s="62"/>
      <c r="S40" s="247"/>
    </row>
    <row r="41" spans="1:19" x14ac:dyDescent="0.2">
      <c r="A41" s="534"/>
      <c r="B41" s="395"/>
      <c r="C41" s="181" t="s">
        <v>17</v>
      </c>
      <c r="D41" s="2"/>
      <c r="E41" s="2"/>
      <c r="F41" s="2"/>
      <c r="G41" s="34"/>
      <c r="H41" s="208"/>
      <c r="I41" s="209"/>
      <c r="J41" s="208"/>
      <c r="K41" s="205"/>
      <c r="L41" s="208"/>
      <c r="M41" s="190"/>
      <c r="N41" s="296"/>
      <c r="O41" s="297"/>
      <c r="P41" s="222"/>
      <c r="Q41" s="62"/>
      <c r="R41" s="62"/>
      <c r="S41" s="247"/>
    </row>
    <row r="42" spans="1:19" x14ac:dyDescent="0.2">
      <c r="A42" s="534"/>
      <c r="B42" s="395"/>
      <c r="C42" s="181" t="s">
        <v>35</v>
      </c>
      <c r="D42" s="2"/>
      <c r="E42" s="2"/>
      <c r="F42" s="2"/>
      <c r="G42" s="34"/>
      <c r="H42" s="208"/>
      <c r="I42" s="209"/>
      <c r="J42" s="208"/>
      <c r="K42" s="205"/>
      <c r="L42" s="208"/>
      <c r="M42" s="190"/>
      <c r="N42" s="296"/>
      <c r="O42" s="297"/>
      <c r="P42" s="222"/>
      <c r="Q42" s="62"/>
      <c r="R42" s="62"/>
      <c r="S42" s="247"/>
    </row>
    <row r="43" spans="1:19" ht="24" x14ac:dyDescent="0.2">
      <c r="A43" s="534"/>
      <c r="B43" s="395"/>
      <c r="C43" s="181" t="s">
        <v>77</v>
      </c>
      <c r="D43" s="42">
        <f>D57</f>
        <v>12588.9</v>
      </c>
      <c r="E43" s="42">
        <f>E57</f>
        <v>12498.9</v>
      </c>
      <c r="F43" s="42">
        <f t="shared" ref="F43:G43" si="18">F57</f>
        <v>12403.4</v>
      </c>
      <c r="G43" s="188">
        <f t="shared" si="18"/>
        <v>12275.1</v>
      </c>
      <c r="H43" s="210">
        <v>0</v>
      </c>
      <c r="I43" s="211">
        <v>0</v>
      </c>
      <c r="J43" s="206">
        <f>J57</f>
        <v>6684.4</v>
      </c>
      <c r="K43" s="219">
        <f>K57</f>
        <v>6621.3</v>
      </c>
      <c r="L43" s="223">
        <f>L57</f>
        <v>9932.19</v>
      </c>
      <c r="M43" s="188">
        <f>M57</f>
        <v>8313.4500000000007</v>
      </c>
      <c r="N43" s="302">
        <f>N50+N57</f>
        <v>14033.59</v>
      </c>
      <c r="O43" s="303">
        <f>O50+O57</f>
        <v>12671.45</v>
      </c>
      <c r="P43" s="222">
        <f>P52</f>
        <v>13677.5</v>
      </c>
      <c r="Q43" s="62">
        <f>Q52</f>
        <v>13677.5</v>
      </c>
      <c r="R43" s="62">
        <f>R52</f>
        <v>13677.5</v>
      </c>
      <c r="S43" s="247"/>
    </row>
    <row r="44" spans="1:19" ht="13.5" thickBot="1" x14ac:dyDescent="0.25">
      <c r="A44" s="535"/>
      <c r="B44" s="544"/>
      <c r="C44" s="248" t="s">
        <v>18</v>
      </c>
      <c r="D44" s="249"/>
      <c r="E44" s="249"/>
      <c r="F44" s="249"/>
      <c r="G44" s="250"/>
      <c r="H44" s="251"/>
      <c r="I44" s="252"/>
      <c r="J44" s="251"/>
      <c r="K44" s="252"/>
      <c r="L44" s="214"/>
      <c r="M44" s="284"/>
      <c r="N44" s="300"/>
      <c r="O44" s="301"/>
      <c r="P44" s="363"/>
      <c r="Q44" s="364"/>
      <c r="R44" s="364"/>
      <c r="S44" s="253"/>
    </row>
    <row r="45" spans="1:19" x14ac:dyDescent="0.2">
      <c r="A45" s="538" t="s">
        <v>112</v>
      </c>
      <c r="B45" s="540" t="s">
        <v>129</v>
      </c>
      <c r="C45" s="232" t="s">
        <v>15</v>
      </c>
      <c r="D45" s="262"/>
      <c r="E45" s="262"/>
      <c r="F45" s="262"/>
      <c r="G45" s="263"/>
      <c r="H45" s="264"/>
      <c r="I45" s="265"/>
      <c r="J45" s="264"/>
      <c r="K45" s="265"/>
      <c r="L45" s="266"/>
      <c r="M45" s="288"/>
      <c r="N45" s="306"/>
      <c r="O45" s="342"/>
      <c r="P45" s="370"/>
      <c r="Q45" s="371"/>
      <c r="R45" s="371"/>
      <c r="S45" s="238"/>
    </row>
    <row r="46" spans="1:19" x14ac:dyDescent="0.2">
      <c r="A46" s="539"/>
      <c r="B46" s="395"/>
      <c r="C46" s="33" t="s">
        <v>16</v>
      </c>
      <c r="D46" s="2"/>
      <c r="E46" s="2"/>
      <c r="F46" s="2"/>
      <c r="G46" s="34"/>
      <c r="H46" s="204"/>
      <c r="I46" s="205"/>
      <c r="J46" s="204"/>
      <c r="K46" s="205"/>
      <c r="L46" s="208"/>
      <c r="M46" s="190"/>
      <c r="N46" s="296"/>
      <c r="O46" s="297"/>
      <c r="P46" s="361"/>
      <c r="Q46" s="362"/>
      <c r="R46" s="362"/>
      <c r="S46" s="61"/>
    </row>
    <row r="47" spans="1:19" x14ac:dyDescent="0.2">
      <c r="A47" s="539"/>
      <c r="B47" s="395"/>
      <c r="C47" s="33" t="s">
        <v>28</v>
      </c>
      <c r="D47" s="2"/>
      <c r="E47" s="2"/>
      <c r="F47" s="2"/>
      <c r="G47" s="34"/>
      <c r="H47" s="204"/>
      <c r="I47" s="205"/>
      <c r="J47" s="204"/>
      <c r="K47" s="205"/>
      <c r="L47" s="208"/>
      <c r="M47" s="190"/>
      <c r="N47" s="296"/>
      <c r="O47" s="297"/>
      <c r="P47" s="361"/>
      <c r="Q47" s="362"/>
      <c r="R47" s="362"/>
      <c r="S47" s="61"/>
    </row>
    <row r="48" spans="1:19" x14ac:dyDescent="0.2">
      <c r="A48" s="539"/>
      <c r="B48" s="395"/>
      <c r="C48" s="33" t="s">
        <v>17</v>
      </c>
      <c r="D48" s="2"/>
      <c r="E48" s="2"/>
      <c r="F48" s="2"/>
      <c r="G48" s="34"/>
      <c r="H48" s="204"/>
      <c r="I48" s="205"/>
      <c r="J48" s="204"/>
      <c r="K48" s="205"/>
      <c r="L48" s="208"/>
      <c r="M48" s="190"/>
      <c r="N48" s="296"/>
      <c r="O48" s="297"/>
      <c r="P48" s="361"/>
      <c r="Q48" s="362"/>
      <c r="R48" s="362"/>
      <c r="S48" s="61"/>
    </row>
    <row r="49" spans="1:19" x14ac:dyDescent="0.2">
      <c r="A49" s="539"/>
      <c r="B49" s="395"/>
      <c r="C49" s="33" t="s">
        <v>35</v>
      </c>
      <c r="D49" s="2"/>
      <c r="E49" s="2"/>
      <c r="F49" s="2"/>
      <c r="G49" s="34"/>
      <c r="H49" s="204"/>
      <c r="I49" s="205"/>
      <c r="J49" s="204"/>
      <c r="K49" s="205"/>
      <c r="L49" s="208"/>
      <c r="M49" s="190"/>
      <c r="N49" s="296"/>
      <c r="O49" s="297"/>
      <c r="P49" s="361"/>
      <c r="Q49" s="362"/>
      <c r="R49" s="362"/>
      <c r="S49" s="61"/>
    </row>
    <row r="50" spans="1:19" ht="24" x14ac:dyDescent="0.2">
      <c r="A50" s="539"/>
      <c r="B50" s="395"/>
      <c r="C50" s="33" t="s">
        <v>77</v>
      </c>
      <c r="D50" s="2"/>
      <c r="E50" s="2"/>
      <c r="F50" s="2"/>
      <c r="G50" s="34"/>
      <c r="H50" s="204"/>
      <c r="I50" s="205"/>
      <c r="J50" s="204"/>
      <c r="K50" s="205"/>
      <c r="L50" s="208"/>
      <c r="M50" s="190"/>
      <c r="N50" s="302"/>
      <c r="O50" s="341"/>
      <c r="P50" s="361"/>
      <c r="Q50" s="362"/>
      <c r="R50" s="362"/>
      <c r="S50" s="61"/>
    </row>
    <row r="51" spans="1:19" x14ac:dyDescent="0.2">
      <c r="A51" s="539"/>
      <c r="B51" s="395"/>
      <c r="C51" s="33" t="s">
        <v>18</v>
      </c>
      <c r="D51" s="2"/>
      <c r="E51" s="2"/>
      <c r="F51" s="2"/>
      <c r="G51" s="34"/>
      <c r="H51" s="204"/>
      <c r="I51" s="205"/>
      <c r="J51" s="204"/>
      <c r="K51" s="205"/>
      <c r="L51" s="208"/>
      <c r="M51" s="190"/>
      <c r="N51" s="296"/>
      <c r="O51" s="297"/>
      <c r="P51" s="361"/>
      <c r="Q51" s="362"/>
      <c r="R51" s="362"/>
      <c r="S51" s="61"/>
    </row>
    <row r="52" spans="1:19" x14ac:dyDescent="0.2">
      <c r="A52" s="539" t="s">
        <v>114</v>
      </c>
      <c r="B52" s="395" t="s">
        <v>130</v>
      </c>
      <c r="C52" s="33" t="s">
        <v>15</v>
      </c>
      <c r="D52" s="44">
        <f t="shared" ref="D52:G52" si="19">D57</f>
        <v>12588.9</v>
      </c>
      <c r="E52" s="44">
        <f t="shared" si="19"/>
        <v>12498.9</v>
      </c>
      <c r="F52" s="44">
        <f t="shared" si="19"/>
        <v>12403.4</v>
      </c>
      <c r="G52" s="189">
        <f t="shared" si="19"/>
        <v>12275.1</v>
      </c>
      <c r="H52" s="212">
        <f>H57</f>
        <v>3597.11</v>
      </c>
      <c r="I52" s="213">
        <f>I57</f>
        <v>0</v>
      </c>
      <c r="J52" s="220">
        <f>J57</f>
        <v>6684.4</v>
      </c>
      <c r="K52" s="213">
        <f>K57</f>
        <v>6621.3</v>
      </c>
      <c r="L52" s="224">
        <f t="shared" ref="L52:M52" si="20">L57</f>
        <v>9932.19</v>
      </c>
      <c r="M52" s="289">
        <f t="shared" si="20"/>
        <v>8313.4500000000007</v>
      </c>
      <c r="N52" s="343">
        <f>'8 средства по кодам'!R53</f>
        <v>14033.59</v>
      </c>
      <c r="O52" s="344">
        <f>'8 средства по кодам'!S53</f>
        <v>12671.45</v>
      </c>
      <c r="P52" s="366">
        <f>P57</f>
        <v>13677.5</v>
      </c>
      <c r="Q52" s="367">
        <f>Q57</f>
        <v>13677.5</v>
      </c>
      <c r="R52" s="367">
        <f>R57</f>
        <v>13677.5</v>
      </c>
      <c r="S52" s="61"/>
    </row>
    <row r="53" spans="1:19" x14ac:dyDescent="0.2">
      <c r="A53" s="539"/>
      <c r="B53" s="395"/>
      <c r="C53" s="33" t="s">
        <v>16</v>
      </c>
      <c r="D53" s="2"/>
      <c r="E53" s="2"/>
      <c r="F53" s="2"/>
      <c r="G53" s="34"/>
      <c r="H53" s="208"/>
      <c r="I53" s="209"/>
      <c r="J53" s="208"/>
      <c r="K53" s="209"/>
      <c r="L53" s="208"/>
      <c r="M53" s="190"/>
      <c r="N53" s="302"/>
      <c r="O53" s="303"/>
      <c r="P53" s="361"/>
      <c r="Q53" s="362"/>
      <c r="R53" s="362"/>
      <c r="S53" s="61"/>
    </row>
    <row r="54" spans="1:19" x14ac:dyDescent="0.2">
      <c r="A54" s="539"/>
      <c r="B54" s="395"/>
      <c r="C54" s="33" t="s">
        <v>28</v>
      </c>
      <c r="D54" s="2"/>
      <c r="E54" s="2"/>
      <c r="F54" s="2"/>
      <c r="G54" s="34"/>
      <c r="H54" s="208"/>
      <c r="I54" s="209"/>
      <c r="J54" s="208"/>
      <c r="K54" s="209"/>
      <c r="L54" s="208"/>
      <c r="M54" s="190"/>
      <c r="N54" s="302"/>
      <c r="O54" s="303"/>
      <c r="P54" s="361"/>
      <c r="Q54" s="362"/>
      <c r="R54" s="362"/>
      <c r="S54" s="61"/>
    </row>
    <row r="55" spans="1:19" x14ac:dyDescent="0.2">
      <c r="A55" s="539"/>
      <c r="B55" s="395"/>
      <c r="C55" s="33" t="s">
        <v>17</v>
      </c>
      <c r="D55" s="2"/>
      <c r="E55" s="2"/>
      <c r="F55" s="2"/>
      <c r="G55" s="34"/>
      <c r="H55" s="208"/>
      <c r="I55" s="209"/>
      <c r="J55" s="208"/>
      <c r="K55" s="209"/>
      <c r="L55" s="208"/>
      <c r="M55" s="190"/>
      <c r="N55" s="302"/>
      <c r="O55" s="303"/>
      <c r="P55" s="361"/>
      <c r="Q55" s="362"/>
      <c r="R55" s="362"/>
      <c r="S55" s="61"/>
    </row>
    <row r="56" spans="1:19" x14ac:dyDescent="0.2">
      <c r="A56" s="539"/>
      <c r="B56" s="395"/>
      <c r="C56" s="33" t="s">
        <v>35</v>
      </c>
      <c r="D56" s="2"/>
      <c r="E56" s="2"/>
      <c r="F56" s="2"/>
      <c r="G56" s="34"/>
      <c r="H56" s="208"/>
      <c r="I56" s="209"/>
      <c r="J56" s="208"/>
      <c r="K56" s="209"/>
      <c r="L56" s="208"/>
      <c r="M56" s="190"/>
      <c r="N56" s="302"/>
      <c r="O56" s="303"/>
      <c r="P56" s="361"/>
      <c r="Q56" s="362"/>
      <c r="R56" s="362"/>
      <c r="S56" s="61"/>
    </row>
    <row r="57" spans="1:19" ht="24" x14ac:dyDescent="0.2">
      <c r="A57" s="539"/>
      <c r="B57" s="395"/>
      <c r="C57" s="33" t="s">
        <v>77</v>
      </c>
      <c r="D57" s="42">
        <f>'8 средства по кодам'!H54</f>
        <v>12588.9</v>
      </c>
      <c r="E57" s="42">
        <f>'8 средства по кодам'!I54</f>
        <v>12498.9</v>
      </c>
      <c r="F57" s="42">
        <f>'8 средства по кодам'!J54</f>
        <v>12403.4</v>
      </c>
      <c r="G57" s="188">
        <f>'8 средства по кодам'!K54</f>
        <v>12275.1</v>
      </c>
      <c r="H57" s="210">
        <f>'8 средства по кодам'!L54</f>
        <v>3597.11</v>
      </c>
      <c r="I57" s="211">
        <f>'8 средства по кодам'!M54</f>
        <v>0</v>
      </c>
      <c r="J57" s="206">
        <f>'8 средства по кодам'!N53</f>
        <v>6684.4</v>
      </c>
      <c r="K57" s="207">
        <f>'8 средства по кодам'!O53</f>
        <v>6621.3</v>
      </c>
      <c r="L57" s="223">
        <f>'8 средства по кодам'!P54</f>
        <v>9932.19</v>
      </c>
      <c r="M57" s="188">
        <f>'8 средства по кодам'!Q54</f>
        <v>8313.4500000000007</v>
      </c>
      <c r="N57" s="302">
        <f>'8 средства по кодам'!R54</f>
        <v>14033.59</v>
      </c>
      <c r="O57" s="303">
        <f>'8 средства по кодам'!S54</f>
        <v>12671.45</v>
      </c>
      <c r="P57" s="222">
        <f>'8 средства по кодам'!T54</f>
        <v>13677.5</v>
      </c>
      <c r="Q57" s="62">
        <f>'8 средства по кодам'!U54</f>
        <v>13677.5</v>
      </c>
      <c r="R57" s="62">
        <f>'8 средства по кодам'!V54</f>
        <v>13677.5</v>
      </c>
      <c r="S57" s="61"/>
    </row>
    <row r="58" spans="1:19" ht="13.5" thickBot="1" x14ac:dyDescent="0.25">
      <c r="A58" s="566"/>
      <c r="B58" s="537"/>
      <c r="C58" s="254" t="s">
        <v>18</v>
      </c>
      <c r="D58" s="255"/>
      <c r="E58" s="255"/>
      <c r="F58" s="255"/>
      <c r="G58" s="256"/>
      <c r="H58" s="259"/>
      <c r="I58" s="260"/>
      <c r="J58" s="259"/>
      <c r="K58" s="260"/>
      <c r="L58" s="259"/>
      <c r="M58" s="287"/>
      <c r="N58" s="307"/>
      <c r="O58" s="308"/>
      <c r="P58" s="368"/>
      <c r="Q58" s="369"/>
      <c r="R58" s="369"/>
      <c r="S58" s="261"/>
    </row>
    <row r="59" spans="1:19" x14ac:dyDescent="0.2">
      <c r="A59" s="533" t="s">
        <v>132</v>
      </c>
      <c r="B59" s="543" t="s">
        <v>133</v>
      </c>
      <c r="C59" s="239" t="s">
        <v>15</v>
      </c>
      <c r="D59" s="273">
        <f>D62+D64</f>
        <v>1603.7000000000003</v>
      </c>
      <c r="E59" s="273">
        <f>E62+E64</f>
        <v>1329.3000000000002</v>
      </c>
      <c r="F59" s="273">
        <f t="shared" ref="F59:G59" si="21">F62+F64</f>
        <v>326.10000000000002</v>
      </c>
      <c r="G59" s="274">
        <f t="shared" si="21"/>
        <v>292.45499999999998</v>
      </c>
      <c r="H59" s="242">
        <v>0</v>
      </c>
      <c r="I59" s="243">
        <v>0</v>
      </c>
      <c r="J59" s="244">
        <f>J64+J62</f>
        <v>51</v>
      </c>
      <c r="K59" s="245">
        <f>K64+K62</f>
        <v>39.880000000000003</v>
      </c>
      <c r="L59" s="244">
        <f>L62+L64</f>
        <v>39.880000000000003</v>
      </c>
      <c r="M59" s="274">
        <f>M62+M64</f>
        <v>39.880000000000003</v>
      </c>
      <c r="N59" s="244">
        <f>N62+N64</f>
        <v>1827.0700000000002</v>
      </c>
      <c r="O59" s="245">
        <f>O62+O64</f>
        <v>1651.2900000000004</v>
      </c>
      <c r="P59" s="245">
        <f t="shared" ref="P59:R59" si="22">P62+P64</f>
        <v>409.6</v>
      </c>
      <c r="Q59" s="245">
        <f t="shared" si="22"/>
        <v>409.6</v>
      </c>
      <c r="R59" s="245">
        <f t="shared" si="22"/>
        <v>409.6</v>
      </c>
      <c r="S59" s="246"/>
    </row>
    <row r="60" spans="1:19" x14ac:dyDescent="0.2">
      <c r="A60" s="534"/>
      <c r="B60" s="395"/>
      <c r="C60" s="181" t="s">
        <v>16</v>
      </c>
      <c r="D60" s="52"/>
      <c r="E60" s="52"/>
      <c r="F60" s="52"/>
      <c r="G60" s="191"/>
      <c r="H60" s="206"/>
      <c r="I60" s="207"/>
      <c r="J60" s="206"/>
      <c r="K60" s="207"/>
      <c r="L60" s="206"/>
      <c r="M60" s="188"/>
      <c r="N60" s="298"/>
      <c r="O60" s="299"/>
      <c r="P60" s="222"/>
      <c r="Q60" s="62"/>
      <c r="R60" s="62"/>
      <c r="S60" s="247"/>
    </row>
    <row r="61" spans="1:19" x14ac:dyDescent="0.2">
      <c r="A61" s="534"/>
      <c r="B61" s="395"/>
      <c r="C61" s="181" t="s">
        <v>28</v>
      </c>
      <c r="D61" s="52"/>
      <c r="E61" s="52"/>
      <c r="F61" s="52"/>
      <c r="G61" s="191"/>
      <c r="H61" s="206"/>
      <c r="I61" s="207"/>
      <c r="J61" s="206"/>
      <c r="K61" s="207"/>
      <c r="L61" s="206"/>
      <c r="M61" s="188"/>
      <c r="N61" s="298"/>
      <c r="O61" s="299"/>
      <c r="P61" s="222"/>
      <c r="Q61" s="62"/>
      <c r="R61" s="62"/>
      <c r="S61" s="247"/>
    </row>
    <row r="62" spans="1:19" x14ac:dyDescent="0.2">
      <c r="A62" s="534"/>
      <c r="B62" s="395"/>
      <c r="C62" s="181" t="s">
        <v>17</v>
      </c>
      <c r="D62" s="52">
        <f>D69</f>
        <v>236.9</v>
      </c>
      <c r="E62" s="52">
        <f t="shared" ref="E62" si="23">E69</f>
        <v>0</v>
      </c>
      <c r="F62" s="52">
        <f>F69</f>
        <v>236.9</v>
      </c>
      <c r="G62" s="191">
        <f>G69</f>
        <v>217.565</v>
      </c>
      <c r="H62" s="206">
        <v>0</v>
      </c>
      <c r="I62" s="207">
        <v>0</v>
      </c>
      <c r="J62" s="206">
        <v>0</v>
      </c>
      <c r="K62" s="207">
        <v>0</v>
      </c>
      <c r="L62" s="206">
        <f>L69</f>
        <v>0</v>
      </c>
      <c r="M62" s="188">
        <f>M69</f>
        <v>0</v>
      </c>
      <c r="N62" s="206">
        <f>N69</f>
        <v>236.9</v>
      </c>
      <c r="O62" s="206">
        <f>O69</f>
        <v>236.9</v>
      </c>
      <c r="P62" s="222">
        <f>P69</f>
        <v>0</v>
      </c>
      <c r="Q62" s="222">
        <f t="shared" ref="Q62:R62" si="24">Q69</f>
        <v>0</v>
      </c>
      <c r="R62" s="222">
        <f t="shared" si="24"/>
        <v>0</v>
      </c>
      <c r="S62" s="247"/>
    </row>
    <row r="63" spans="1:19" x14ac:dyDescent="0.2">
      <c r="A63" s="534"/>
      <c r="B63" s="395"/>
      <c r="C63" s="181" t="s">
        <v>35</v>
      </c>
      <c r="D63" s="52"/>
      <c r="E63" s="52"/>
      <c r="F63" s="52"/>
      <c r="G63" s="191"/>
      <c r="H63" s="206"/>
      <c r="I63" s="207"/>
      <c r="J63" s="206"/>
      <c r="K63" s="207"/>
      <c r="L63" s="206"/>
      <c r="M63" s="188"/>
      <c r="N63" s="302"/>
      <c r="O63" s="303"/>
      <c r="P63" s="222"/>
      <c r="Q63" s="62"/>
      <c r="R63" s="62"/>
      <c r="S63" s="247"/>
    </row>
    <row r="64" spans="1:19" ht="24" x14ac:dyDescent="0.2">
      <c r="A64" s="534"/>
      <c r="B64" s="395"/>
      <c r="C64" s="181" t="s">
        <v>77</v>
      </c>
      <c r="D64" s="52">
        <f>D71</f>
        <v>1366.8000000000002</v>
      </c>
      <c r="E64" s="52">
        <f t="shared" ref="E64" si="25">E71</f>
        <v>1329.3000000000002</v>
      </c>
      <c r="F64" s="52">
        <f>F71</f>
        <v>89.2</v>
      </c>
      <c r="G64" s="191">
        <f>G71</f>
        <v>74.89</v>
      </c>
      <c r="H64" s="206">
        <v>0</v>
      </c>
      <c r="I64" s="207">
        <v>0</v>
      </c>
      <c r="J64" s="206">
        <f t="shared" ref="J64:O64" si="26">J71</f>
        <v>51</v>
      </c>
      <c r="K64" s="207">
        <f t="shared" si="26"/>
        <v>39.880000000000003</v>
      </c>
      <c r="L64" s="206">
        <f t="shared" si="26"/>
        <v>39.880000000000003</v>
      </c>
      <c r="M64" s="191">
        <f t="shared" si="26"/>
        <v>39.880000000000003</v>
      </c>
      <c r="N64" s="223">
        <f t="shared" si="26"/>
        <v>1590.17</v>
      </c>
      <c r="O64" s="219">
        <f t="shared" si="26"/>
        <v>1414.3900000000003</v>
      </c>
      <c r="P64" s="222">
        <f>P71</f>
        <v>409.6</v>
      </c>
      <c r="Q64" s="62">
        <f>Q71</f>
        <v>409.6</v>
      </c>
      <c r="R64" s="62">
        <f>R71</f>
        <v>409.6</v>
      </c>
      <c r="S64" s="247"/>
    </row>
    <row r="65" spans="1:19" ht="13.5" thickBot="1" x14ac:dyDescent="0.25">
      <c r="A65" s="535"/>
      <c r="B65" s="544"/>
      <c r="C65" s="248" t="s">
        <v>18</v>
      </c>
      <c r="D65" s="275"/>
      <c r="E65" s="275"/>
      <c r="F65" s="275"/>
      <c r="G65" s="276"/>
      <c r="H65" s="277"/>
      <c r="I65" s="278"/>
      <c r="J65" s="277"/>
      <c r="K65" s="278"/>
      <c r="L65" s="277"/>
      <c r="M65" s="290"/>
      <c r="N65" s="309"/>
      <c r="O65" s="310"/>
      <c r="P65" s="372"/>
      <c r="Q65" s="373"/>
      <c r="R65" s="373"/>
      <c r="S65" s="253"/>
    </row>
    <row r="66" spans="1:19" x14ac:dyDescent="0.2">
      <c r="A66" s="538" t="s">
        <v>112</v>
      </c>
      <c r="B66" s="540" t="s">
        <v>182</v>
      </c>
      <c r="C66" s="232" t="s">
        <v>15</v>
      </c>
      <c r="D66" s="269">
        <f>D69+D71</f>
        <v>1603.7000000000003</v>
      </c>
      <c r="E66" s="269">
        <f>E69+E71</f>
        <v>1329.3000000000002</v>
      </c>
      <c r="F66" s="269">
        <f t="shared" ref="F66:G66" si="27">F69+F71</f>
        <v>326.10000000000002</v>
      </c>
      <c r="G66" s="270">
        <f t="shared" si="27"/>
        <v>292.45499999999998</v>
      </c>
      <c r="H66" s="235">
        <f>SUM(H67:H72)</f>
        <v>0</v>
      </c>
      <c r="I66" s="236">
        <f t="shared" ref="I66:M66" si="28">SUM(I67:I72)</f>
        <v>0</v>
      </c>
      <c r="J66" s="235">
        <f t="shared" si="28"/>
        <v>51</v>
      </c>
      <c r="K66" s="271">
        <f t="shared" si="28"/>
        <v>39.880000000000003</v>
      </c>
      <c r="L66" s="272">
        <f t="shared" si="28"/>
        <v>39.880000000000003</v>
      </c>
      <c r="M66" s="291">
        <f t="shared" si="28"/>
        <v>39.880000000000003</v>
      </c>
      <c r="N66" s="272">
        <f>N69+N71</f>
        <v>1827.0700000000002</v>
      </c>
      <c r="O66" s="271">
        <f>O69+O71</f>
        <v>1651.2900000000004</v>
      </c>
      <c r="P66" s="271">
        <f t="shared" ref="P66:R66" si="29">P69+P71</f>
        <v>409.6</v>
      </c>
      <c r="Q66" s="271">
        <f t="shared" si="29"/>
        <v>409.6</v>
      </c>
      <c r="R66" s="271">
        <f t="shared" si="29"/>
        <v>409.6</v>
      </c>
      <c r="S66" s="238"/>
    </row>
    <row r="67" spans="1:19" x14ac:dyDescent="0.2">
      <c r="A67" s="539"/>
      <c r="B67" s="395"/>
      <c r="C67" s="33" t="s">
        <v>16</v>
      </c>
      <c r="D67" s="52"/>
      <c r="E67" s="52"/>
      <c r="F67" s="52"/>
      <c r="G67" s="191"/>
      <c r="H67" s="206"/>
      <c r="I67" s="207"/>
      <c r="J67" s="206"/>
      <c r="K67" s="207"/>
      <c r="L67" s="206"/>
      <c r="M67" s="188"/>
      <c r="N67" s="298"/>
      <c r="O67" s="299"/>
      <c r="P67" s="222"/>
      <c r="Q67" s="62"/>
      <c r="R67" s="62"/>
      <c r="S67" s="61"/>
    </row>
    <row r="68" spans="1:19" x14ac:dyDescent="0.2">
      <c r="A68" s="539"/>
      <c r="B68" s="395"/>
      <c r="C68" s="33" t="s">
        <v>28</v>
      </c>
      <c r="D68" s="52"/>
      <c r="E68" s="52"/>
      <c r="F68" s="52"/>
      <c r="G68" s="191"/>
      <c r="H68" s="206"/>
      <c r="I68" s="207"/>
      <c r="J68" s="206"/>
      <c r="K68" s="207"/>
      <c r="L68" s="206"/>
      <c r="M68" s="188"/>
      <c r="N68" s="298"/>
      <c r="O68" s="299"/>
      <c r="P68" s="222"/>
      <c r="Q68" s="62"/>
      <c r="R68" s="62"/>
      <c r="S68" s="61"/>
    </row>
    <row r="69" spans="1:19" x14ac:dyDescent="0.2">
      <c r="A69" s="539"/>
      <c r="B69" s="395"/>
      <c r="C69" s="33" t="s">
        <v>17</v>
      </c>
      <c r="D69" s="52">
        <f>'8 средства по кодам'!H63</f>
        <v>236.9</v>
      </c>
      <c r="E69" s="52">
        <f>'8 средства по кодам'!I63</f>
        <v>0</v>
      </c>
      <c r="F69" s="52">
        <f>'8 средства по кодам'!J63</f>
        <v>236.9</v>
      </c>
      <c r="G69" s="191">
        <f>'8 средства по кодам'!K63</f>
        <v>217.565</v>
      </c>
      <c r="H69" s="206">
        <v>0</v>
      </c>
      <c r="I69" s="207">
        <v>0</v>
      </c>
      <c r="J69" s="206">
        <v>0</v>
      </c>
      <c r="K69" s="207">
        <v>0</v>
      </c>
      <c r="L69" s="206">
        <v>0</v>
      </c>
      <c r="M69" s="188">
        <v>0</v>
      </c>
      <c r="N69" s="223">
        <f>'8 средства по кодам'!R62</f>
        <v>236.9</v>
      </c>
      <c r="O69" s="223">
        <f>'8 средства по кодам'!S62</f>
        <v>236.9</v>
      </c>
      <c r="P69" s="222">
        <v>0</v>
      </c>
      <c r="Q69" s="222">
        <v>0</v>
      </c>
      <c r="R69" s="222">
        <v>0</v>
      </c>
      <c r="S69" s="61"/>
    </row>
    <row r="70" spans="1:19" x14ac:dyDescent="0.2">
      <c r="A70" s="539"/>
      <c r="B70" s="395"/>
      <c r="C70" s="33" t="s">
        <v>35</v>
      </c>
      <c r="D70" s="52"/>
      <c r="E70" s="52"/>
      <c r="F70" s="52"/>
      <c r="G70" s="191"/>
      <c r="H70" s="206"/>
      <c r="I70" s="207"/>
      <c r="J70" s="206"/>
      <c r="K70" s="207"/>
      <c r="L70" s="206"/>
      <c r="M70" s="188"/>
      <c r="N70" s="302"/>
      <c r="O70" s="303"/>
      <c r="P70" s="222"/>
      <c r="Q70" s="62"/>
      <c r="R70" s="62"/>
      <c r="S70" s="61"/>
    </row>
    <row r="71" spans="1:19" ht="24" x14ac:dyDescent="0.2">
      <c r="A71" s="539"/>
      <c r="B71" s="395"/>
      <c r="C71" s="33" t="s">
        <v>77</v>
      </c>
      <c r="D71" s="52">
        <f>'8 средства по кодам'!H65+'8 средства по кодам'!H67+'8 средства по кодам'!H68+'8 средства по кодам'!H69</f>
        <v>1366.8000000000002</v>
      </c>
      <c r="E71" s="52">
        <f>'8 средства по кодам'!I65+'8 средства по кодам'!I67+'8 средства по кодам'!I68+'8 средства по кодам'!I69</f>
        <v>1329.3000000000002</v>
      </c>
      <c r="F71" s="52">
        <f>'8 средства по кодам'!J65+'8 средства по кодам'!J68</f>
        <v>89.2</v>
      </c>
      <c r="G71" s="191">
        <f>'8 средства по кодам'!K65+'8 средства по кодам'!K68</f>
        <v>74.89</v>
      </c>
      <c r="H71" s="206">
        <v>0</v>
      </c>
      <c r="I71" s="207">
        <v>0</v>
      </c>
      <c r="J71" s="206">
        <f>'8 средства по кодам'!N71</f>
        <v>51</v>
      </c>
      <c r="K71" s="219">
        <f>'8 средства по кодам'!O71</f>
        <v>39.880000000000003</v>
      </c>
      <c r="L71" s="206">
        <f>'8 средства по кодам'!P71</f>
        <v>39.880000000000003</v>
      </c>
      <c r="M71" s="286">
        <f>'8 средства по кодам'!Q71</f>
        <v>39.880000000000003</v>
      </c>
      <c r="N71" s="223">
        <f>'8 средства по кодам'!R61+'8 средства по кодам'!R66+'8 средства по кодам'!R68+'8 средства по кодам'!R70+'8 средства по кодам'!R71</f>
        <v>1590.17</v>
      </c>
      <c r="O71" s="223">
        <f>'8 средства по кодам'!S61+'8 средства по кодам'!S66+'8 средства по кодам'!S68+'8 средства по кодам'!S70+'8 средства по кодам'!S71</f>
        <v>1414.3900000000003</v>
      </c>
      <c r="P71" s="222">
        <f>'8 средства по кодам'!T61</f>
        <v>409.6</v>
      </c>
      <c r="Q71" s="222">
        <f>'8 средства по кодам'!U61</f>
        <v>409.6</v>
      </c>
      <c r="R71" s="222">
        <f>'8 средства по кодам'!V61</f>
        <v>409.6</v>
      </c>
      <c r="S71" s="61"/>
    </row>
    <row r="72" spans="1:19" x14ac:dyDescent="0.2">
      <c r="A72" s="539"/>
      <c r="B72" s="395"/>
      <c r="C72" s="33" t="s">
        <v>18</v>
      </c>
      <c r="D72" s="63"/>
      <c r="E72" s="63"/>
      <c r="F72" s="63"/>
      <c r="G72" s="192"/>
      <c r="H72" s="208"/>
      <c r="I72" s="209"/>
      <c r="J72" s="208"/>
      <c r="K72" s="209"/>
      <c r="L72" s="208"/>
      <c r="M72" s="190"/>
      <c r="N72" s="298"/>
      <c r="O72" s="299"/>
      <c r="P72" s="361"/>
      <c r="Q72" s="362"/>
      <c r="R72" s="362"/>
      <c r="S72" s="61"/>
    </row>
    <row r="73" spans="1:19" ht="13.5" customHeight="1" x14ac:dyDescent="0.2">
      <c r="A73" s="532" t="s">
        <v>114</v>
      </c>
      <c r="B73" s="395" t="s">
        <v>135</v>
      </c>
      <c r="C73" s="33" t="s">
        <v>15</v>
      </c>
      <c r="D73" s="63"/>
      <c r="E73" s="63"/>
      <c r="F73" s="63"/>
      <c r="G73" s="192"/>
      <c r="H73" s="208"/>
      <c r="I73" s="209"/>
      <c r="J73" s="208"/>
      <c r="K73" s="209"/>
      <c r="L73" s="208"/>
      <c r="M73" s="190"/>
      <c r="N73" s="298"/>
      <c r="O73" s="299"/>
      <c r="P73" s="361"/>
      <c r="Q73" s="362"/>
      <c r="R73" s="362"/>
      <c r="S73" s="61"/>
    </row>
    <row r="74" spans="1:19" x14ac:dyDescent="0.2">
      <c r="A74" s="532"/>
      <c r="B74" s="395"/>
      <c r="C74" s="33" t="s">
        <v>16</v>
      </c>
      <c r="D74" s="63"/>
      <c r="E74" s="63"/>
      <c r="F74" s="63"/>
      <c r="G74" s="192"/>
      <c r="H74" s="208"/>
      <c r="I74" s="209"/>
      <c r="J74" s="208"/>
      <c r="K74" s="209"/>
      <c r="L74" s="208"/>
      <c r="M74" s="190"/>
      <c r="N74" s="298"/>
      <c r="O74" s="299"/>
      <c r="P74" s="361"/>
      <c r="Q74" s="362"/>
      <c r="R74" s="362"/>
      <c r="S74" s="61"/>
    </row>
    <row r="75" spans="1:19" x14ac:dyDescent="0.2">
      <c r="A75" s="532"/>
      <c r="B75" s="395"/>
      <c r="C75" s="33" t="s">
        <v>29</v>
      </c>
      <c r="D75" s="63"/>
      <c r="E75" s="63"/>
      <c r="F75" s="63"/>
      <c r="G75" s="192"/>
      <c r="H75" s="208"/>
      <c r="I75" s="209"/>
      <c r="J75" s="208"/>
      <c r="K75" s="209"/>
      <c r="L75" s="208"/>
      <c r="M75" s="190"/>
      <c r="N75" s="298"/>
      <c r="O75" s="299"/>
      <c r="P75" s="361"/>
      <c r="Q75" s="362"/>
      <c r="R75" s="362"/>
      <c r="S75" s="61"/>
    </row>
    <row r="76" spans="1:19" x14ac:dyDescent="0.2">
      <c r="A76" s="532"/>
      <c r="B76" s="395"/>
      <c r="C76" s="33" t="s">
        <v>17</v>
      </c>
      <c r="D76" s="63"/>
      <c r="E76" s="63"/>
      <c r="F76" s="63"/>
      <c r="G76" s="192"/>
      <c r="H76" s="208"/>
      <c r="I76" s="209"/>
      <c r="J76" s="208"/>
      <c r="K76" s="209"/>
      <c r="L76" s="208"/>
      <c r="M76" s="190"/>
      <c r="N76" s="298"/>
      <c r="O76" s="299"/>
      <c r="P76" s="361"/>
      <c r="Q76" s="362"/>
      <c r="R76" s="362"/>
      <c r="S76" s="61"/>
    </row>
    <row r="77" spans="1:19" x14ac:dyDescent="0.2">
      <c r="A77" s="532"/>
      <c r="B77" s="395"/>
      <c r="C77" s="33" t="s">
        <v>35</v>
      </c>
      <c r="D77" s="63"/>
      <c r="E77" s="63"/>
      <c r="F77" s="63"/>
      <c r="G77" s="192"/>
      <c r="H77" s="208"/>
      <c r="I77" s="209"/>
      <c r="J77" s="208"/>
      <c r="K77" s="209"/>
      <c r="L77" s="208"/>
      <c r="M77" s="190"/>
      <c r="N77" s="298"/>
      <c r="O77" s="299"/>
      <c r="P77" s="361"/>
      <c r="Q77" s="362"/>
      <c r="R77" s="362"/>
      <c r="S77" s="61"/>
    </row>
    <row r="78" spans="1:19" ht="24" x14ac:dyDescent="0.2">
      <c r="A78" s="532"/>
      <c r="B78" s="395"/>
      <c r="C78" s="33" t="s">
        <v>77</v>
      </c>
      <c r="D78" s="63"/>
      <c r="E78" s="63"/>
      <c r="F78" s="63"/>
      <c r="G78" s="192"/>
      <c r="H78" s="208"/>
      <c r="I78" s="209"/>
      <c r="J78" s="208"/>
      <c r="K78" s="209"/>
      <c r="L78" s="208"/>
      <c r="M78" s="190"/>
      <c r="N78" s="298"/>
      <c r="O78" s="299"/>
      <c r="P78" s="361"/>
      <c r="Q78" s="362"/>
      <c r="R78" s="362"/>
      <c r="S78" s="61"/>
    </row>
    <row r="79" spans="1:19" ht="13.5" thickBot="1" x14ac:dyDescent="0.25">
      <c r="A79" s="532"/>
      <c r="B79" s="395"/>
      <c r="C79" s="33" t="s">
        <v>18</v>
      </c>
      <c r="D79" s="63"/>
      <c r="E79" s="63"/>
      <c r="F79" s="63"/>
      <c r="G79" s="192"/>
      <c r="H79" s="214"/>
      <c r="I79" s="215"/>
      <c r="J79" s="214"/>
      <c r="K79" s="215"/>
      <c r="L79" s="214"/>
      <c r="M79" s="284"/>
      <c r="N79" s="309"/>
      <c r="O79" s="310"/>
      <c r="P79" s="361"/>
      <c r="Q79" s="362"/>
      <c r="R79" s="362"/>
      <c r="S79" s="61"/>
    </row>
    <row r="80" spans="1:19" x14ac:dyDescent="0.2">
      <c r="A80" s="46"/>
      <c r="B80" s="45"/>
      <c r="C80" s="46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"/>
      <c r="O80" s="4"/>
      <c r="P80" s="4"/>
      <c r="Q80" s="4"/>
      <c r="R80" s="4"/>
      <c r="S80" s="4"/>
    </row>
    <row r="81" spans="1:21" ht="15.75" x14ac:dyDescent="0.2">
      <c r="A81" s="542"/>
      <c r="B81" s="542"/>
      <c r="C81" s="46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"/>
      <c r="O81" s="4"/>
      <c r="P81" s="4"/>
      <c r="Q81" s="4"/>
      <c r="R81" s="4"/>
      <c r="S81" s="4"/>
    </row>
    <row r="82" spans="1:21" ht="15.6" customHeight="1" x14ac:dyDescent="0.25">
      <c r="A82" s="541" t="s">
        <v>152</v>
      </c>
      <c r="B82" s="541"/>
      <c r="C82" s="19" t="s">
        <v>54</v>
      </c>
      <c r="D82" s="19"/>
      <c r="E82" s="8"/>
      <c r="F82" s="8"/>
      <c r="G82" s="8"/>
      <c r="H82" s="8"/>
      <c r="I82" s="19"/>
      <c r="J82" s="19"/>
      <c r="K82" s="19"/>
      <c r="L82" s="19"/>
      <c r="M82" s="19"/>
      <c r="N82" s="530" t="s">
        <v>175</v>
      </c>
      <c r="O82" s="530"/>
      <c r="P82" s="530"/>
      <c r="Q82" s="530"/>
      <c r="R82" s="176"/>
      <c r="S82" s="20"/>
      <c r="T82" s="19"/>
      <c r="U82" s="19"/>
    </row>
    <row r="83" spans="1:21" ht="13.15" customHeight="1" x14ac:dyDescent="0.2">
      <c r="C83" s="29" t="s">
        <v>48</v>
      </c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531" t="s">
        <v>49</v>
      </c>
      <c r="O83" s="531"/>
      <c r="P83" s="531"/>
      <c r="Q83" s="531"/>
      <c r="R83" s="123"/>
      <c r="S83" s="4"/>
    </row>
    <row r="84" spans="1:21" s="3" customFormat="1" ht="49.5" customHeight="1" x14ac:dyDescent="0.25">
      <c r="A84"/>
      <c r="B84"/>
      <c r="C84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4"/>
      <c r="O84" s="4"/>
      <c r="P84" s="4"/>
      <c r="Q84" s="4"/>
      <c r="R84" s="4"/>
      <c r="S84" s="4"/>
    </row>
    <row r="85" spans="1:21" x14ac:dyDescent="0.2"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5"/>
      <c r="O85" s="15"/>
      <c r="P85" s="15"/>
      <c r="Q85" s="15"/>
      <c r="R85" s="15"/>
      <c r="S85" s="15"/>
    </row>
    <row r="86" spans="1:21" x14ac:dyDescent="0.2"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</row>
    <row r="87" spans="1:21" x14ac:dyDescent="0.2"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</row>
    <row r="88" spans="1:21" x14ac:dyDescent="0.2"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</row>
    <row r="89" spans="1:21" x14ac:dyDescent="0.2"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</row>
    <row r="90" spans="1:21" x14ac:dyDescent="0.2"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</row>
    <row r="91" spans="1:21" x14ac:dyDescent="0.2">
      <c r="D91" s="4"/>
      <c r="E91" s="4"/>
      <c r="F91" s="4"/>
      <c r="G91" s="4"/>
      <c r="H91" s="4"/>
      <c r="I91" s="4"/>
      <c r="J91" s="4"/>
      <c r="K91" s="4"/>
      <c r="L91" s="4"/>
      <c r="M91" s="4"/>
    </row>
    <row r="93" spans="1:21" x14ac:dyDescent="0.2"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</row>
    <row r="94" spans="1:21" ht="106.5" customHeight="1" x14ac:dyDescent="0.2"/>
  </sheetData>
  <mergeCells count="40">
    <mergeCell ref="A45:A51"/>
    <mergeCell ref="B45:B51"/>
    <mergeCell ref="A52:A58"/>
    <mergeCell ref="B10:B16"/>
    <mergeCell ref="A10:A16"/>
    <mergeCell ref="A24:A30"/>
    <mergeCell ref="A38:A44"/>
    <mergeCell ref="B38:B44"/>
    <mergeCell ref="P1:S1"/>
    <mergeCell ref="P2:S2"/>
    <mergeCell ref="N8:O8"/>
    <mergeCell ref="S7:S9"/>
    <mergeCell ref="A4:S4"/>
    <mergeCell ref="D7:E8"/>
    <mergeCell ref="H7:O7"/>
    <mergeCell ref="H8:I8"/>
    <mergeCell ref="A7:A9"/>
    <mergeCell ref="B7:B9"/>
    <mergeCell ref="C7:C9"/>
    <mergeCell ref="F7:G8"/>
    <mergeCell ref="J8:K8"/>
    <mergeCell ref="L8:M8"/>
    <mergeCell ref="A5:S5"/>
    <mergeCell ref="P7:R8"/>
    <mergeCell ref="N82:Q82"/>
    <mergeCell ref="N83:Q83"/>
    <mergeCell ref="A73:A79"/>
    <mergeCell ref="B73:B79"/>
    <mergeCell ref="A17:A23"/>
    <mergeCell ref="A31:A37"/>
    <mergeCell ref="B31:B37"/>
    <mergeCell ref="B52:B58"/>
    <mergeCell ref="A66:A72"/>
    <mergeCell ref="B66:B72"/>
    <mergeCell ref="A82:B82"/>
    <mergeCell ref="A81:B81"/>
    <mergeCell ref="B24:B30"/>
    <mergeCell ref="B17:B23"/>
    <mergeCell ref="B59:B65"/>
    <mergeCell ref="A59:A65"/>
  </mergeCells>
  <phoneticPr fontId="1" type="noConversion"/>
  <pageMargins left="0.41" right="0.19685039370078741" top="0.39370078740157483" bottom="0.35433070866141736" header="0.31496062992125984" footer="0.31496062992125984"/>
  <pageSetup paperSize="9" scale="72" orientation="landscape" r:id="rId1"/>
  <ignoredErrors>
    <ignoredError sqref="J1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view="pageBreakPreview" zoomScale="70" zoomScaleNormal="100" zoomScaleSheetLayoutView="70" workbookViewId="0">
      <selection activeCell="R24" sqref="R24"/>
    </sheetView>
  </sheetViews>
  <sheetFormatPr defaultRowHeight="12.75" x14ac:dyDescent="0.2"/>
  <cols>
    <col min="1" max="1" width="5.85546875" style="7" customWidth="1"/>
    <col min="2" max="2" width="18.85546875" style="7" customWidth="1"/>
    <col min="3" max="3" width="10.7109375" style="7" customWidth="1"/>
    <col min="4" max="4" width="11.5703125" style="7" customWidth="1"/>
    <col min="5" max="5" width="12.5703125" style="7" customWidth="1"/>
    <col min="6" max="6" width="8.7109375" style="7" customWidth="1"/>
    <col min="7" max="7" width="9.140625" style="7"/>
    <col min="8" max="8" width="9.5703125" style="7" customWidth="1"/>
    <col min="9" max="16384" width="9.140625" style="7"/>
  </cols>
  <sheetData>
    <row r="1" spans="1:16" ht="18" customHeight="1" x14ac:dyDescent="0.3">
      <c r="K1" s="573" t="s">
        <v>30</v>
      </c>
      <c r="L1" s="573"/>
      <c r="M1" s="573"/>
      <c r="N1" s="573"/>
      <c r="O1" s="578"/>
      <c r="P1" s="578"/>
    </row>
    <row r="2" spans="1:16" ht="60.75" customHeight="1" x14ac:dyDescent="0.2">
      <c r="K2" s="574" t="s">
        <v>74</v>
      </c>
      <c r="L2" s="574"/>
      <c r="M2" s="574"/>
      <c r="N2" s="574"/>
      <c r="O2" s="574"/>
      <c r="P2" s="574"/>
    </row>
    <row r="3" spans="1:16" ht="18.75" customHeight="1" x14ac:dyDescent="0.25">
      <c r="O3" s="11"/>
      <c r="P3" s="11"/>
    </row>
    <row r="4" spans="1:16" ht="39.75" customHeight="1" x14ac:dyDescent="0.3">
      <c r="A4" s="579" t="s">
        <v>78</v>
      </c>
      <c r="B4" s="579"/>
      <c r="C4" s="579"/>
      <c r="D4" s="579"/>
      <c r="E4" s="579"/>
      <c r="F4" s="579"/>
      <c r="G4" s="579"/>
      <c r="H4" s="579"/>
      <c r="I4" s="579"/>
      <c r="J4" s="579"/>
      <c r="K4" s="579"/>
      <c r="L4" s="579"/>
      <c r="M4" s="579"/>
      <c r="N4" s="579"/>
      <c r="O4" s="579"/>
      <c r="P4" s="579"/>
    </row>
    <row r="5" spans="1:16" ht="18.600000000000001" customHeight="1" x14ac:dyDescent="0.2">
      <c r="A5" s="580" t="s">
        <v>55</v>
      </c>
      <c r="B5" s="580"/>
      <c r="C5" s="580"/>
      <c r="D5" s="580"/>
      <c r="E5" s="58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</row>
    <row r="6" spans="1:16" s="30" customFormat="1" ht="32.25" customHeight="1" x14ac:dyDescent="0.2">
      <c r="F6" s="581" t="s">
        <v>62</v>
      </c>
      <c r="G6" s="582"/>
    </row>
    <row r="7" spans="1:16" ht="28.5" customHeight="1" x14ac:dyDescent="0.2">
      <c r="O7" s="7" t="s">
        <v>6</v>
      </c>
    </row>
    <row r="8" spans="1:16" customFormat="1" ht="34.15" customHeight="1" x14ac:dyDescent="0.2">
      <c r="A8" s="576" t="s">
        <v>37</v>
      </c>
      <c r="B8" s="576" t="s">
        <v>38</v>
      </c>
      <c r="C8" s="576" t="s">
        <v>39</v>
      </c>
      <c r="D8" s="576" t="s">
        <v>65</v>
      </c>
      <c r="E8" s="576" t="s">
        <v>56</v>
      </c>
      <c r="F8" s="576" t="s">
        <v>57</v>
      </c>
      <c r="G8" s="585"/>
      <c r="H8" s="576" t="s">
        <v>40</v>
      </c>
      <c r="I8" s="576"/>
      <c r="J8" s="576"/>
      <c r="K8" s="576"/>
      <c r="L8" s="576"/>
      <c r="M8" s="576"/>
      <c r="N8" s="586" t="s">
        <v>63</v>
      </c>
      <c r="O8" s="587"/>
      <c r="P8" s="588"/>
    </row>
    <row r="9" spans="1:16" customFormat="1" ht="61.9" customHeight="1" x14ac:dyDescent="0.2">
      <c r="A9" s="576"/>
      <c r="B9" s="576"/>
      <c r="C9" s="576"/>
      <c r="D9" s="576"/>
      <c r="E9" s="576"/>
      <c r="F9" s="585"/>
      <c r="G9" s="585"/>
      <c r="H9" s="576"/>
      <c r="I9" s="576"/>
      <c r="J9" s="576"/>
      <c r="K9" s="576"/>
      <c r="L9" s="576"/>
      <c r="M9" s="576"/>
      <c r="N9" s="589" t="s">
        <v>64</v>
      </c>
      <c r="O9" s="590"/>
      <c r="P9" s="32"/>
    </row>
    <row r="10" spans="1:16" customFormat="1" ht="88.9" customHeight="1" x14ac:dyDescent="0.2">
      <c r="A10" s="577"/>
      <c r="B10" s="577"/>
      <c r="C10" s="577"/>
      <c r="D10" s="577"/>
      <c r="E10" s="577"/>
      <c r="F10" s="23" t="s">
        <v>41</v>
      </c>
      <c r="G10" s="22" t="s">
        <v>42</v>
      </c>
      <c r="H10" s="23" t="s">
        <v>43</v>
      </c>
      <c r="I10" s="23" t="s">
        <v>58</v>
      </c>
      <c r="J10" s="23" t="s">
        <v>44</v>
      </c>
      <c r="K10" s="23" t="s">
        <v>45</v>
      </c>
      <c r="L10" s="23" t="s">
        <v>59</v>
      </c>
      <c r="M10" s="23" t="s">
        <v>46</v>
      </c>
      <c r="N10" s="23" t="s">
        <v>47</v>
      </c>
      <c r="O10" s="23" t="s">
        <v>44</v>
      </c>
      <c r="P10" s="23" t="s">
        <v>59</v>
      </c>
    </row>
    <row r="11" spans="1:16" ht="15" customHeight="1" x14ac:dyDescent="0.2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7</v>
      </c>
      <c r="G11" s="24">
        <v>8</v>
      </c>
      <c r="H11" s="24">
        <v>9</v>
      </c>
      <c r="I11" s="24">
        <v>10</v>
      </c>
      <c r="J11" s="24">
        <v>11</v>
      </c>
      <c r="K11" s="24">
        <v>12</v>
      </c>
      <c r="L11" s="24">
        <v>13</v>
      </c>
      <c r="M11" s="24">
        <v>14</v>
      </c>
      <c r="N11" s="24">
        <v>15</v>
      </c>
      <c r="O11" s="24">
        <v>16</v>
      </c>
      <c r="P11" s="24">
        <v>17</v>
      </c>
    </row>
    <row r="12" spans="1:16" ht="19.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8.75" customHeight="1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spans="1:16" ht="18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6" ht="19.5" customHeight="1" x14ac:dyDescent="0.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ht="18.75" customHeight="1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7" spans="1:16" ht="19.5" customHeight="1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6" ht="20.25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19.5" customHeight="1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16" ht="39.75" customHeight="1" x14ac:dyDescent="0.2">
      <c r="A20" s="25"/>
      <c r="B20" s="31" t="s">
        <v>13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spans="1:16" ht="18.600000000000001" customHeight="1" x14ac:dyDescent="0.25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 ht="15" x14ac:dyDescent="0.25">
      <c r="A22" s="575" t="s">
        <v>8</v>
      </c>
      <c r="B22" s="575"/>
      <c r="C22" s="28"/>
      <c r="D22" s="28"/>
      <c r="G22" s="575" t="s">
        <v>50</v>
      </c>
      <c r="H22" s="575"/>
      <c r="I22" s="28"/>
      <c r="J22" s="28"/>
      <c r="K22" s="28"/>
      <c r="L22" s="28"/>
      <c r="M22" s="28"/>
      <c r="N22" s="28"/>
      <c r="O22" s="575" t="s">
        <v>60</v>
      </c>
      <c r="P22" s="575"/>
    </row>
    <row r="23" spans="1:16" s="8" customFormat="1" ht="15.75" x14ac:dyDescent="0.25">
      <c r="A23" s="28"/>
      <c r="B23" s="19"/>
      <c r="C23" s="19"/>
      <c r="D23" s="19"/>
      <c r="G23" s="583" t="s">
        <v>48</v>
      </c>
      <c r="H23" s="584"/>
      <c r="I23" s="19"/>
      <c r="J23" s="19"/>
      <c r="K23" s="19"/>
      <c r="L23" s="19"/>
      <c r="M23" s="19"/>
      <c r="O23" s="583" t="s">
        <v>49</v>
      </c>
      <c r="P23" s="584"/>
    </row>
  </sheetData>
  <mergeCells count="20">
    <mergeCell ref="G23:H23"/>
    <mergeCell ref="O22:P22"/>
    <mergeCell ref="O23:P23"/>
    <mergeCell ref="D8:D10"/>
    <mergeCell ref="E8:E10"/>
    <mergeCell ref="F8:G9"/>
    <mergeCell ref="N8:P8"/>
    <mergeCell ref="N9:O9"/>
    <mergeCell ref="H8:M9"/>
    <mergeCell ref="K1:N1"/>
    <mergeCell ref="K2:P2"/>
    <mergeCell ref="G22:H22"/>
    <mergeCell ref="A8:A10"/>
    <mergeCell ref="B8:B10"/>
    <mergeCell ref="C8:C10"/>
    <mergeCell ref="A22:B22"/>
    <mergeCell ref="O1:P1"/>
    <mergeCell ref="A4:P4"/>
    <mergeCell ref="A5:P5"/>
    <mergeCell ref="F6:G6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7 показатели </vt:lpstr>
      <vt:lpstr>8 средства по кодам</vt:lpstr>
      <vt:lpstr>9 средства бюджет</vt:lpstr>
      <vt:lpstr>10 КАИП</vt:lpstr>
      <vt:lpstr>'10 КАИП'!Область_печати</vt:lpstr>
      <vt:lpstr>'7 показатели '!Область_печати</vt:lpstr>
      <vt:lpstr>'8 средства по кодам'!Область_печати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Капитонова</cp:lastModifiedBy>
  <cp:lastPrinted>2020-04-06T02:26:09Z</cp:lastPrinted>
  <dcterms:created xsi:type="dcterms:W3CDTF">2007-07-17T01:27:34Z</dcterms:created>
  <dcterms:modified xsi:type="dcterms:W3CDTF">2020-04-06T02:26:49Z</dcterms:modified>
</cp:coreProperties>
</file>