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activeTab="11"/>
  </bookViews>
  <sheets>
    <sheet name="дс 4" sheetId="1" r:id="rId1"/>
    <sheet name="дс 7" sheetId="3" r:id="rId2"/>
    <sheet name="ДС 8" sheetId="4" r:id="rId3"/>
    <sheet name="дс 9" sheetId="5" r:id="rId4"/>
    <sheet name="дс 10" sheetId="6" r:id="rId5"/>
    <sheet name="дс 12" sheetId="7" r:id="rId6"/>
    <sheet name="ДС 13" sheetId="8" r:id="rId7"/>
    <sheet name="дс 14" sheetId="9" r:id="rId8"/>
    <sheet name="ДС 15" sheetId="10" r:id="rId9"/>
    <sheet name="дс 17" sheetId="11" r:id="rId10"/>
    <sheet name="дс 18" sheetId="12" r:id="rId11"/>
    <sheet name="шк 2" sheetId="13" r:id="rId12"/>
    <sheet name="ШК 4" sheetId="14" r:id="rId13"/>
    <sheet name="ШК 5" sheetId="15" r:id="rId14"/>
    <sheet name="шк 7" sheetId="16" r:id="rId15"/>
    <sheet name="ШК 9" sheetId="17" r:id="rId16"/>
    <sheet name="Гимн." sheetId="18" r:id="rId17"/>
    <sheet name="ДДТ" sheetId="19" r:id="rId18"/>
    <sheet name="СВОД" sheetId="21" r:id="rId19"/>
  </sheets>
  <definedNames>
    <definedName name="Print_Area_0" localSheetId="2">'ДС 8'!$A$1:$Q$86</definedName>
    <definedName name="_xlnm.Print_Area" localSheetId="2">'ДС 8'!$A$1:$Q$86</definedName>
    <definedName name="_xlnm.Print_Area" localSheetId="15">'ШК 9'!$A$1:$M$72</definedName>
  </definedNames>
  <calcPr calcId="124519"/>
</workbook>
</file>

<file path=xl/calcChain.xml><?xml version="1.0" encoding="utf-8"?>
<calcChain xmlns="http://schemas.openxmlformats.org/spreadsheetml/2006/main">
  <c r="I22" i="5"/>
  <c r="I41" i="16"/>
  <c r="J48" i="15"/>
  <c r="I12" i="18"/>
  <c r="I13"/>
  <c r="I14"/>
  <c r="I15"/>
  <c r="I17"/>
  <c r="I18"/>
  <c r="I19"/>
  <c r="I21"/>
  <c r="I23"/>
  <c r="I24"/>
  <c r="I25"/>
  <c r="I26"/>
  <c r="I27"/>
  <c r="I28"/>
  <c r="I29"/>
  <c r="I30"/>
  <c r="I31"/>
  <c r="I32"/>
  <c r="G27" i="3" l="1"/>
  <c r="H27"/>
  <c r="I22"/>
  <c r="H26" i="6"/>
  <c r="G25"/>
  <c r="G26" i="9"/>
  <c r="H26"/>
  <c r="I20" i="8"/>
  <c r="I25"/>
  <c r="I63" i="13"/>
  <c r="H36" i="21"/>
  <c r="G36"/>
  <c r="H65"/>
  <c r="H52"/>
  <c r="G52"/>
  <c r="H51"/>
  <c r="G51"/>
  <c r="H50"/>
  <c r="G50"/>
  <c r="G37"/>
  <c r="H35"/>
  <c r="G35"/>
  <c r="H37"/>
  <c r="H79"/>
  <c r="G79"/>
  <c r="H66"/>
  <c r="I66" s="1"/>
  <c r="G66"/>
  <c r="G65"/>
  <c r="J63" i="17"/>
  <c r="J56"/>
  <c r="M60" s="1"/>
  <c r="I56"/>
  <c r="I45"/>
  <c r="H64"/>
  <c r="I64" s="1"/>
  <c r="I62"/>
  <c r="I61"/>
  <c r="J61" s="1"/>
  <c r="I57"/>
  <c r="I55"/>
  <c r="I54"/>
  <c r="I53"/>
  <c r="I52"/>
  <c r="O51"/>
  <c r="N51"/>
  <c r="I51"/>
  <c r="I50"/>
  <c r="O49"/>
  <c r="N49"/>
  <c r="I49"/>
  <c r="O48"/>
  <c r="N48"/>
  <c r="I48"/>
  <c r="J48" s="1"/>
  <c r="I44"/>
  <c r="J44" s="1"/>
  <c r="M47" s="1"/>
  <c r="I43"/>
  <c r="I42"/>
  <c r="I41"/>
  <c r="I40"/>
  <c r="I39"/>
  <c r="I38"/>
  <c r="I37"/>
  <c r="I36"/>
  <c r="I35"/>
  <c r="I33"/>
  <c r="I32"/>
  <c r="I31"/>
  <c r="I30"/>
  <c r="I29"/>
  <c r="I28"/>
  <c r="I27"/>
  <c r="I26"/>
  <c r="I25"/>
  <c r="J25" s="1"/>
  <c r="I24"/>
  <c r="I23"/>
  <c r="I22"/>
  <c r="I21"/>
  <c r="I20"/>
  <c r="I19"/>
  <c r="I18"/>
  <c r="I17"/>
  <c r="I16"/>
  <c r="I15"/>
  <c r="I14"/>
  <c r="I51" i="21" l="1"/>
  <c r="M65" i="17"/>
  <c r="J35"/>
  <c r="J31"/>
  <c r="M34" l="1"/>
  <c r="M66" s="1"/>
  <c r="H95" i="21" l="1"/>
  <c r="G20" i="7"/>
  <c r="I61" i="15"/>
  <c r="G22" i="5"/>
  <c r="J59" i="16"/>
  <c r="I34"/>
  <c r="I57" i="13"/>
  <c r="I49"/>
  <c r="I34"/>
  <c r="I23" i="6"/>
  <c r="H24" i="11"/>
  <c r="I23" i="3"/>
  <c r="I34" i="18"/>
  <c r="M51" i="19"/>
  <c r="H72" i="21"/>
  <c r="G72"/>
  <c r="H71"/>
  <c r="G71"/>
  <c r="H70"/>
  <c r="G70"/>
  <c r="H69"/>
  <c r="G69"/>
  <c r="H100" l="1"/>
  <c r="G100"/>
  <c r="G95"/>
  <c r="H94"/>
  <c r="G94"/>
  <c r="H93"/>
  <c r="G93"/>
  <c r="H92"/>
  <c r="G92"/>
  <c r="H91"/>
  <c r="G91"/>
  <c r="H90"/>
  <c r="G90"/>
  <c r="H89"/>
  <c r="I89"/>
  <c r="G89"/>
  <c r="H88"/>
  <c r="G88"/>
  <c r="H87"/>
  <c r="I87"/>
  <c r="G87"/>
  <c r="H83"/>
  <c r="G83"/>
  <c r="I45" i="18"/>
  <c r="I64" i="13" l="1"/>
  <c r="I35"/>
  <c r="H23" i="21"/>
  <c r="G23"/>
  <c r="H22"/>
  <c r="G22"/>
  <c r="I40" i="19"/>
  <c r="J40" s="1"/>
  <c r="M40" s="1"/>
  <c r="I39"/>
  <c r="I38"/>
  <c r="I37"/>
  <c r="I36"/>
  <c r="I35"/>
  <c r="I34"/>
  <c r="I32"/>
  <c r="I31"/>
  <c r="I30"/>
  <c r="I29"/>
  <c r="I48"/>
  <c r="I49"/>
  <c r="I50"/>
  <c r="I51"/>
  <c r="J51" s="1"/>
  <c r="I52"/>
  <c r="I94" i="21"/>
  <c r="I93"/>
  <c r="I92"/>
  <c r="I91"/>
  <c r="I90"/>
  <c r="J89" l="1"/>
  <c r="M89" s="1"/>
  <c r="I23"/>
  <c r="I22"/>
  <c r="I95"/>
  <c r="J95" s="1"/>
  <c r="I21" i="8"/>
  <c r="I23" i="1"/>
  <c r="I23" i="9"/>
  <c r="I22"/>
  <c r="I17" i="6"/>
  <c r="I22" i="1"/>
  <c r="I60" i="15"/>
  <c r="I50" i="16"/>
  <c r="G26" i="6"/>
  <c r="H76" i="21" l="1"/>
  <c r="G76"/>
  <c r="H75"/>
  <c r="G75"/>
  <c r="H74"/>
  <c r="G74"/>
  <c r="H73"/>
  <c r="G73"/>
  <c r="H68"/>
  <c r="G68"/>
  <c r="H64"/>
  <c r="G64"/>
  <c r="H63"/>
  <c r="G63"/>
  <c r="H62"/>
  <c r="G62"/>
  <c r="H57"/>
  <c r="G57"/>
  <c r="H56"/>
  <c r="G56"/>
  <c r="J61" i="14"/>
  <c r="H55" i="21"/>
  <c r="G55"/>
  <c r="I74" l="1"/>
  <c r="I73"/>
  <c r="I65"/>
  <c r="H53"/>
  <c r="G53"/>
  <c r="H44"/>
  <c r="G44"/>
  <c r="H43"/>
  <c r="G43"/>
  <c r="H42"/>
  <c r="H32"/>
  <c r="G32"/>
  <c r="H31"/>
  <c r="G31"/>
  <c r="H30"/>
  <c r="G30"/>
  <c r="H29"/>
  <c r="H27"/>
  <c r="G27"/>
  <c r="G29"/>
  <c r="H28"/>
  <c r="G28"/>
  <c r="G42"/>
  <c r="G45"/>
  <c r="G46"/>
  <c r="G40"/>
  <c r="G41"/>
  <c r="H41"/>
  <c r="H40"/>
  <c r="H39"/>
  <c r="G39"/>
  <c r="H47"/>
  <c r="G47"/>
  <c r="H48"/>
  <c r="G48"/>
  <c r="H49"/>
  <c r="G49"/>
  <c r="J73" l="1"/>
  <c r="I36"/>
  <c r="I48"/>
  <c r="I35"/>
  <c r="I49"/>
  <c r="I43"/>
  <c r="I37"/>
  <c r="I50" i="18" l="1"/>
  <c r="J50" s="1"/>
  <c r="M51" s="1"/>
  <c r="I49"/>
  <c r="I48"/>
  <c r="I46"/>
  <c r="I44"/>
  <c r="I41"/>
  <c r="J37"/>
  <c r="I35"/>
  <c r="J23"/>
  <c r="J19"/>
  <c r="J44" l="1"/>
  <c r="M47" s="1"/>
  <c r="J32"/>
  <c r="M36" s="1"/>
  <c r="J48"/>
  <c r="J12"/>
  <c r="M22" s="1"/>
  <c r="M52" l="1"/>
  <c r="J25" i="14"/>
  <c r="J55" i="19"/>
  <c r="I55"/>
  <c r="I27"/>
  <c r="I17"/>
  <c r="I104" i="21"/>
  <c r="J104" s="1"/>
  <c r="M101" s="1"/>
  <c r="I103"/>
  <c r="I102"/>
  <c r="I101"/>
  <c r="I100"/>
  <c r="J100" s="1"/>
  <c r="M97" s="1"/>
  <c r="I99"/>
  <c r="I98"/>
  <c r="I97"/>
  <c r="I86"/>
  <c r="I85"/>
  <c r="I84"/>
  <c r="I83"/>
  <c r="I82"/>
  <c r="I78"/>
  <c r="I77"/>
  <c r="I72"/>
  <c r="I71"/>
  <c r="I70"/>
  <c r="I69"/>
  <c r="H67"/>
  <c r="G67"/>
  <c r="I62"/>
  <c r="H61"/>
  <c r="G61"/>
  <c r="H60"/>
  <c r="G60"/>
  <c r="H59"/>
  <c r="G59"/>
  <c r="H58"/>
  <c r="G58"/>
  <c r="H54"/>
  <c r="I54" s="1"/>
  <c r="J54" s="1"/>
  <c r="G54"/>
  <c r="I53"/>
  <c r="J53" s="1"/>
  <c r="J52"/>
  <c r="I47"/>
  <c r="H38"/>
  <c r="G38"/>
  <c r="J36"/>
  <c r="I34"/>
  <c r="I33"/>
  <c r="I32"/>
  <c r="I31"/>
  <c r="I30"/>
  <c r="I29"/>
  <c r="I28"/>
  <c r="I27"/>
  <c r="I25"/>
  <c r="J25" s="1"/>
  <c r="I21"/>
  <c r="I20"/>
  <c r="I19"/>
  <c r="I18"/>
  <c r="I17"/>
  <c r="I16"/>
  <c r="I15"/>
  <c r="I14"/>
  <c r="I56" i="19"/>
  <c r="J56" s="1"/>
  <c r="I54"/>
  <c r="I53"/>
  <c r="I28"/>
  <c r="J28" s="1"/>
  <c r="M28" s="1"/>
  <c r="M57" s="1"/>
  <c r="I26"/>
  <c r="I25"/>
  <c r="I24"/>
  <c r="I23"/>
  <c r="I22"/>
  <c r="I20"/>
  <c r="I19"/>
  <c r="I18"/>
  <c r="I16"/>
  <c r="I15"/>
  <c r="I14"/>
  <c r="I13"/>
  <c r="I79" i="21"/>
  <c r="I68" i="16"/>
  <c r="I67"/>
  <c r="I66"/>
  <c r="I65"/>
  <c r="J64"/>
  <c r="M69" s="1"/>
  <c r="I63"/>
  <c r="I62"/>
  <c r="I60"/>
  <c r="M61" s="1"/>
  <c r="I58"/>
  <c r="I57"/>
  <c r="O56"/>
  <c r="N56"/>
  <c r="I56"/>
  <c r="O55"/>
  <c r="N55"/>
  <c r="I55"/>
  <c r="O54"/>
  <c r="N54"/>
  <c r="I54"/>
  <c r="I49"/>
  <c r="J49" s="1"/>
  <c r="I48"/>
  <c r="I47"/>
  <c r="I46"/>
  <c r="I45"/>
  <c r="I44"/>
  <c r="I43"/>
  <c r="I42"/>
  <c r="I39"/>
  <c r="I38"/>
  <c r="I33"/>
  <c r="J33" s="1"/>
  <c r="M37" s="1"/>
  <c r="I32"/>
  <c r="I30"/>
  <c r="I29"/>
  <c r="I28"/>
  <c r="I27"/>
  <c r="I26"/>
  <c r="I71" i="15"/>
  <c r="I70"/>
  <c r="I69"/>
  <c r="I68"/>
  <c r="J67"/>
  <c r="M72" s="1"/>
  <c r="I66"/>
  <c r="I65"/>
  <c r="I64"/>
  <c r="I63"/>
  <c r="I59"/>
  <c r="J59" s="1"/>
  <c r="M62" s="1"/>
  <c r="I58"/>
  <c r="I57"/>
  <c r="I56"/>
  <c r="I55"/>
  <c r="O54"/>
  <c r="N54"/>
  <c r="I54"/>
  <c r="O53"/>
  <c r="N53"/>
  <c r="O52"/>
  <c r="N52"/>
  <c r="I49"/>
  <c r="I48"/>
  <c r="I47"/>
  <c r="I46"/>
  <c r="I45"/>
  <c r="I44"/>
  <c r="I43"/>
  <c r="I42"/>
  <c r="I41"/>
  <c r="I40"/>
  <c r="I39"/>
  <c r="I38"/>
  <c r="I37"/>
  <c r="I35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74" i="14"/>
  <c r="I73"/>
  <c r="J73" s="1"/>
  <c r="I72"/>
  <c r="I71"/>
  <c r="I70"/>
  <c r="I69"/>
  <c r="I68"/>
  <c r="I67"/>
  <c r="I66"/>
  <c r="I65"/>
  <c r="J65" s="1"/>
  <c r="I61"/>
  <c r="I60"/>
  <c r="I59"/>
  <c r="I58"/>
  <c r="I57"/>
  <c r="O56"/>
  <c r="N56"/>
  <c r="I56"/>
  <c r="O55"/>
  <c r="N55"/>
  <c r="I55"/>
  <c r="O54"/>
  <c r="N54"/>
  <c r="I54"/>
  <c r="J54" s="1"/>
  <c r="M64" s="1"/>
  <c r="I52"/>
  <c r="I50"/>
  <c r="I49"/>
  <c r="I48"/>
  <c r="I47"/>
  <c r="I46"/>
  <c r="I45"/>
  <c r="I44"/>
  <c r="I43"/>
  <c r="I42"/>
  <c r="I41"/>
  <c r="I40"/>
  <c r="I39"/>
  <c r="J39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74" i="13"/>
  <c r="I73"/>
  <c r="I72"/>
  <c r="I71"/>
  <c r="J70"/>
  <c r="I69"/>
  <c r="I68"/>
  <c r="I67"/>
  <c r="I66"/>
  <c r="J66" s="1"/>
  <c r="J63"/>
  <c r="I62"/>
  <c r="I61"/>
  <c r="I60"/>
  <c r="I59"/>
  <c r="J56"/>
  <c r="I55"/>
  <c r="O54"/>
  <c r="N54"/>
  <c r="I54"/>
  <c r="O53"/>
  <c r="N53"/>
  <c r="I53"/>
  <c r="O52"/>
  <c r="N52"/>
  <c r="I52"/>
  <c r="I47"/>
  <c r="I46"/>
  <c r="I45"/>
  <c r="I44"/>
  <c r="I43"/>
  <c r="I42"/>
  <c r="I41"/>
  <c r="I40"/>
  <c r="I39"/>
  <c r="J37" s="1"/>
  <c r="I38"/>
  <c r="I37"/>
  <c r="J33"/>
  <c r="I30"/>
  <c r="I29"/>
  <c r="I28"/>
  <c r="I27"/>
  <c r="I26"/>
  <c r="I25"/>
  <c r="I24" i="12"/>
  <c r="J24" s="1"/>
  <c r="M25" s="1"/>
  <c r="I23"/>
  <c r="I21"/>
  <c r="I20"/>
  <c r="I19"/>
  <c r="I18"/>
  <c r="I17"/>
  <c r="I16"/>
  <c r="I15"/>
  <c r="I14"/>
  <c r="I23" i="11"/>
  <c r="G24"/>
  <c r="I19"/>
  <c r="I18"/>
  <c r="I17"/>
  <c r="I16"/>
  <c r="I15"/>
  <c r="I14"/>
  <c r="J14" s="1"/>
  <c r="I24" i="10"/>
  <c r="J24" s="1"/>
  <c r="M25" s="1"/>
  <c r="I23"/>
  <c r="I21"/>
  <c r="I20"/>
  <c r="I19"/>
  <c r="I18"/>
  <c r="I17"/>
  <c r="I16"/>
  <c r="I15"/>
  <c r="I14"/>
  <c r="I26" i="9"/>
  <c r="J26" s="1"/>
  <c r="M27" s="1"/>
  <c r="I25"/>
  <c r="J22"/>
  <c r="M24" s="1"/>
  <c r="I19"/>
  <c r="I18"/>
  <c r="I17"/>
  <c r="I16"/>
  <c r="I15"/>
  <c r="I14"/>
  <c r="J25" i="8"/>
  <c r="M26" s="1"/>
  <c r="I24"/>
  <c r="I22"/>
  <c r="J20"/>
  <c r="M23" s="1"/>
  <c r="I19"/>
  <c r="I18"/>
  <c r="I17"/>
  <c r="I16"/>
  <c r="I15"/>
  <c r="I14"/>
  <c r="I24" i="7"/>
  <c r="J24" s="1"/>
  <c r="M25" s="1"/>
  <c r="I23"/>
  <c r="I21"/>
  <c r="I20"/>
  <c r="I19"/>
  <c r="I18"/>
  <c r="I17"/>
  <c r="I16"/>
  <c r="I15"/>
  <c r="I14"/>
  <c r="I26" i="6"/>
  <c r="J26" s="1"/>
  <c r="M27" s="1"/>
  <c r="I25"/>
  <c r="I22"/>
  <c r="J22" s="1"/>
  <c r="M24" s="1"/>
  <c r="I19"/>
  <c r="I18"/>
  <c r="I16"/>
  <c r="I15"/>
  <c r="I14"/>
  <c r="I26" i="5"/>
  <c r="J26" s="1"/>
  <c r="M27" s="1"/>
  <c r="J25"/>
  <c r="I25"/>
  <c r="J22"/>
  <c r="M24" s="1"/>
  <c r="I21"/>
  <c r="I20"/>
  <c r="I19"/>
  <c r="I18"/>
  <c r="I17"/>
  <c r="I16"/>
  <c r="I15"/>
  <c r="I14"/>
  <c r="I24" i="4"/>
  <c r="J24" s="1"/>
  <c r="M25" s="1"/>
  <c r="I23"/>
  <c r="I21"/>
  <c r="I20"/>
  <c r="I19"/>
  <c r="I18"/>
  <c r="I17"/>
  <c r="I16"/>
  <c r="I15"/>
  <c r="P14"/>
  <c r="O14"/>
  <c r="N14"/>
  <c r="I14"/>
  <c r="I26" i="3"/>
  <c r="I21"/>
  <c r="I20"/>
  <c r="I19"/>
  <c r="I18"/>
  <c r="I17"/>
  <c r="I16"/>
  <c r="I15"/>
  <c r="I14"/>
  <c r="J14" s="1"/>
  <c r="H26" i="1"/>
  <c r="I25"/>
  <c r="I21"/>
  <c r="I20"/>
  <c r="I19"/>
  <c r="I18"/>
  <c r="I17"/>
  <c r="I16"/>
  <c r="I15"/>
  <c r="J14" s="1"/>
  <c r="I14"/>
  <c r="I44" i="21" l="1"/>
  <c r="J48" i="13"/>
  <c r="M51" s="1"/>
  <c r="J50" i="14"/>
  <c r="M53" s="1"/>
  <c r="J33"/>
  <c r="H26" i="21"/>
  <c r="I24" i="11"/>
  <c r="J24" s="1"/>
  <c r="M25" s="1"/>
  <c r="J80" i="21"/>
  <c r="J25" i="13"/>
  <c r="M36" s="1"/>
  <c r="M51" i="15"/>
  <c r="J20" i="4"/>
  <c r="M22" s="1"/>
  <c r="M26" s="1"/>
  <c r="H24" i="21"/>
  <c r="M28" i="6"/>
  <c r="J22" i="3"/>
  <c r="M25" s="1"/>
  <c r="I27"/>
  <c r="J27" s="1"/>
  <c r="M28" s="1"/>
  <c r="J20" i="7"/>
  <c r="J22" i="1"/>
  <c r="M24" s="1"/>
  <c r="M53" i="16"/>
  <c r="M70" s="1"/>
  <c r="J59" i="13"/>
  <c r="M65" s="1"/>
  <c r="J52"/>
  <c r="M58" s="1"/>
  <c r="J20" i="12"/>
  <c r="M22" s="1"/>
  <c r="M26" s="1"/>
  <c r="I61" i="21"/>
  <c r="J69"/>
  <c r="M69" s="1"/>
  <c r="J14"/>
  <c r="I58"/>
  <c r="I60"/>
  <c r="J23"/>
  <c r="J33" i="15"/>
  <c r="M36" s="1"/>
  <c r="M28" i="5"/>
  <c r="M75" i="14"/>
  <c r="J20" i="10"/>
  <c r="M22" s="1"/>
  <c r="M26" s="1"/>
  <c r="M27" i="8"/>
  <c r="J27" i="21"/>
  <c r="J37"/>
  <c r="I39"/>
  <c r="I40"/>
  <c r="I59"/>
  <c r="I75"/>
  <c r="I76"/>
  <c r="J35"/>
  <c r="I41"/>
  <c r="I42"/>
  <c r="J66"/>
  <c r="I50"/>
  <c r="J50" s="1"/>
  <c r="J51"/>
  <c r="J65"/>
  <c r="I67"/>
  <c r="J67" s="1"/>
  <c r="I68"/>
  <c r="J68" s="1"/>
  <c r="I88"/>
  <c r="J88" s="1"/>
  <c r="M28" i="9"/>
  <c r="M75" i="13"/>
  <c r="J79" i="21"/>
  <c r="M38" i="14"/>
  <c r="I20" i="11"/>
  <c r="J20" s="1"/>
  <c r="M22" s="1"/>
  <c r="M26" s="1"/>
  <c r="G26" i="1"/>
  <c r="G26" i="21" s="1"/>
  <c r="G24"/>
  <c r="I26" l="1"/>
  <c r="M80"/>
  <c r="M27"/>
  <c r="J55"/>
  <c r="M55" s="1"/>
  <c r="M22" i="7"/>
  <c r="M26" s="1"/>
  <c r="J26" i="21"/>
  <c r="M25" s="1"/>
  <c r="J39"/>
  <c r="M39" s="1"/>
  <c r="M73" i="15"/>
  <c r="I26" i="1"/>
  <c r="J26" s="1"/>
  <c r="M27" s="1"/>
  <c r="M28" s="1"/>
  <c r="I24" i="21"/>
  <c r="J24" s="1"/>
  <c r="M14" s="1"/>
  <c r="M29" i="3"/>
  <c r="M76" i="14"/>
  <c r="M76" i="13"/>
  <c r="J75" i="21"/>
  <c r="M75" s="1"/>
  <c r="J22"/>
</calcChain>
</file>

<file path=xl/sharedStrings.xml><?xml version="1.0" encoding="utf-8"?>
<sst xmlns="http://schemas.openxmlformats.org/spreadsheetml/2006/main" count="2828" uniqueCount="340">
  <si>
    <t>Приложение N 4</t>
  </si>
  <si>
    <t>к Порядку</t>
  </si>
  <si>
    <t>формирования муниципального</t>
  </si>
  <si>
    <t>задания в отношении</t>
  </si>
  <si>
    <t>муниципальных учреждений</t>
  </si>
  <si>
    <t>и финансового обеспечения</t>
  </si>
  <si>
    <t>выполнения муниципального задания</t>
  </si>
  <si>
    <t>Отчет о фактическом исполнении муниципального</t>
  </si>
  <si>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</si>
  <si>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</si>
  <si>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</si>
  <si>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</si>
  <si>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</si>
  <si>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</si>
  <si>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</si>
  <si>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</si>
  <si>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муниципальным учреждением муниципального задания по каждому показателю качества К1,объема К2</t>
  </si>
  <si>
    <t>Сводная оценка выполнения муниципальными учреждениями муниципального задания по показателям (качества-К1, объема-К2)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</si>
  <si>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</si>
  <si>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</si>
  <si>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</si>
  <si>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МБДОУ д/с №4</t>
  </si>
  <si>
    <t>Услуга по предоставлению общедоступного бесплатного дошкольного образования</t>
  </si>
  <si>
    <t>Услуга</t>
  </si>
  <si>
    <t>Показатель качества 1.Очная форма обучения до 3 лет. (К1)</t>
  </si>
  <si>
    <t>Доля обучающихся, освоивших основную общеобразовательную программу дошкольного образования</t>
  </si>
  <si>
    <t>%</t>
  </si>
  <si>
    <t>Отчет по муниципальному заданию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</si>
  <si>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</si>
  <si>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Показатель качества 2.Очная форма обучения от 3 до 8 лет. (К1)</t>
  </si>
  <si>
    <t>Показатель качества 3.Адаптированная образовательная программа (группы комбинированной направленности) от 3 до 8 лет (К1)</t>
  </si>
  <si>
    <t>МБДОУ д/с №10,14,15,18</t>
  </si>
  <si>
    <t>Показатель качества 3.Адаптированная образовательная программа (обучающиеся с ограниченными возможностями здоровья (ОВЗ))</t>
  </si>
  <si>
    <t>МБДОУ д/с № 7,8,9,12,13,17</t>
  </si>
  <si>
    <t>Показатель объема.  1Очная форма обучения (К2)</t>
  </si>
  <si>
    <t>Число обучающихся</t>
  </si>
  <si>
    <t>человек</t>
  </si>
  <si>
    <t>Показатель объема Адаптированная образовательная программа  (К2)</t>
  </si>
  <si>
    <t>Присмотр и уход</t>
  </si>
  <si>
    <t>Показатель качества 1.Физические лица за исключением льготных категорий (К1)</t>
  </si>
  <si>
    <t>Отсутствие жалоб  родителей  на организацию работы группы полного дня</t>
  </si>
  <si>
    <t>Показатель объема (К2)</t>
  </si>
  <si>
    <t>Итого</t>
  </si>
  <si>
    <t>ИТОГО</t>
  </si>
  <si>
    <t>Оцитоговая-итоговая оценка выполнения муниципального задания по учреждению:</t>
  </si>
  <si>
    <t>Оцитоговая=SUM Oцi/N</t>
  </si>
  <si>
    <t>Заведующий МБДОУ д/с № 4</t>
  </si>
  <si>
    <t>Г.А.Путинцева</t>
  </si>
  <si>
    <t>финансовом году</t>
  </si>
  <si>
    <t>Показатель качества 1.Очная форма обучения до 3 лет.</t>
  </si>
  <si>
    <t>Показатель качества 1.Очная форма обучения до 3 лет.(К1)</t>
  </si>
  <si>
    <t>Показатель качества 2.Очная форма обучения от 3 до 8 лет.(К1)</t>
  </si>
  <si>
    <t>Показатель качества 3.Адаптированная образовательная программа (группы комбинированной направленности) от 3 до 8 лет</t>
  </si>
  <si>
    <t>Показатель объема. 2Адаптированная образовательная программа (К2)</t>
  </si>
  <si>
    <t>Итого:</t>
  </si>
  <si>
    <t>ИТОГО:</t>
  </si>
  <si>
    <t>МБДОУ д/с №7</t>
  </si>
  <si>
    <t>Показатель качества 3.Адаптированная образовательная программа (обучающиеся с ограниченными возможностями здоровья (ОВЗ)) от 3 лет до 8 лет (К1)</t>
  </si>
  <si>
    <t>Показатель объема.  2Адаптированная образовательная программа (К2)</t>
  </si>
  <si>
    <t>ИТОГ (К2)</t>
  </si>
  <si>
    <t>Заведующий МБДОУ д/с № 7</t>
  </si>
  <si>
    <t>Оценка выполнения муниципальным учреждением муниципального задания по каждому показателю качество К1,объема К2</t>
  </si>
  <si>
    <t>Сводная оценка выполнения муниципальными учреждениями муниципального задания по показателям (качества К1, объема К2)</t>
  </si>
  <si>
    <t>МБДОУ д/с № 8</t>
  </si>
  <si>
    <t>Показатель качества 3.Адаптированная образовательная программа (группы комбинированной направленности) от 3 до 8 лет,(К1)</t>
  </si>
  <si>
    <t>Показатель объема. 1Очная форма обучения (К2)</t>
  </si>
  <si>
    <t>Заведующий МБДОУ д/с № 8</t>
  </si>
  <si>
    <t>О.В.Хотько</t>
  </si>
  <si>
    <t>МБДОУ д/с № 9</t>
  </si>
  <si>
    <t>Показатель качества 3.Адаптированная образовательная программа (обучающиеся с ограниченными возможностями здоровья (ОВЗ)) от 3 лет до 8 лет</t>
  </si>
  <si>
    <t>Показатель объема.  2Адаптированная образовательная программа (К)</t>
  </si>
  <si>
    <t>Заведующий МБДОУ д/с № 9</t>
  </si>
  <si>
    <t>Н.Ю.Рыжова</t>
  </si>
  <si>
    <t>МБДОУ д/с № 10</t>
  </si>
  <si>
    <t>итого</t>
  </si>
  <si>
    <t>Заведующий МБДОУ д/с № 10</t>
  </si>
  <si>
    <t>МАДОУ д/с №12</t>
  </si>
  <si>
    <t>Показатель объема</t>
  </si>
  <si>
    <t>Заведующий МБДОУ д/с № 12</t>
  </si>
  <si>
    <t>О.В. Косенко</t>
  </si>
  <si>
    <t>Оценка выполнения муниципальным учреждением муниципального задания по каждому показателю качества К1, объема К2</t>
  </si>
  <si>
    <t>МБДОУ д/с № 13</t>
  </si>
  <si>
    <t>Заведующий МБДОУ д/с № 13</t>
  </si>
  <si>
    <t>Т.А.Алтова</t>
  </si>
  <si>
    <t>МБДОУ д/с № 14</t>
  </si>
  <si>
    <t>Показатель объема. 1Очная форма обучения  (К2)</t>
  </si>
  <si>
    <t>Показатель объема 2.Адаптированная образовательная программа (К2)</t>
  </si>
  <si>
    <t>Заведующий МБДОУ д/с № 14</t>
  </si>
  <si>
    <t>О.А.Макеич</t>
  </si>
  <si>
    <t>МБДОУ д/с № 15</t>
  </si>
  <si>
    <t>Заведующий МБДОУ д/с № 15</t>
  </si>
  <si>
    <t>Т.В.Мухина</t>
  </si>
  <si>
    <t>МАДОУ д/с №17</t>
  </si>
  <si>
    <t>МБДОУ д/с № 18</t>
  </si>
  <si>
    <t>Заведующий МБДОУ д/с № 18</t>
  </si>
  <si>
    <t>В.В.Дворецкая</t>
  </si>
  <si>
    <t>МБОУ  "школа № 2 им.Ю.А.Гагарина"</t>
  </si>
  <si>
    <t>Показатель качества 2.Очная форма обучения от 3 до 7 лет.</t>
  </si>
  <si>
    <t>Показатель качества 3.Адаптированная образовательная программа (группы комбинированной направленности) от 3 до 7 лет</t>
  </si>
  <si>
    <t>Показатель качества 1.Обучающиеся за исключением детей-инвалидов</t>
  </si>
  <si>
    <t>Показатель качества 2.Дети-инвалиды</t>
  </si>
  <si>
    <t>без МБДОУ д/с №4,5</t>
  </si>
  <si>
    <t>Реализация основных общеобразовательных программ начального общего образования</t>
  </si>
  <si>
    <t>Показатель качества 1. Очная форма обучения (К1)</t>
  </si>
  <si>
    <t>Доля обучающихся, освоивших программу начального общего образования</t>
  </si>
  <si>
    <t>Отсутствие обоснованных жалоб родителей обучающихся, осваивающих  программу начального общего образования, на реализацию образовательного процесса</t>
  </si>
  <si>
    <t>Показатель объема 
2.Адаптированная образовательная программа.
Обучающиеся с ограниченными возможностями здоровья (ОВЗ) (К2)</t>
  </si>
  <si>
    <t>Без СОШ №7</t>
  </si>
  <si>
    <t>Показатель качества 3. Адаптированная образовательная программа: проходящие обучение по состоянию здоровья на дому (К1)</t>
  </si>
  <si>
    <t>Без СОШ №5,7</t>
  </si>
  <si>
    <t>Показатель качества 2. Адаптированная образовательная программа: проходящие обучение по состоянию здоровья в мед.учреждении</t>
  </si>
  <si>
    <t>Показатель объема1. Очная форма обучения (К2)</t>
  </si>
  <si>
    <t>Только СОШ №7, Гимназия</t>
  </si>
  <si>
    <t>Показатель объема 2. Адаптированная образовательная программа: очная форма обучения(К2)</t>
  </si>
  <si>
    <t>Показатель объема 3. Адаптированная образовательная программа: проходящие обучение по состоянию здоровья на дому(К2)</t>
  </si>
  <si>
    <t>Реализация основных общеобразовательных программ основного общего образования</t>
  </si>
  <si>
    <t>Доля обучающихся, освоивших программу основного общего образования</t>
  </si>
  <si>
    <t>Отсутствие обоснованных жалоб родителей обучающихся, осваивающих  программу основного общего образования, на реализацию образовательного процесса</t>
  </si>
  <si>
    <t>Показатель качества 2. Адаптированная образовательная программа: очная форма обучения (К1)</t>
  </si>
  <si>
    <t>Без МАОУ Гимназии №10</t>
  </si>
  <si>
    <t>Только СОШ №7, Гимназия №10</t>
  </si>
  <si>
    <t>Показатель качества 2.Адаптированная образовательная программа: образовательная программа, обеспечивающая углубленное изучение отдельных учебных предметов, предметных областей (профильное обучение)</t>
  </si>
  <si>
    <t>Доля высокопрофессионального преподавательского состава (учителя с первой и высшей квалификационной категорией)</t>
  </si>
  <si>
    <t>Только МАОУ Гимназия №10</t>
  </si>
  <si>
    <t>Доля обучающихся, принявших участие в интеллектуальных конкурсах, олимпиадах, конференциях от общего числа обучающихся учреждения</t>
  </si>
  <si>
    <t>Доля обучающихся, получивших по итогам промежуточной аттестации 4 и 5</t>
  </si>
  <si>
    <t>Показатель объема  1. Очная форма обучения(К2)</t>
  </si>
  <si>
    <t>Реализация основных общеобразовательных программ среднего общего образования</t>
  </si>
  <si>
    <t>Доля обучающихся, освоивших программу среднего общего образования</t>
  </si>
  <si>
    <t>Отсутствие обоснованных жалоб родителей обучающихся, осваивающих  программу среднего общего образования, на реализацию образовательного процесса</t>
  </si>
  <si>
    <t>без СОШ №2</t>
  </si>
  <si>
    <t>Реализация основных общеобразовательных программ среднего общего образования (очно-заочного, заочного обучения)</t>
  </si>
  <si>
    <t>Показатель качества 1. Заочная форма обучения (К1)</t>
  </si>
  <si>
    <t>Показатель качества 2. Очно-заочная форма обучения (К1)</t>
  </si>
  <si>
    <t>Показатель объема  1. Заочная форма обучения(К2)</t>
  </si>
  <si>
    <t>Показатель объема  1. Очно-заочная форма обучения(К2)</t>
  </si>
  <si>
    <t>Реализация дополнительных общеразвивающих программ</t>
  </si>
  <si>
    <t>Показатель качества. 1 Очная форма обучения (К1)</t>
  </si>
  <si>
    <t>Доля обучающихся, освоивших программы дополнительного образования</t>
  </si>
  <si>
    <t>Отсутствие обоснованных претензий потребителей к качеству предоставляемых услуг</t>
  </si>
  <si>
    <t>Показатель качества 1 Очная форма обучения. Дополнительная общеразвивающая программа. (К1)</t>
  </si>
  <si>
    <t>Показатель объема 1 Очная форма обучения (К2)</t>
  </si>
  <si>
    <t>Количество человеко-часов</t>
  </si>
  <si>
    <t>человеко-час.</t>
  </si>
  <si>
    <t>Показатель объема  2 Очная форма обучения. Физкультурно-спортивное направление.(К2)</t>
  </si>
  <si>
    <t>МБОУ ДО "ДДТ", МБОУ ДО "ДЭБС"</t>
  </si>
  <si>
    <t>Показатель качества 1. Очная форма обучения</t>
  </si>
  <si>
    <t>Доля обучающихся учреждения, посещающих объединения дополнительного образования, от общего числа обучающихся</t>
  </si>
  <si>
    <t>Директор МБОУ  "школа № 2 им.Ю.А.Гагарина"</t>
  </si>
  <si>
    <t>И.Ю.Ерошкина</t>
  </si>
  <si>
    <t>Сводная оценка выполнения муниципальными учреждениями муниципального задания по показателям (качества, объема)</t>
  </si>
  <si>
    <t>МБДОУ д/с №4,5,7,8,9,10,12,13,14,15,18, МАДОУ д/с №17</t>
  </si>
  <si>
    <t>МБОУ СОШ № 4</t>
  </si>
  <si>
    <t>Показатель качества 1. Очная форма обучения(К1)</t>
  </si>
  <si>
    <t>Показатель качества 2. Адаптированная образовательная программа: проходящие обучение по состоянию здоровья на дому (К1)</t>
  </si>
  <si>
    <t>Показатель объема 
1.Адаптированная образовательная программа.
Обучающиеся с ограниченными возможностями здоровья (ОВЗ) (К2)</t>
  </si>
  <si>
    <t>Показатель объема 2. Адаптированная образовательная программа: проходящие обучение по состоянию здоровья на дому (К2)</t>
  </si>
  <si>
    <t>Показатель объема 2. Адаптированная образовательная программа: проходящие обучение по состоянию здоровья в мед.учреждении (К2)</t>
  </si>
  <si>
    <t>Показатель качества 2.Адаптированная образовательная программа: очная форма обучения (К1)</t>
  </si>
  <si>
    <t>Показатель качества Очная форма обучения (К)</t>
  </si>
  <si>
    <t>Показатель качества Очная форма обучения дополнительная общеразвивающая программа(К1)</t>
  </si>
  <si>
    <t>человеко-час</t>
  </si>
  <si>
    <t>Показатель объема 
1.Очная форма обучения.
 (К2)</t>
  </si>
  <si>
    <t>Показатель объема 
1.Очная форма обучения.
Физкультурно-спортивное направление (К2)</t>
  </si>
  <si>
    <t>Директор МБОУ СОШ № 4</t>
  </si>
  <si>
    <t>Е.Г.Коршун</t>
  </si>
  <si>
    <t>МБОУ СОШ № 5</t>
  </si>
  <si>
    <t>Показатель объема1. Очная форма обучения  (К2)</t>
  </si>
  <si>
    <t>Показатель объема 2. Адаптированная образовательная программа: очная форма обучения (К2)</t>
  </si>
  <si>
    <t>Показатель объема 2. Адаптированная образовательная программа: проходящие обучение по состоянию здоровья на дому(К2)</t>
  </si>
  <si>
    <t>Показатель объема 1. Очная форма обучения(К2)</t>
  </si>
  <si>
    <t>Показатель объема  2.Адаптированная образовательная программа: очная форма обучения(К2)</t>
  </si>
  <si>
    <t>Показатель качества Очная форма обучения (К1)</t>
  </si>
  <si>
    <t>Показатель качества Очная форма обучения дополнительная общеразвивающая программа (К1)</t>
  </si>
  <si>
    <t>Показатель объема Очная форма обучения(К2)</t>
  </si>
  <si>
    <t>Показатель объема Очная форма обучения физкультурно-спортивной  (К2)</t>
  </si>
  <si>
    <t>Директор МБОУ СОШ № 5</t>
  </si>
  <si>
    <t>Л.В.Шиверновская</t>
  </si>
  <si>
    <t>МБОУ  СОШ № 7</t>
  </si>
  <si>
    <t>Показатель качества 2. Адаптированная образовательная программа: очная форма обучения</t>
  </si>
  <si>
    <t>Показатель качества 2. Адаптированная образовательная программа: проходящие обучение по состоянию здоровья на дому</t>
  </si>
  <si>
    <t>Показатель качества 2. Адаптированная образовательная программа: проходящие обучение по состоянию здоровья в мед.учреждении(К1)</t>
  </si>
  <si>
    <t>Показатель объема 1. Очная форма обучения (К2)</t>
  </si>
  <si>
    <t>Показатель объема 2 . Адаптированная образовательная программа: очная форма обучения (ОВЗ)</t>
  </si>
  <si>
    <t>Показатель объема 2. Адаптированная образовательная программа: проходящие обучение по состоянию здоровья на дому</t>
  </si>
  <si>
    <t>Показатель объема 2. Адаптированная образовательная программа: проходящие обучение по состоянию здоровья в мед.учреждении(К2)</t>
  </si>
  <si>
    <t>Показатель объема 2.Адаптированная образовательная программа: очная форма обучения</t>
  </si>
  <si>
    <t>Показатель объема 1 Очная форма обучения</t>
  </si>
  <si>
    <t>Показатель качества 1 Очная форма обучения. Физкультурно-спортивное направление.</t>
  </si>
  <si>
    <t>чел\ час</t>
  </si>
  <si>
    <t>Показатель объема 2 Очная форма обучения. Физкультурно-спортивное направление. (К2)</t>
  </si>
  <si>
    <t>Директор МБОУ  СОШ № 7</t>
  </si>
  <si>
    <t>М.В. Метелкина</t>
  </si>
  <si>
    <t>МБОУ СОШ № 9</t>
  </si>
  <si>
    <t>Показатель качества 2.Адаптированная образовательная программа: образовательная программа, обеспечивающая углубленное изучение отдельных учебных предметов, предметных областей (профильное обучение) (К1)</t>
  </si>
  <si>
    <t>Показатель качества           1. Очная форма обучения (К1)</t>
  </si>
  <si>
    <t>Доля обучающихся, получивших по итогам промежуточной аттестации 4 и 4</t>
  </si>
  <si>
    <t>Оцитоговая=(99,5+99,1+97,2+100)/4=98,9%</t>
  </si>
  <si>
    <t>Директор МБОУ СОШ № 9</t>
  </si>
  <si>
    <t>к Порядку формирования муниципального задания в отношении</t>
  </si>
  <si>
    <t>муниципальных учреждений и финансового обеспечения</t>
  </si>
  <si>
    <t>Отчет о фактическом исполнении муниципального задания</t>
  </si>
  <si>
    <t>МАОУ гимназия № 10 имени А.Е. Бочкина</t>
  </si>
  <si>
    <t>Показатель качества 
2.Очная форма обучения.
Адаптированная образовательная программа.
Обучающиеся с ограниченными возможностями здоровья (ОВЗ) (К1)</t>
  </si>
  <si>
    <t>Показатель качества 
3.Очная форма обучения.
Проходящие обучение по состоянию здоровья на дому (К1)</t>
  </si>
  <si>
    <t>Показатель объема 
1.Очная форма обучения (К2)</t>
  </si>
  <si>
    <t>Показатель качества 
3.Очная форма обучения.
Образовательная программа, обеспечивающая углубленное изучение отдельных учебных предметов, предметных областей (профильное обучение) (К1)</t>
  </si>
  <si>
    <t>Один педагог без категории</t>
  </si>
  <si>
    <t>Доля обучающихся, принявших участие в интеллектуальных конкурсах, олимпиадах, конференциях не ниже муниципального уровня,  
от общего числа обучающихся учреждения</t>
  </si>
  <si>
    <t>Показатель качества 
4.Очная форма обучения.
Проходящие обучение по состоянию здоровья на дому (К1)</t>
  </si>
  <si>
    <t>Показатель качества 
2.Очная форма обучения.
Образовательная программа, обеспечивающая углубленное изучение отдельных учебных предметов, предметных областей (профильное обучение) (К1)</t>
  </si>
  <si>
    <t>Показатель объема 
3.Образовательная программа, обеспечивающая углубленное изучение отдельных учебных предметов, предметных областей (профильное обучение) ОВЗ и дети-инвалиды (К2)</t>
  </si>
  <si>
    <t>Директор</t>
  </si>
  <si>
    <t>Главный бухгалтер</t>
  </si>
  <si>
    <t>И.В. Хилько</t>
  </si>
  <si>
    <t>Сводный отчет о фактическом исполнении муниципальных</t>
  </si>
  <si>
    <t>МБОУ ДО "ДДТ"</t>
  </si>
  <si>
    <t>Туристическо- краеведческий (К1)</t>
  </si>
  <si>
    <t>человекочас</t>
  </si>
  <si>
    <t>Технический (К1)</t>
  </si>
  <si>
    <t>Физкультурно- спортивный (К1)</t>
  </si>
  <si>
    <t>Художественный (К1)</t>
  </si>
  <si>
    <t>Социально- педагогический (К1)</t>
  </si>
  <si>
    <t>Кол- во чл./часов</t>
  </si>
  <si>
    <t>Обеспечение доступа к объектам спорта</t>
  </si>
  <si>
    <t>Работа</t>
  </si>
  <si>
    <t>Бассейн (К1)</t>
  </si>
  <si>
    <t>Коэффициент удовлетворенности спортсменов, посетивших объекты спорта для проведения физкультурных мероприятий, спортивных мероприятий</t>
  </si>
  <si>
    <t>Реализация на объектах спорта физкультырных меропрятий, спортивных сероприятий. Проводимых в рамках реализации утвержденного календарного плана, утвержденного плана официальных физкультурных мероприятий и мероприятий КК</t>
  </si>
  <si>
    <t>Кол-во договорв</t>
  </si>
  <si>
    <t>штук</t>
  </si>
  <si>
    <t>Спотривный зал (К1)</t>
  </si>
  <si>
    <t>Реализация на объектах спорта физкультурных меропрятий, спортивных сероприятий. Проводимых в рамках реализации утвержденного календарного плана, утвержденного плана официальных физкультурных мероприятий и мероприятий КК</t>
  </si>
  <si>
    <t>Кол-во договоров</t>
  </si>
  <si>
    <t>Директор МБОУ ДО ДДТ</t>
  </si>
  <si>
    <t>С.М. Меньших</t>
  </si>
  <si>
    <t>Оценка выполнения муниципальным учреждением муниципального задания по каждому показателю</t>
  </si>
  <si>
    <t>Показатель качества 2.Очная форма обучения от 3 до 8 лет.</t>
  </si>
  <si>
    <t>Показатель объема: очная форма обучения</t>
  </si>
  <si>
    <t>Показатель объема:адаптированная образовательная программа</t>
  </si>
  <si>
    <t>Показатель объема:всего</t>
  </si>
  <si>
    <t>Показатель качества 1.Обучающиеся за исключением льготных категорий</t>
  </si>
  <si>
    <t>МБОУ Школа № 2 им. Ю.А.Гагарина, МБОУ СОШ № 4,5,7,9, МАОУ Гимназия № 10 им.А.Е.Бочкина</t>
  </si>
  <si>
    <t>Показатель качества 2. Адаптированная образовательная программа: обучающиеся с ОВЗ</t>
  </si>
  <si>
    <t>Показатель качества 3. Адаптированная образовательная программа: проходящие обучение по состоянию здоровья на дому</t>
  </si>
  <si>
    <t>Показатель качества 4. Адаптированная образовательная программа: проходящие обучение по состоянию здоровья в мед.учреждении</t>
  </si>
  <si>
    <t>ТОЛЬКО! СОШ №7, Гимназия</t>
  </si>
  <si>
    <t>Показатель объема: адаптированная образовательная программа,обучающиеся с ограниченными возможностями здоровья (ОВЗ)</t>
  </si>
  <si>
    <t>Показатель объема: адаптированная образовательная программа, проходящие обучение по состоянию здоровья на дому</t>
  </si>
  <si>
    <t>Показатель объема.  адаптированная образовательная программа: проходящие обучение по состоянию здоровья в мед.учреждении</t>
  </si>
  <si>
    <t>ТОЛЬКО СШ 7</t>
  </si>
  <si>
    <t>только Гимназия!</t>
  </si>
  <si>
    <t>Показатель объема
Очная форма обучения.
Образовательная программа.
Обеспечивающая углубленное изучение отдельных предметов, предметных областей (профильное обучение)</t>
  </si>
  <si>
    <t>СОШ 4</t>
  </si>
  <si>
    <t>Доля высокопрофессионального преподавательского состава (учителя с первой и высшей квалификационной категорией,</t>
  </si>
  <si>
    <t>ТОЛЬКО ГИМНАЗИЯ</t>
  </si>
  <si>
    <t>без гимназии</t>
  </si>
  <si>
    <t>Только Гимназия!</t>
  </si>
  <si>
    <t>гимназия 10</t>
  </si>
  <si>
    <t>МБОУ Школа № 2 им. Ю.А.Гагарина</t>
  </si>
  <si>
    <t>Реализация основных общеобразовательных программ среднего общего образоания (очно-заочного, заочного обучения)</t>
  </si>
  <si>
    <t>СОШ 2</t>
  </si>
  <si>
    <t>Показатель качества Очная форма обучения</t>
  </si>
  <si>
    <t>Показатель качества Очная форма обучения. Физкультурно-спортивное направление. (К1)</t>
  </si>
  <si>
    <t>Естественно-научная направленность (К1)</t>
  </si>
  <si>
    <t>ДЭБС</t>
  </si>
  <si>
    <t>Реализация на объектах спорта физкультырных меропрятий, спортивных сероприятий, проводимых в рамках реализации утвержденного календарного плана, утвержденного плана официальных физкультурных мероприятий и мероприятий КК</t>
  </si>
  <si>
    <t>Естественно- научный (К1)</t>
  </si>
  <si>
    <t>Показатель объема (К2), Итого, договоров:</t>
  </si>
  <si>
    <t xml:space="preserve"> Реализация основных общеобразовательных программ начального общего образования</t>
  </si>
  <si>
    <t xml:space="preserve"> Показатель качества 
1.Очная форма обучения (К1)</t>
  </si>
  <si>
    <t xml:space="preserve">Отсутствие обоснованных жалоб родителей обучающихся, осваивающих  программу начального общего образования, на реализацию образовательного процесса </t>
  </si>
  <si>
    <t xml:space="preserve"> Реализация основных общеобразовательных программ основного общего образования</t>
  </si>
  <si>
    <t xml:space="preserve">Отсутствие обоснованных жалоб родителей обучающихся, осваивающих  программу основного общего образования, на реализацию образовательного процесса </t>
  </si>
  <si>
    <t>Семь педагогов без категории.</t>
  </si>
  <si>
    <t xml:space="preserve">Доля обучающихся, принявших участие в интеллектуальных конкурсах, олимпиадах, конференциях не ниже муниципального уровня,  
от общего числа обучающихся учреждения </t>
  </si>
  <si>
    <t xml:space="preserve">Доля обучающихся, получивших по итогам промежуточной аттестации 4 и 5 </t>
  </si>
  <si>
    <t>Показатель объема 3. Адаптированная образовательная программа: проходящие обучение по состоянию здоровья на дому (К2)</t>
  </si>
  <si>
    <t>Показатель объема 4. Очная форма обучения.Очная форма обучения.
Образовательная программа, обеспечивающая углубленное изучение отдельных учебных предметов, предметных областей (профильное обучение) ОВЗ и дети-инвалиды (К2)</t>
  </si>
  <si>
    <t xml:space="preserve"> Реализация основных общеобразовательных программ среднего общего образования</t>
  </si>
  <si>
    <t xml:space="preserve"> Показатель качества 
1.Очная форма обучения (К2)</t>
  </si>
  <si>
    <t xml:space="preserve">Доля обучающихся, принявших участие в интеллектуальных конкурсах, олимпиадах, конференциях от общего числа обучающихся учреждения </t>
  </si>
  <si>
    <t xml:space="preserve"> Показатель качества 
1.Очная форма обучения.
(К1)</t>
  </si>
  <si>
    <t xml:space="preserve">Отсутствие обоснованных претензий потребителей к качеству предоставляемых услуг </t>
  </si>
  <si>
    <t>А.В. Дударева</t>
  </si>
  <si>
    <t>Показатель качества Очная форма обучения  дополнительная общеразвивающая программа(К1)</t>
  </si>
  <si>
    <t>сш2+сш9+гим 10+сш 5+сш4, сш7</t>
  </si>
  <si>
    <t>Е.В. Иванова</t>
  </si>
  <si>
    <t>Руководитель МСКУ "МЦБ"</t>
  </si>
  <si>
    <t>М.А.Кочанова</t>
  </si>
  <si>
    <t>Заведующий МАДОУ д/с № 17</t>
  </si>
  <si>
    <t>Е.М. Ехалова</t>
  </si>
  <si>
    <t>Реализация дополнительных общеразвивающих программ ( персонифицированное финансирование</t>
  </si>
  <si>
    <t>Реализация дополнительных общеразвивающих программ ( персонифицированное финансирование)</t>
  </si>
  <si>
    <t>Показатель качества 2.Очная форма обучения: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</si>
  <si>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сош 7, сош 2,сош 4</t>
  </si>
  <si>
    <t>СОШ 4,СОШ 5,СОШ 7, СОШ 2,ГИМ 10</t>
  </si>
  <si>
    <t>М.А.Агапова</t>
  </si>
  <si>
    <t>Ю.А. Кудряшова</t>
  </si>
  <si>
    <t>за  9 месяцев 2021 года</t>
  </si>
  <si>
    <t>Показатель объема 2. Адаптированная образовательная программа: проходящие обучение по состоянию здоровья(ОВЗ) (К2)</t>
  </si>
  <si>
    <t>задания МБДОУ д/с № 8 за 2021 год</t>
  </si>
  <si>
    <t>Оцитоговая=(99,7+99,5)/2= 100%</t>
  </si>
  <si>
    <t>задания МБДОУ д/с № 13 за 2021 год</t>
  </si>
  <si>
    <t>задания МБДОУ д/с № 15 за 2021 года</t>
  </si>
  <si>
    <t>Оцитоговая=(98,9+98,1)/2= 98,5%</t>
  </si>
  <si>
    <t>Оцитоговая=(99,7+99,6)/2= 99,6%</t>
  </si>
  <si>
    <t>задания МБДОУ д/с № 14 за  за 2021 года</t>
  </si>
  <si>
    <t>Оцитоговая=(99,1+98,7)/2= 98,93 %</t>
  </si>
  <si>
    <t>Оцитоговая=(100,3+100,5)/2= 100,4%</t>
  </si>
  <si>
    <t>Оцитоговая=(96,6+96,5)/2= 96,5 %</t>
  </si>
  <si>
    <t>Оцитоговая = (97,2+94,7)/2=96%</t>
  </si>
  <si>
    <r>
      <t>задания МБДОУ д/с № 4 за</t>
    </r>
    <r>
      <rPr>
        <sz val="10"/>
        <color rgb="FFFF0000"/>
        <rFont val="Times New Roman"/>
        <family val="1"/>
        <charset val="204"/>
      </rPr>
      <t xml:space="preserve">  2021 год</t>
    </r>
  </si>
  <si>
    <r>
      <t xml:space="preserve">задания МБДОУ д/с № 7 </t>
    </r>
    <r>
      <rPr>
        <sz val="10"/>
        <color rgb="FFFF0000"/>
        <rFont val="Times New Roman"/>
        <family val="1"/>
        <charset val="204"/>
      </rPr>
      <t xml:space="preserve"> за   2021 год</t>
    </r>
  </si>
  <si>
    <t>задания МБДОУ д/с № 10 за  2021 года</t>
  </si>
  <si>
    <t>Оцитоговая=(103,2+101,1)/2=102,1%</t>
  </si>
  <si>
    <r>
      <t>задания МАДОУ д/с № 17  за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2021 год</t>
    </r>
  </si>
  <si>
    <t>Оцитоговая=(101,7%+100,2%+98%+100%)/4=100%</t>
  </si>
  <si>
    <t>задания МБДОУ д/с № 18 за 2021 года</t>
  </si>
  <si>
    <t>Оцитоговая=(99,3+98,9)/2= 99,1%</t>
  </si>
  <si>
    <t>задания МБОУ  "школа № 2 им.Ю.А.Гагарина"  за 2021 года</t>
  </si>
  <si>
    <t>задания МБОУ  СОШ № 5 за 2021 года</t>
  </si>
  <si>
    <t>Оцитоговая=(101,7+100+97,2+100)/4= 99,7%</t>
  </si>
  <si>
    <t>задания МБОУ  СОШ № 4 за 2021 года</t>
  </si>
  <si>
    <t>Оцитоговая=(100,0+100,0+100,0+100,0)/4= 100,0%</t>
  </si>
  <si>
    <t>задания МБОУ  СОШ № 9 за 2021 года</t>
  </si>
  <si>
    <t>Оцитоговая=(94,23+91,6+96,9+95,3)/4=94,5 %</t>
  </si>
  <si>
    <t>задания МБОУ  СОШ № 7 им. В.П.Астафьева за  2021 года</t>
  </si>
  <si>
    <t>задания МБОУ ДО ДДТ за  2021 год.</t>
  </si>
  <si>
    <t>Оцитоговая=(102,25+91,77+100)/3= 98%</t>
  </si>
  <si>
    <t>задания МБДОУ д/с № 9 за 2021 год</t>
  </si>
  <si>
    <t>Оцитоговая=(96,6+102,4+102,5+105)/4= 101,6 %</t>
  </si>
  <si>
    <t>задания МБДОУ д/с № 12 за  2021 год.</t>
  </si>
  <si>
    <t>Оцитоговая=(95,4 %+91,3)/2=93,3%</t>
  </si>
  <si>
    <t>заданий муниципальными учреждениями за 2021 год</t>
  </si>
  <si>
    <t>исполнитель Погудина Ксения Александровна, 3-16-33</t>
  </si>
  <si>
    <t>И.о.начальника отдела образования г. Дивногорска</t>
  </si>
  <si>
    <t>А.В.Убиенных</t>
  </si>
  <si>
    <t>Оцитоговая=(98,2+92,3)/2= 95,2%</t>
  </si>
  <si>
    <t>Оцитоговая=(90+101,7+102,5+94,7+100)/5= 97,7%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</si>
</sst>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.00_р_._-;\-* #,##0.00_р_._-;_-* \-??_р_._-;_-@_-"/>
    <numFmt numFmtId="166" formatCode="_-* #,##0_р_._-;\-* #,##0_р_._-;_-* \-??_р_._-;_-@_-"/>
  </numFmts>
  <fonts count="14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92D050"/>
        <bgColor rgb="FFC0C0C0"/>
      </patternFill>
    </fill>
    <fill>
      <patternFill patternType="solid">
        <fgColor rgb="FF31859C"/>
        <bgColor rgb="FF008080"/>
      </patternFill>
    </fill>
    <fill>
      <patternFill patternType="solid">
        <fgColor rgb="FF8EB4E3"/>
        <bgColor rgb="FF9999FF"/>
      </patternFill>
    </fill>
    <fill>
      <patternFill patternType="solid">
        <fgColor rgb="FFFFC0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rgb="FF9999FF"/>
      </patternFill>
    </fill>
    <fill>
      <patternFill patternType="solid">
        <fgColor rgb="FFFFFF00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5" fontId="7" fillId="0" borderId="0"/>
  </cellStyleXfs>
  <cellXfs count="6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justify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2" fillId="2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" fontId="2" fillId="0" borderId="3" xfId="0" applyNumberFormat="1" applyFont="1" applyBorder="1" applyAlignment="1">
      <alignment vertical="top" wrapText="1"/>
    </xf>
    <xf numFmtId="1" fontId="2" fillId="0" borderId="4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" fontId="2" fillId="0" borderId="6" xfId="0" applyNumberFormat="1" applyFont="1" applyBorder="1" applyAlignment="1">
      <alignment vertical="top" wrapText="1"/>
    </xf>
    <xf numFmtId="1" fontId="2" fillId="0" borderId="7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" fontId="2" fillId="0" borderId="9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164" fontId="2" fillId="0" borderId="16" xfId="0" applyNumberFormat="1" applyFont="1" applyBorder="1" applyAlignment="1">
      <alignment horizontal="right" vertical="top" wrapText="1"/>
    </xf>
    <xf numFmtId="1" fontId="2" fillId="0" borderId="17" xfId="0" applyNumberFormat="1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1" fontId="2" fillId="2" borderId="16" xfId="0" applyNumberFormat="1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wrapText="1"/>
    </xf>
    <xf numFmtId="164" fontId="2" fillId="2" borderId="7" xfId="0" applyNumberFormat="1" applyFont="1" applyFill="1" applyBorder="1" applyAlignment="1">
      <alignment horizontal="right" vertical="top" wrapText="1"/>
    </xf>
    <xf numFmtId="164" fontId="2" fillId="2" borderId="0" xfId="0" applyNumberFormat="1" applyFont="1" applyFill="1" applyBorder="1" applyAlignment="1">
      <alignment vertical="top" wrapText="1"/>
    </xf>
    <xf numFmtId="164" fontId="2" fillId="2" borderId="16" xfId="0" applyNumberFormat="1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vertical="top" wrapText="1"/>
    </xf>
    <xf numFmtId="1" fontId="2" fillId="2" borderId="3" xfId="0" applyNumberFormat="1" applyFont="1" applyFill="1" applyBorder="1" applyAlignment="1">
      <alignment vertical="top" wrapText="1"/>
    </xf>
    <xf numFmtId="1" fontId="2" fillId="2" borderId="4" xfId="0" applyNumberFormat="1" applyFont="1" applyFill="1" applyBorder="1" applyAlignment="1">
      <alignment wrapText="1"/>
    </xf>
    <xf numFmtId="1" fontId="2" fillId="2" borderId="6" xfId="0" applyNumberFormat="1" applyFont="1" applyFill="1" applyBorder="1" applyAlignment="1">
      <alignment vertical="top" wrapText="1"/>
    </xf>
    <xf numFmtId="1" fontId="2" fillId="2" borderId="7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7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2" fillId="2" borderId="28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1" fontId="2" fillId="2" borderId="27" xfId="0" applyNumberFormat="1" applyFont="1" applyFill="1" applyBorder="1" applyAlignment="1">
      <alignment vertical="top" wrapText="1"/>
    </xf>
    <xf numFmtId="1" fontId="2" fillId="2" borderId="26" xfId="0" applyNumberFormat="1" applyFont="1" applyFill="1" applyBorder="1" applyAlignment="1">
      <alignment horizontal="right" vertical="top" wrapText="1"/>
    </xf>
    <xf numFmtId="164" fontId="2" fillId="2" borderId="24" xfId="0" applyNumberFormat="1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30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 vertical="top" wrapText="1"/>
    </xf>
    <xf numFmtId="1" fontId="2" fillId="2" borderId="7" xfId="0" applyNumberFormat="1" applyFont="1" applyFill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1" fontId="2" fillId="2" borderId="28" xfId="0" applyNumberFormat="1" applyFont="1" applyFill="1" applyBorder="1" applyAlignment="1">
      <alignment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right" vertical="top" wrapText="1"/>
    </xf>
    <xf numFmtId="1" fontId="2" fillId="2" borderId="17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1" fontId="0" fillId="0" borderId="7" xfId="0" applyNumberFormat="1" applyBorder="1" applyAlignment="1"/>
    <xf numFmtId="164" fontId="2" fillId="0" borderId="35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164" fontId="2" fillId="0" borderId="24" xfId="0" applyNumberFormat="1" applyFont="1" applyBorder="1" applyAlignment="1">
      <alignment vertical="top" wrapText="1"/>
    </xf>
    <xf numFmtId="0" fontId="2" fillId="0" borderId="30" xfId="0" applyFont="1" applyBorder="1" applyAlignment="1">
      <alignment wrapText="1"/>
    </xf>
    <xf numFmtId="1" fontId="2" fillId="0" borderId="21" xfId="0" applyNumberFormat="1" applyFont="1" applyBorder="1" applyAlignment="1">
      <alignment horizontal="right" vertical="top" wrapText="1"/>
    </xf>
    <xf numFmtId="1" fontId="2" fillId="0" borderId="28" xfId="0" applyNumberFormat="1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34" xfId="0" applyFont="1" applyBorder="1" applyAlignment="1">
      <alignment wrapText="1"/>
    </xf>
    <xf numFmtId="1" fontId="2" fillId="0" borderId="16" xfId="0" applyNumberFormat="1" applyFont="1" applyBorder="1" applyAlignment="1">
      <alignment horizontal="right" vertical="top" wrapText="1"/>
    </xf>
    <xf numFmtId="0" fontId="2" fillId="0" borderId="43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horizontal="right" vertical="top" wrapText="1"/>
    </xf>
    <xf numFmtId="0" fontId="2" fillId="0" borderId="44" xfId="0" applyFont="1" applyBorder="1" applyAlignment="1">
      <alignment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28" xfId="0" applyNumberFormat="1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164" fontId="2" fillId="0" borderId="29" xfId="0" applyNumberFormat="1" applyFont="1" applyBorder="1" applyAlignment="1">
      <alignment vertical="top" wrapText="1"/>
    </xf>
    <xf numFmtId="0" fontId="1" fillId="0" borderId="26" xfId="0" applyFont="1" applyBorder="1"/>
    <xf numFmtId="164" fontId="2" fillId="0" borderId="11" xfId="0" applyNumberFormat="1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164" fontId="2" fillId="0" borderId="33" xfId="0" applyNumberFormat="1" applyFont="1" applyBorder="1" applyAlignment="1">
      <alignment vertical="top" wrapText="1"/>
    </xf>
    <xf numFmtId="164" fontId="2" fillId="0" borderId="33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" fontId="2" fillId="0" borderId="22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horizontal="right" vertical="top" wrapText="1"/>
    </xf>
    <xf numFmtId="1" fontId="2" fillId="0" borderId="13" xfId="0" applyNumberFormat="1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1" fontId="2" fillId="0" borderId="24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164" fontId="2" fillId="0" borderId="2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4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vertical="top" wrapText="1"/>
    </xf>
    <xf numFmtId="0" fontId="2" fillId="2" borderId="54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2" borderId="44" xfId="0" applyFont="1" applyFill="1" applyBorder="1" applyAlignment="1">
      <alignment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 wrapText="1"/>
    </xf>
    <xf numFmtId="0" fontId="2" fillId="2" borderId="45" xfId="0" applyFont="1" applyFill="1" applyBorder="1" applyAlignment="1">
      <alignment vertical="top" wrapText="1"/>
    </xf>
    <xf numFmtId="0" fontId="2" fillId="2" borderId="46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64" fontId="2" fillId="2" borderId="9" xfId="0" applyNumberFormat="1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2" fillId="2" borderId="42" xfId="0" applyFont="1" applyFill="1" applyBorder="1" applyAlignment="1">
      <alignment vertical="top" wrapText="1"/>
    </xf>
    <xf numFmtId="166" fontId="2" fillId="2" borderId="6" xfId="1" applyNumberFormat="1" applyFont="1" applyFill="1" applyBorder="1" applyAlignment="1" applyProtection="1">
      <alignment vertical="top" wrapText="1"/>
    </xf>
    <xf numFmtId="0" fontId="2" fillId="2" borderId="32" xfId="0" applyFont="1" applyFill="1" applyBorder="1" applyAlignment="1">
      <alignment vertical="top" wrapText="1"/>
    </xf>
    <xf numFmtId="0" fontId="2" fillId="2" borderId="55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1" fontId="2" fillId="2" borderId="22" xfId="0" applyNumberFormat="1" applyFont="1" applyFill="1" applyBorder="1" applyAlignment="1">
      <alignment vertical="top" wrapText="1"/>
    </xf>
    <xf numFmtId="1" fontId="2" fillId="2" borderId="2" xfId="0" applyNumberFormat="1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left" vertical="top" wrapText="1"/>
    </xf>
    <xf numFmtId="1" fontId="2" fillId="2" borderId="9" xfId="0" applyNumberFormat="1" applyFont="1" applyFill="1" applyBorder="1" applyAlignment="1">
      <alignment vertical="top" wrapText="1"/>
    </xf>
    <xf numFmtId="0" fontId="2" fillId="2" borderId="35" xfId="0" applyFont="1" applyFill="1" applyBorder="1" applyAlignment="1">
      <alignment horizontal="center" vertical="top" wrapText="1"/>
    </xf>
    <xf numFmtId="0" fontId="2" fillId="2" borderId="48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50" xfId="0" applyFont="1" applyFill="1" applyBorder="1" applyAlignment="1">
      <alignment horizontal="center" vertical="top" wrapText="1"/>
    </xf>
    <xf numFmtId="0" fontId="2" fillId="2" borderId="51" xfId="0" applyFont="1" applyFill="1" applyBorder="1" applyAlignment="1">
      <alignment horizontal="left" vertical="top" wrapText="1"/>
    </xf>
    <xf numFmtId="1" fontId="2" fillId="2" borderId="11" xfId="0" applyNumberFormat="1" applyFont="1" applyFill="1" applyBorder="1" applyAlignment="1">
      <alignment vertical="top" wrapText="1"/>
    </xf>
    <xf numFmtId="0" fontId="2" fillId="2" borderId="52" xfId="0" applyFont="1" applyFill="1" applyBorder="1" applyAlignment="1">
      <alignment horizontal="center" vertical="top" wrapText="1"/>
    </xf>
    <xf numFmtId="1" fontId="2" fillId="2" borderId="38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vertical="top" wrapText="1"/>
    </xf>
    <xf numFmtId="164" fontId="2" fillId="2" borderId="12" xfId="0" applyNumberFormat="1" applyFont="1" applyFill="1" applyBorder="1" applyAlignment="1">
      <alignment horizontal="right" vertical="top" wrapText="1"/>
    </xf>
    <xf numFmtId="1" fontId="2" fillId="2" borderId="24" xfId="0" applyNumberFormat="1" applyFont="1" applyFill="1" applyBorder="1" applyAlignment="1">
      <alignment vertical="top" wrapText="1"/>
    </xf>
    <xf numFmtId="1" fontId="2" fillId="2" borderId="24" xfId="0" applyNumberFormat="1" applyFont="1" applyFill="1" applyBorder="1" applyAlignment="1">
      <alignment horizontal="right" vertical="top" wrapText="1"/>
    </xf>
    <xf numFmtId="164" fontId="3" fillId="2" borderId="24" xfId="0" applyNumberFormat="1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166" fontId="2" fillId="2" borderId="3" xfId="1" applyNumberFormat="1" applyFont="1" applyFill="1" applyBorder="1" applyAlignment="1" applyProtection="1">
      <alignment wrapText="1"/>
    </xf>
    <xf numFmtId="166" fontId="2" fillId="2" borderId="12" xfId="1" applyNumberFormat="1" applyFont="1" applyFill="1" applyBorder="1" applyAlignment="1" applyProtection="1">
      <alignment wrapText="1"/>
    </xf>
    <xf numFmtId="164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2" fontId="2" fillId="2" borderId="2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vertical="center" wrapText="1"/>
    </xf>
    <xf numFmtId="164" fontId="2" fillId="2" borderId="28" xfId="0" applyNumberFormat="1" applyFont="1" applyFill="1" applyBorder="1" applyAlignment="1">
      <alignment vertical="top" wrapText="1"/>
    </xf>
    <xf numFmtId="1" fontId="2" fillId="2" borderId="12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1" fillId="6" borderId="0" xfId="0" applyFont="1" applyFill="1"/>
    <xf numFmtId="0" fontId="1" fillId="5" borderId="0" xfId="0" applyFont="1" applyFill="1"/>
    <xf numFmtId="0" fontId="1" fillId="8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center" wrapText="1"/>
    </xf>
    <xf numFmtId="0" fontId="1" fillId="9" borderId="0" xfId="0" applyFont="1" applyFill="1"/>
    <xf numFmtId="0" fontId="1" fillId="4" borderId="0" xfId="0" applyFont="1" applyFill="1"/>
    <xf numFmtId="0" fontId="1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/>
    <xf numFmtId="0" fontId="8" fillId="0" borderId="0" xfId="0" applyFont="1" applyFill="1" applyAlignment="1">
      <alignment horizontal="justify"/>
    </xf>
    <xf numFmtId="0" fontId="10" fillId="0" borderId="0" xfId="0" applyFont="1" applyFill="1"/>
    <xf numFmtId="0" fontId="8" fillId="10" borderId="3" xfId="0" applyFont="1" applyFill="1" applyBorder="1" applyAlignment="1">
      <alignment vertical="top" wrapText="1"/>
    </xf>
    <xf numFmtId="0" fontId="8" fillId="10" borderId="6" xfId="0" applyFont="1" applyFill="1" applyBorder="1" applyAlignment="1">
      <alignment vertical="top" wrapText="1"/>
    </xf>
    <xf numFmtId="49" fontId="10" fillId="10" borderId="3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/>
    <xf numFmtId="0" fontId="8" fillId="10" borderId="2" xfId="0" applyFont="1" applyFill="1" applyBorder="1" applyAlignment="1">
      <alignment vertical="top" wrapText="1"/>
    </xf>
    <xf numFmtId="0" fontId="8" fillId="10" borderId="13" xfId="0" applyFont="1" applyFill="1" applyBorder="1" applyAlignment="1">
      <alignment vertical="top" wrapText="1"/>
    </xf>
    <xf numFmtId="0" fontId="8" fillId="10" borderId="4" xfId="0" applyFont="1" applyFill="1" applyBorder="1" applyAlignment="1">
      <alignment vertical="top" wrapText="1"/>
    </xf>
    <xf numFmtId="0" fontId="10" fillId="10" borderId="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/>
    <xf numFmtId="0" fontId="1" fillId="11" borderId="0" xfId="0" applyFont="1" applyFill="1" applyAlignment="1">
      <alignment horizontal="center" wrapText="1"/>
    </xf>
    <xf numFmtId="0" fontId="0" fillId="10" borderId="0" xfId="0" applyFill="1"/>
    <xf numFmtId="0" fontId="1" fillId="10" borderId="0" xfId="0" applyFont="1" applyFill="1"/>
    <xf numFmtId="0" fontId="1" fillId="12" borderId="0" xfId="0" applyFont="1" applyFill="1" applyAlignment="1">
      <alignment horizontal="center" vertical="center" wrapText="1"/>
    </xf>
    <xf numFmtId="0" fontId="1" fillId="13" borderId="0" xfId="0" applyFont="1" applyFill="1"/>
    <xf numFmtId="0" fontId="1" fillId="14" borderId="0" xfId="0" applyFont="1" applyFill="1"/>
    <xf numFmtId="0" fontId="2" fillId="10" borderId="0" xfId="0" applyFont="1" applyFill="1" applyAlignment="1">
      <alignment horizontal="right"/>
    </xf>
    <xf numFmtId="0" fontId="2" fillId="15" borderId="0" xfId="0" applyFont="1" applyFill="1" applyAlignment="1">
      <alignment horizontal="right"/>
    </xf>
    <xf numFmtId="0" fontId="2" fillId="10" borderId="0" xfId="0" applyFont="1" applyFill="1" applyAlignment="1">
      <alignment horizontal="justify"/>
    </xf>
    <xf numFmtId="0" fontId="2" fillId="15" borderId="3" xfId="0" applyFont="1" applyFill="1" applyBorder="1" applyAlignment="1">
      <alignment horizontal="center" vertical="top" wrapText="1"/>
    </xf>
    <xf numFmtId="0" fontId="2" fillId="10" borderId="3" xfId="0" applyFont="1" applyFill="1" applyBorder="1" applyAlignment="1">
      <alignment horizontal="center" vertical="top" wrapText="1"/>
    </xf>
    <xf numFmtId="0" fontId="2" fillId="15" borderId="3" xfId="0" applyFont="1" applyFill="1" applyBorder="1" applyAlignment="1">
      <alignment horizontal="left" vertical="top" wrapText="1"/>
    </xf>
    <xf numFmtId="0" fontId="2" fillId="15" borderId="3" xfId="0" applyFont="1" applyFill="1" applyBorder="1" applyAlignment="1">
      <alignment vertical="top" wrapText="1"/>
    </xf>
    <xf numFmtId="0" fontId="5" fillId="15" borderId="3" xfId="0" applyFont="1" applyFill="1" applyBorder="1" applyAlignment="1">
      <alignment vertical="top" wrapText="1"/>
    </xf>
    <xf numFmtId="164" fontId="5" fillId="15" borderId="3" xfId="0" applyNumberFormat="1" applyFont="1" applyFill="1" applyBorder="1" applyAlignment="1">
      <alignment vertical="top" wrapText="1"/>
    </xf>
    <xf numFmtId="0" fontId="2" fillId="15" borderId="6" xfId="0" applyFont="1" applyFill="1" applyBorder="1" applyAlignment="1">
      <alignment vertical="top" wrapText="1"/>
    </xf>
    <xf numFmtId="0" fontId="5" fillId="15" borderId="6" xfId="0" applyFont="1" applyFill="1" applyBorder="1" applyAlignment="1">
      <alignment vertical="top" wrapText="1"/>
    </xf>
    <xf numFmtId="164" fontId="5" fillId="15" borderId="6" xfId="0" applyNumberFormat="1" applyFont="1" applyFill="1" applyBorder="1" applyAlignment="1">
      <alignment vertical="top" wrapText="1"/>
    </xf>
    <xf numFmtId="0" fontId="2" fillId="15" borderId="1" xfId="0" applyFont="1" applyFill="1" applyBorder="1" applyAlignment="1">
      <alignment horizontal="left" vertical="top" wrapText="1"/>
    </xf>
    <xf numFmtId="0" fontId="2" fillId="15" borderId="1" xfId="0" applyFont="1" applyFill="1" applyBorder="1" applyAlignment="1">
      <alignment vertical="top" wrapText="1"/>
    </xf>
    <xf numFmtId="0" fontId="2" fillId="15" borderId="9" xfId="0" applyFont="1" applyFill="1" applyBorder="1" applyAlignment="1">
      <alignment vertical="top" wrapText="1"/>
    </xf>
    <xf numFmtId="0" fontId="5" fillId="15" borderId="9" xfId="0" applyFont="1" applyFill="1" applyBorder="1" applyAlignment="1">
      <alignment vertical="top" wrapText="1"/>
    </xf>
    <xf numFmtId="0" fontId="5" fillId="15" borderId="11" xfId="0" applyFont="1" applyFill="1" applyBorder="1" applyAlignment="1">
      <alignment vertical="top" wrapText="1"/>
    </xf>
    <xf numFmtId="164" fontId="5" fillId="15" borderId="9" xfId="0" applyNumberFormat="1" applyFont="1" applyFill="1" applyBorder="1" applyAlignment="1">
      <alignment vertical="top" wrapText="1"/>
    </xf>
    <xf numFmtId="0" fontId="2" fillId="15" borderId="11" xfId="0" applyFont="1" applyFill="1" applyBorder="1" applyAlignment="1">
      <alignment vertical="top" wrapText="1"/>
    </xf>
    <xf numFmtId="0" fontId="2" fillId="15" borderId="50" xfId="0" applyFont="1" applyFill="1" applyBorder="1" applyAlignment="1">
      <alignment horizontal="center" vertical="top" wrapText="1"/>
    </xf>
    <xf numFmtId="0" fontId="2" fillId="15" borderId="34" xfId="0" applyFont="1" applyFill="1" applyBorder="1" applyAlignment="1">
      <alignment horizontal="center" vertical="top" wrapText="1"/>
    </xf>
    <xf numFmtId="0" fontId="2" fillId="15" borderId="34" xfId="0" applyFont="1" applyFill="1" applyBorder="1" applyAlignment="1">
      <alignment vertical="top" wrapText="1"/>
    </xf>
    <xf numFmtId="0" fontId="5" fillId="15" borderId="34" xfId="0" applyFont="1" applyFill="1" applyBorder="1" applyAlignment="1">
      <alignment vertical="top" wrapText="1"/>
    </xf>
    <xf numFmtId="164" fontId="5" fillId="15" borderId="7" xfId="0" applyNumberFormat="1" applyFont="1" applyFill="1" applyBorder="1" applyAlignment="1">
      <alignment horizontal="right" vertical="top" wrapText="1"/>
    </xf>
    <xf numFmtId="0" fontId="2" fillId="15" borderId="53" xfId="0" applyFont="1" applyFill="1" applyBorder="1" applyAlignment="1">
      <alignment vertical="top" wrapText="1"/>
    </xf>
    <xf numFmtId="0" fontId="2" fillId="15" borderId="11" xfId="0" applyFont="1" applyFill="1" applyBorder="1" applyAlignment="1">
      <alignment horizontal="left" vertical="center" wrapText="1"/>
    </xf>
    <xf numFmtId="164" fontId="5" fillId="15" borderId="34" xfId="0" applyNumberFormat="1" applyFont="1" applyFill="1" applyBorder="1" applyAlignment="1">
      <alignment horizontal="right" vertical="top" wrapText="1"/>
    </xf>
    <xf numFmtId="0" fontId="2" fillId="15" borderId="51" xfId="0" applyFont="1" applyFill="1" applyBorder="1" applyAlignment="1">
      <alignment vertical="top" wrapText="1"/>
    </xf>
    <xf numFmtId="0" fontId="2" fillId="15" borderId="4" xfId="0" applyFont="1" applyFill="1" applyBorder="1" applyAlignment="1">
      <alignment horizontal="left" vertical="top" wrapText="1"/>
    </xf>
    <xf numFmtId="0" fontId="2" fillId="15" borderId="44" xfId="0" applyFont="1" applyFill="1" applyBorder="1" applyAlignment="1">
      <alignment horizontal="center" vertical="top" wrapText="1"/>
    </xf>
    <xf numFmtId="0" fontId="2" fillId="15" borderId="30" xfId="0" applyFont="1" applyFill="1" applyBorder="1" applyAlignment="1">
      <alignment horizontal="center" vertical="top" wrapText="1"/>
    </xf>
    <xf numFmtId="0" fontId="2" fillId="15" borderId="30" xfId="0" applyFont="1" applyFill="1" applyBorder="1" applyAlignment="1">
      <alignment vertical="top" wrapText="1"/>
    </xf>
    <xf numFmtId="0" fontId="5" fillId="15" borderId="30" xfId="0" applyFont="1" applyFill="1" applyBorder="1" applyAlignment="1">
      <alignment vertical="top" wrapText="1"/>
    </xf>
    <xf numFmtId="164" fontId="5" fillId="15" borderId="30" xfId="0" applyNumberFormat="1" applyFont="1" applyFill="1" applyBorder="1" applyAlignment="1">
      <alignment vertical="top" wrapText="1"/>
    </xf>
    <xf numFmtId="164" fontId="5" fillId="15" borderId="30" xfId="0" applyNumberFormat="1" applyFont="1" applyFill="1" applyBorder="1" applyAlignment="1">
      <alignment horizontal="right" vertical="top" wrapText="1"/>
    </xf>
    <xf numFmtId="0" fontId="2" fillId="15" borderId="49" xfId="0" applyFont="1" applyFill="1" applyBorder="1" applyAlignment="1">
      <alignment horizontal="left" vertical="top" wrapText="1"/>
    </xf>
    <xf numFmtId="0" fontId="2" fillId="15" borderId="7" xfId="0" applyFont="1" applyFill="1" applyBorder="1" applyAlignment="1">
      <alignment horizontal="center" vertical="top" wrapText="1"/>
    </xf>
    <xf numFmtId="0" fontId="2" fillId="15" borderId="7" xfId="0" applyFont="1" applyFill="1" applyBorder="1" applyAlignment="1">
      <alignment vertical="top" wrapText="1"/>
    </xf>
    <xf numFmtId="0" fontId="2" fillId="15" borderId="35" xfId="0" applyFont="1" applyFill="1" applyBorder="1" applyAlignment="1">
      <alignment horizontal="left" vertical="top" wrapText="1"/>
    </xf>
    <xf numFmtId="0" fontId="2" fillId="10" borderId="7" xfId="0" applyFont="1" applyFill="1" applyBorder="1" applyAlignment="1">
      <alignment horizontal="center" vertical="top" wrapText="1"/>
    </xf>
    <xf numFmtId="0" fontId="2" fillId="15" borderId="13" xfId="0" applyFont="1" applyFill="1" applyBorder="1" applyAlignment="1">
      <alignment vertical="top" wrapText="1"/>
    </xf>
    <xf numFmtId="164" fontId="5" fillId="15" borderId="4" xfId="0" applyNumberFormat="1" applyFont="1" applyFill="1" applyBorder="1" applyAlignment="1">
      <alignment horizontal="right" vertical="top" wrapText="1"/>
    </xf>
    <xf numFmtId="1" fontId="5" fillId="15" borderId="6" xfId="0" applyNumberFormat="1" applyFont="1" applyFill="1" applyBorder="1" applyAlignment="1">
      <alignment vertical="top" wrapText="1"/>
    </xf>
    <xf numFmtId="0" fontId="5" fillId="15" borderId="12" xfId="0" applyFont="1" applyFill="1" applyBorder="1" applyAlignment="1">
      <alignment vertical="top" wrapText="1"/>
    </xf>
    <xf numFmtId="0" fontId="5" fillId="15" borderId="1" xfId="0" applyFont="1" applyFill="1" applyBorder="1" applyAlignment="1">
      <alignment vertical="top" wrapText="1"/>
    </xf>
    <xf numFmtId="0" fontId="2" fillId="15" borderId="24" xfId="0" applyFont="1" applyFill="1" applyBorder="1" applyAlignment="1">
      <alignment vertical="top" wrapText="1"/>
    </xf>
    <xf numFmtId="0" fontId="2" fillId="10" borderId="7" xfId="0" applyFont="1" applyFill="1" applyBorder="1" applyAlignment="1">
      <alignment vertical="top" wrapText="1"/>
    </xf>
    <xf numFmtId="0" fontId="2" fillId="10" borderId="57" xfId="0" applyFont="1" applyFill="1" applyBorder="1" applyAlignment="1">
      <alignment vertical="top" wrapText="1"/>
    </xf>
    <xf numFmtId="0" fontId="2" fillId="15" borderId="12" xfId="0" applyFont="1" applyFill="1" applyBorder="1" applyAlignment="1">
      <alignment vertical="top" wrapText="1"/>
    </xf>
    <xf numFmtId="0" fontId="2" fillId="10" borderId="58" xfId="0" applyFont="1" applyFill="1" applyBorder="1" applyAlignment="1">
      <alignment vertical="top" wrapText="1"/>
    </xf>
    <xf numFmtId="0" fontId="5" fillId="15" borderId="3" xfId="0" applyFont="1" applyFill="1" applyBorder="1" applyAlignment="1">
      <alignment horizontal="center" vertical="top" wrapText="1"/>
    </xf>
    <xf numFmtId="164" fontId="5" fillId="15" borderId="1" xfId="0" applyNumberFormat="1" applyFont="1" applyFill="1" applyBorder="1" applyAlignment="1">
      <alignment vertical="top" wrapText="1"/>
    </xf>
    <xf numFmtId="164" fontId="5" fillId="15" borderId="16" xfId="0" applyNumberFormat="1" applyFont="1" applyFill="1" applyBorder="1" applyAlignment="1">
      <alignment vertical="top" wrapText="1"/>
    </xf>
    <xf numFmtId="164" fontId="5" fillId="15" borderId="35" xfId="0" applyNumberFormat="1" applyFont="1" applyFill="1" applyBorder="1" applyAlignment="1">
      <alignment vertical="top" wrapText="1"/>
    </xf>
    <xf numFmtId="1" fontId="5" fillId="15" borderId="1" xfId="0" applyNumberFormat="1" applyFont="1" applyFill="1" applyBorder="1" applyAlignment="1">
      <alignment vertical="top" wrapText="1"/>
    </xf>
    <xf numFmtId="0" fontId="2" fillId="10" borderId="0" xfId="0" applyFont="1" applyFill="1" applyBorder="1" applyAlignment="1">
      <alignment horizontal="center" vertical="top" wrapText="1"/>
    </xf>
    <xf numFmtId="0" fontId="2" fillId="15" borderId="0" xfId="0" applyFont="1" applyFill="1" applyBorder="1" applyAlignment="1">
      <alignment horizontal="center" vertical="top" wrapText="1"/>
    </xf>
    <xf numFmtId="0" fontId="2" fillId="15" borderId="0" xfId="0" applyFont="1" applyFill="1" applyBorder="1" applyAlignment="1">
      <alignment vertical="top" wrapText="1"/>
    </xf>
    <xf numFmtId="0" fontId="5" fillId="15" borderId="0" xfId="0" applyFont="1" applyFill="1" applyBorder="1" applyAlignment="1">
      <alignment vertical="top" wrapText="1"/>
    </xf>
    <xf numFmtId="1" fontId="5" fillId="15" borderId="0" xfId="0" applyNumberFormat="1" applyFont="1" applyFill="1" applyBorder="1" applyAlignment="1">
      <alignment vertical="top" wrapText="1"/>
    </xf>
    <xf numFmtId="164" fontId="5" fillId="15" borderId="0" xfId="0" applyNumberFormat="1" applyFont="1" applyFill="1" applyBorder="1" applyAlignment="1">
      <alignment vertical="top" wrapText="1"/>
    </xf>
    <xf numFmtId="0" fontId="5" fillId="15" borderId="0" xfId="0" applyFont="1" applyFill="1" applyBorder="1" applyAlignment="1">
      <alignment horizontal="center" vertical="top" wrapText="1"/>
    </xf>
    <xf numFmtId="164" fontId="5" fillId="10" borderId="0" xfId="0" applyNumberFormat="1" applyFont="1" applyFill="1" applyBorder="1" applyAlignment="1">
      <alignment vertical="top" wrapText="1"/>
    </xf>
    <xf numFmtId="0" fontId="1" fillId="15" borderId="0" xfId="0" applyFont="1" applyFill="1"/>
    <xf numFmtId="1" fontId="2" fillId="15" borderId="0" xfId="0" applyNumberFormat="1" applyFont="1" applyFill="1" applyBorder="1" applyAlignment="1">
      <alignment wrapText="1"/>
    </xf>
    <xf numFmtId="164" fontId="2" fillId="15" borderId="0" xfId="0" applyNumberFormat="1" applyFont="1" applyFill="1" applyBorder="1" applyAlignment="1">
      <alignment wrapText="1"/>
    </xf>
    <xf numFmtId="0" fontId="2" fillId="15" borderId="0" xfId="0" applyFont="1" applyFill="1" applyBorder="1" applyAlignment="1">
      <alignment wrapText="1"/>
    </xf>
    <xf numFmtId="2" fontId="2" fillId="15" borderId="0" xfId="0" applyNumberFormat="1" applyFont="1" applyFill="1" applyBorder="1" applyAlignment="1">
      <alignment wrapText="1"/>
    </xf>
    <xf numFmtId="0" fontId="11" fillId="0" borderId="0" xfId="0" applyFont="1"/>
    <xf numFmtId="0" fontId="8" fillId="10" borderId="2" xfId="0" applyFont="1" applyFill="1" applyBorder="1" applyAlignment="1">
      <alignment horizontal="center" vertical="top" wrapText="1"/>
    </xf>
    <xf numFmtId="0" fontId="8" fillId="10" borderId="3" xfId="0" applyFont="1" applyFill="1" applyBorder="1" applyAlignment="1">
      <alignment horizontal="center" vertical="top" wrapText="1"/>
    </xf>
    <xf numFmtId="0" fontId="10" fillId="10" borderId="4" xfId="0" applyFont="1" applyFill="1" applyBorder="1" applyAlignment="1">
      <alignment horizontal="center" vertical="top" wrapText="1"/>
    </xf>
    <xf numFmtId="0" fontId="10" fillId="10" borderId="11" xfId="0" applyFont="1" applyFill="1" applyBorder="1" applyAlignment="1">
      <alignment horizontal="center" vertical="top" wrapText="1"/>
    </xf>
    <xf numFmtId="1" fontId="8" fillId="10" borderId="3" xfId="0" applyNumberFormat="1" applyFont="1" applyFill="1" applyBorder="1" applyAlignment="1">
      <alignment vertical="top" wrapText="1"/>
    </xf>
    <xf numFmtId="0" fontId="8" fillId="10" borderId="12" xfId="0" applyFont="1" applyFill="1" applyBorder="1" applyAlignment="1">
      <alignment vertical="top" wrapText="1"/>
    </xf>
    <xf numFmtId="1" fontId="8" fillId="10" borderId="6" xfId="0" applyNumberFormat="1" applyFont="1" applyFill="1" applyBorder="1" applyAlignment="1">
      <alignment vertical="top" wrapText="1"/>
    </xf>
    <xf numFmtId="1" fontId="10" fillId="10" borderId="3" xfId="0" applyNumberFormat="1" applyFont="1" applyFill="1" applyBorder="1" applyAlignment="1">
      <alignment horizontal="center" vertical="top" wrapText="1"/>
    </xf>
    <xf numFmtId="49" fontId="10" fillId="10" borderId="12" xfId="0" applyNumberFormat="1" applyFont="1" applyFill="1" applyBorder="1" applyAlignment="1">
      <alignment horizontal="center" vertical="top" wrapText="1"/>
    </xf>
    <xf numFmtId="0" fontId="8" fillId="10" borderId="4" xfId="0" applyFont="1" applyFill="1" applyBorder="1" applyAlignment="1">
      <alignment horizontal="left" vertical="top" wrapText="1"/>
    </xf>
    <xf numFmtId="0" fontId="8" fillId="10" borderId="45" xfId="0" applyFont="1" applyFill="1" applyBorder="1" applyAlignment="1">
      <alignment vertical="top" wrapText="1"/>
    </xf>
    <xf numFmtId="0" fontId="8" fillId="10" borderId="21" xfId="0" applyFont="1" applyFill="1" applyBorder="1" applyAlignment="1">
      <alignment vertical="top" wrapText="1"/>
    </xf>
    <xf numFmtId="0" fontId="8" fillId="10" borderId="39" xfId="0" applyFont="1" applyFill="1" applyBorder="1" applyAlignment="1">
      <alignment horizontal="left" vertical="top" wrapText="1"/>
    </xf>
    <xf numFmtId="0" fontId="8" fillId="10" borderId="28" xfId="0" applyFont="1" applyFill="1" applyBorder="1" applyAlignment="1">
      <alignment vertical="top" wrapText="1"/>
    </xf>
    <xf numFmtId="0" fontId="8" fillId="10" borderId="39" xfId="0" applyFont="1" applyFill="1" applyBorder="1" applyAlignment="1">
      <alignment vertical="top" wrapText="1"/>
    </xf>
    <xf numFmtId="1" fontId="8" fillId="10" borderId="11" xfId="0" applyNumberFormat="1" applyFont="1" applyFill="1" applyBorder="1" applyAlignment="1">
      <alignment vertical="top" wrapText="1"/>
    </xf>
    <xf numFmtId="0" fontId="10" fillId="10" borderId="56" xfId="0" applyFont="1" applyFill="1" applyBorder="1" applyAlignment="1">
      <alignment vertical="top" wrapText="1"/>
    </xf>
    <xf numFmtId="164" fontId="8" fillId="10" borderId="3" xfId="0" applyNumberFormat="1" applyFont="1" applyFill="1" applyBorder="1" applyAlignment="1">
      <alignment horizontal="center" vertical="top" wrapText="1"/>
    </xf>
    <xf numFmtId="1" fontId="8" fillId="10" borderId="2" xfId="0" applyNumberFormat="1" applyFont="1" applyFill="1" applyBorder="1" applyAlignment="1">
      <alignment vertical="top" wrapText="1"/>
    </xf>
    <xf numFmtId="0" fontId="8" fillId="10" borderId="13" xfId="0" applyFont="1" applyFill="1" applyBorder="1" applyAlignment="1">
      <alignment horizontal="left" vertical="top" wrapText="1"/>
    </xf>
    <xf numFmtId="1" fontId="8" fillId="10" borderId="28" xfId="0" applyNumberFormat="1" applyFont="1" applyFill="1" applyBorder="1" applyAlignment="1">
      <alignment vertical="top" wrapText="1"/>
    </xf>
    <xf numFmtId="0" fontId="8" fillId="10" borderId="57" xfId="0" applyFont="1" applyFill="1" applyBorder="1" applyAlignment="1">
      <alignment vertical="top" wrapText="1"/>
    </xf>
    <xf numFmtId="164" fontId="8" fillId="10" borderId="16" xfId="0" applyNumberFormat="1" applyFont="1" applyFill="1" applyBorder="1" applyAlignment="1">
      <alignment vertical="top" wrapText="1"/>
    </xf>
    <xf numFmtId="1" fontId="8" fillId="10" borderId="2" xfId="0" applyNumberFormat="1" applyFont="1" applyFill="1" applyBorder="1" applyAlignment="1">
      <alignment horizontal="right" vertical="top" wrapText="1"/>
    </xf>
    <xf numFmtId="0" fontId="8" fillId="10" borderId="32" xfId="0" applyFont="1" applyFill="1" applyBorder="1" applyAlignment="1">
      <alignment vertical="top" wrapText="1"/>
    </xf>
    <xf numFmtId="2" fontId="8" fillId="10" borderId="24" xfId="0" applyNumberFormat="1" applyFont="1" applyFill="1" applyBorder="1" applyAlignment="1">
      <alignment vertical="top" wrapText="1"/>
    </xf>
    <xf numFmtId="0" fontId="8" fillId="10" borderId="1" xfId="0" applyFont="1" applyFill="1" applyBorder="1" applyAlignment="1">
      <alignment vertical="top" wrapText="1"/>
    </xf>
    <xf numFmtId="1" fontId="8" fillId="10" borderId="1" xfId="0" applyNumberFormat="1" applyFont="1" applyFill="1" applyBorder="1" applyAlignment="1">
      <alignment vertical="top" wrapText="1"/>
    </xf>
    <xf numFmtId="1" fontId="8" fillId="10" borderId="1" xfId="0" applyNumberFormat="1" applyFont="1" applyFill="1" applyBorder="1" applyAlignment="1">
      <alignment horizontal="right" vertical="top" wrapText="1"/>
    </xf>
    <xf numFmtId="0" fontId="8" fillId="10" borderId="0" xfId="0" applyFont="1" applyFill="1" applyBorder="1" applyAlignment="1">
      <alignment horizontal="left" vertical="top" wrapText="1"/>
    </xf>
    <xf numFmtId="0" fontId="8" fillId="10" borderId="0" xfId="0" applyFont="1" applyFill="1" applyBorder="1" applyAlignment="1">
      <alignment horizontal="center" vertical="top" wrapText="1"/>
    </xf>
    <xf numFmtId="0" fontId="8" fillId="10" borderId="0" xfId="0" applyFont="1" applyFill="1" applyBorder="1" applyAlignment="1">
      <alignment vertical="top" wrapText="1"/>
    </xf>
    <xf numFmtId="1" fontId="8" fillId="10" borderId="0" xfId="0" applyNumberFormat="1" applyFont="1" applyFill="1" applyBorder="1" applyAlignment="1">
      <alignment vertical="top" wrapText="1"/>
    </xf>
    <xf numFmtId="1" fontId="8" fillId="10" borderId="0" xfId="0" applyNumberFormat="1" applyFont="1" applyFill="1" applyBorder="1" applyAlignment="1">
      <alignment horizontal="right" vertical="top" wrapText="1"/>
    </xf>
    <xf numFmtId="0" fontId="9" fillId="10" borderId="0" xfId="0" applyFont="1" applyFill="1"/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2" fillId="15" borderId="6" xfId="0" applyNumberFormat="1" applyFont="1" applyFill="1" applyBorder="1" applyAlignment="1">
      <alignment vertical="top" wrapText="1"/>
    </xf>
    <xf numFmtId="0" fontId="2" fillId="16" borderId="3" xfId="0" applyFont="1" applyFill="1" applyBorder="1" applyAlignment="1">
      <alignment horizontal="center" vertical="top" wrapText="1"/>
    </xf>
    <xf numFmtId="164" fontId="8" fillId="10" borderId="59" xfId="0" applyNumberFormat="1" applyFont="1" applyFill="1" applyBorder="1" applyAlignment="1">
      <alignment vertical="top" wrapText="1"/>
    </xf>
    <xf numFmtId="0" fontId="2" fillId="10" borderId="0" xfId="0" applyFont="1" applyFill="1" applyBorder="1" applyAlignment="1">
      <alignment vertical="top" wrapText="1"/>
    </xf>
    <xf numFmtId="164" fontId="5" fillId="15" borderId="0" xfId="0" applyNumberFormat="1" applyFont="1" applyFill="1" applyBorder="1" applyAlignment="1">
      <alignment horizontal="right" vertical="top" wrapText="1"/>
    </xf>
    <xf numFmtId="164" fontId="5" fillId="10" borderId="0" xfId="0" applyNumberFormat="1" applyFont="1" applyFill="1" applyBorder="1" applyAlignment="1">
      <alignment horizontal="center" vertical="top" wrapText="1"/>
    </xf>
    <xf numFmtId="2" fontId="5" fillId="15" borderId="11" xfId="0" applyNumberFormat="1" applyFont="1" applyFill="1" applyBorder="1" applyAlignment="1">
      <alignment vertical="top" wrapText="1"/>
    </xf>
    <xf numFmtId="2" fontId="5" fillId="15" borderId="4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 applyProtection="1">
      <alignment wrapText="1"/>
    </xf>
    <xf numFmtId="166" fontId="2" fillId="2" borderId="28" xfId="1" applyNumberFormat="1" applyFont="1" applyFill="1" applyBorder="1" applyAlignment="1" applyProtection="1">
      <alignment wrapText="1"/>
    </xf>
    <xf numFmtId="164" fontId="2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164" fontId="5" fillId="15" borderId="34" xfId="0" applyNumberFormat="1" applyFont="1" applyFill="1" applyBorder="1" applyAlignment="1">
      <alignment vertical="top" wrapText="1"/>
    </xf>
    <xf numFmtId="0" fontId="2" fillId="18" borderId="6" xfId="0" applyFont="1" applyFill="1" applyBorder="1" applyAlignment="1">
      <alignment vertical="top" wrapText="1"/>
    </xf>
    <xf numFmtId="0" fontId="2" fillId="18" borderId="17" xfId="0" applyFont="1" applyFill="1" applyBorder="1" applyAlignment="1">
      <alignment vertical="top" wrapText="1"/>
    </xf>
    <xf numFmtId="0" fontId="2" fillId="18" borderId="29" xfId="0" applyFont="1" applyFill="1" applyBorder="1" applyAlignment="1">
      <alignment vertical="top" wrapText="1"/>
    </xf>
    <xf numFmtId="0" fontId="2" fillId="18" borderId="1" xfId="0" applyFont="1" applyFill="1" applyBorder="1" applyAlignment="1">
      <alignment vertical="top" wrapText="1"/>
    </xf>
    <xf numFmtId="0" fontId="13" fillId="17" borderId="2" xfId="0" applyFont="1" applyFill="1" applyBorder="1" applyAlignment="1">
      <alignment vertical="top" wrapText="1"/>
    </xf>
    <xf numFmtId="0" fontId="13" fillId="17" borderId="12" xfId="0" applyFont="1" applyFill="1" applyBorder="1" applyAlignment="1">
      <alignment vertical="top" wrapText="1"/>
    </xf>
    <xf numFmtId="1" fontId="13" fillId="17" borderId="3" xfId="0" applyNumberFormat="1" applyFont="1" applyFill="1" applyBorder="1" applyAlignment="1">
      <alignment vertical="top" wrapText="1"/>
    </xf>
    <xf numFmtId="164" fontId="8" fillId="10" borderId="1" xfId="0" applyNumberFormat="1" applyFont="1" applyFill="1" applyBorder="1" applyAlignment="1">
      <alignment vertical="top" wrapText="1"/>
    </xf>
    <xf numFmtId="1" fontId="5" fillId="15" borderId="3" xfId="0" applyNumberFormat="1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8" fillId="19" borderId="6" xfId="0" applyFont="1" applyFill="1" applyBorder="1" applyAlignment="1">
      <alignment vertical="top" wrapText="1"/>
    </xf>
    <xf numFmtId="0" fontId="2" fillId="2" borderId="45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1" fontId="2" fillId="2" borderId="4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 wrapText="1"/>
    </xf>
    <xf numFmtId="0" fontId="2" fillId="2" borderId="38" xfId="0" applyFont="1" applyFill="1" applyBorder="1" applyAlignment="1">
      <alignment vertical="top" wrapText="1"/>
    </xf>
    <xf numFmtId="1" fontId="2" fillId="2" borderId="45" xfId="0" applyNumberFormat="1" applyFont="1" applyFill="1" applyBorder="1" applyAlignment="1">
      <alignment vertical="top" wrapText="1"/>
    </xf>
    <xf numFmtId="164" fontId="2" fillId="2" borderId="60" xfId="0" applyNumberFormat="1" applyFont="1" applyFill="1" applyBorder="1" applyAlignment="1">
      <alignment vertical="top" wrapText="1"/>
    </xf>
    <xf numFmtId="164" fontId="3" fillId="2" borderId="18" xfId="0" applyNumberFormat="1" applyFont="1" applyFill="1" applyBorder="1" applyAlignment="1">
      <alignment vertical="top" wrapText="1"/>
    </xf>
    <xf numFmtId="164" fontId="2" fillId="2" borderId="37" xfId="0" applyNumberFormat="1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164" fontId="2" fillId="16" borderId="1" xfId="0" applyNumberFormat="1" applyFont="1" applyFill="1" applyBorder="1" applyAlignment="1">
      <alignment vertical="top" wrapText="1"/>
    </xf>
    <xf numFmtId="164" fontId="3" fillId="2" borderId="7" xfId="0" applyNumberFormat="1" applyFont="1" applyFill="1" applyBorder="1" applyAlignment="1">
      <alignment vertical="top" wrapText="1"/>
    </xf>
    <xf numFmtId="0" fontId="2" fillId="10" borderId="4" xfId="0" applyFont="1" applyFill="1" applyBorder="1" applyAlignment="1">
      <alignment vertical="top" wrapText="1"/>
    </xf>
    <xf numFmtId="0" fontId="2" fillId="15" borderId="4" xfId="0" applyFont="1" applyFill="1" applyBorder="1" applyAlignment="1">
      <alignment vertical="top" wrapText="1"/>
    </xf>
    <xf numFmtId="164" fontId="5" fillId="15" borderId="2" xfId="0" applyNumberFormat="1" applyFont="1" applyFill="1" applyBorder="1" applyAlignment="1">
      <alignment horizontal="right" vertical="top" wrapText="1"/>
    </xf>
    <xf numFmtId="0" fontId="2" fillId="15" borderId="1" xfId="0" applyFont="1" applyFill="1" applyBorder="1" applyAlignment="1">
      <alignment vertical="top" wrapText="1"/>
    </xf>
    <xf numFmtId="0" fontId="2" fillId="15" borderId="2" xfId="0" applyFont="1" applyFill="1" applyBorder="1" applyAlignment="1">
      <alignment vertical="top" wrapText="1"/>
    </xf>
    <xf numFmtId="164" fontId="5" fillId="15" borderId="1" xfId="0" applyNumberFormat="1" applyFont="1" applyFill="1" applyBorder="1" applyAlignment="1">
      <alignment horizontal="right" vertical="top" wrapText="1"/>
    </xf>
    <xf numFmtId="164" fontId="5" fillId="15" borderId="13" xfId="0" applyNumberFormat="1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center" vertical="top" wrapText="1"/>
    </xf>
    <xf numFmtId="164" fontId="5" fillId="15" borderId="28" xfId="0" applyNumberFormat="1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top" wrapText="1"/>
    </xf>
    <xf numFmtId="0" fontId="2" fillId="10" borderId="2" xfId="0" applyFont="1" applyFill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0" fontId="2" fillId="10" borderId="6" xfId="0" applyFont="1" applyFill="1" applyBorder="1" applyAlignment="1">
      <alignment vertical="top" wrapText="1"/>
    </xf>
    <xf numFmtId="0" fontId="2" fillId="15" borderId="29" xfId="0" applyFont="1" applyFill="1" applyBorder="1" applyAlignment="1">
      <alignment vertical="top" wrapText="1"/>
    </xf>
    <xf numFmtId="0" fontId="2" fillId="10" borderId="9" xfId="0" applyFont="1" applyFill="1" applyBorder="1" applyAlignment="1">
      <alignment vertical="top" wrapText="1"/>
    </xf>
    <xf numFmtId="0" fontId="2" fillId="10" borderId="11" xfId="0" applyFont="1" applyFill="1" applyBorder="1" applyAlignment="1">
      <alignment vertical="top" wrapText="1"/>
    </xf>
    <xf numFmtId="0" fontId="2" fillId="18" borderId="3" xfId="0" applyFont="1" applyFill="1" applyBorder="1" applyAlignment="1">
      <alignment vertical="top" wrapText="1"/>
    </xf>
    <xf numFmtId="0" fontId="2" fillId="18" borderId="2" xfId="0" applyFont="1" applyFill="1" applyBorder="1" applyAlignment="1">
      <alignment vertical="top" wrapText="1"/>
    </xf>
    <xf numFmtId="1" fontId="2" fillId="15" borderId="6" xfId="0" applyNumberFormat="1" applyFont="1" applyFill="1" applyBorder="1" applyAlignment="1">
      <alignment vertical="top" wrapText="1"/>
    </xf>
    <xf numFmtId="164" fontId="3" fillId="15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" fontId="2" fillId="2" borderId="20" xfId="0" applyNumberFormat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right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20" xfId="0" applyNumberFormat="1" applyFont="1" applyFill="1" applyBorder="1" applyAlignment="1">
      <alignment horizontal="center" vertical="top" wrapText="1"/>
    </xf>
    <xf numFmtId="1" fontId="2" fillId="2" borderId="55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1" fontId="2" fillId="2" borderId="34" xfId="0" applyNumberFormat="1" applyFont="1" applyFill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1" fontId="2" fillId="0" borderId="20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164" fontId="0" fillId="0" borderId="38" xfId="0" applyNumberFormat="1" applyBorder="1" applyAlignment="1">
      <alignment horizontal="center" vertical="top"/>
    </xf>
    <xf numFmtId="0" fontId="2" fillId="0" borderId="3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" fontId="2" fillId="0" borderId="5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0" borderId="23" xfId="0" applyNumberFormat="1" applyFont="1" applyBorder="1" applyAlignment="1">
      <alignment horizontal="center" vertical="top" wrapText="1"/>
    </xf>
    <xf numFmtId="0" fontId="2" fillId="0" borderId="44" xfId="0" applyFont="1" applyBorder="1" applyAlignment="1">
      <alignment horizontal="left" vertical="top" wrapText="1"/>
    </xf>
    <xf numFmtId="164" fontId="2" fillId="0" borderId="2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1" fontId="2" fillId="2" borderId="32" xfId="0" applyNumberFormat="1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vertical="top" wrapText="1"/>
    </xf>
    <xf numFmtId="164" fontId="2" fillId="2" borderId="13" xfId="0" applyNumberFormat="1" applyFont="1" applyFill="1" applyBorder="1" applyAlignment="1">
      <alignment horizontal="right" vertical="top" wrapText="1"/>
    </xf>
    <xf numFmtId="164" fontId="2" fillId="2" borderId="38" xfId="0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right" vertical="top" wrapText="1"/>
    </xf>
    <xf numFmtId="1" fontId="2" fillId="2" borderId="1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center" vertical="top" wrapText="1"/>
    </xf>
    <xf numFmtId="164" fontId="2" fillId="2" borderId="35" xfId="0" applyNumberFormat="1" applyFont="1" applyFill="1" applyBorder="1" applyAlignment="1">
      <alignment horizontal="center" vertical="top" wrapText="1"/>
    </xf>
    <xf numFmtId="164" fontId="2" fillId="2" borderId="24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top" wrapText="1"/>
    </xf>
    <xf numFmtId="1" fontId="2" fillId="2" borderId="35" xfId="0" applyNumberFormat="1" applyFont="1" applyFill="1" applyBorder="1" applyAlignment="1">
      <alignment horizontal="center" vertical="top" wrapText="1"/>
    </xf>
    <xf numFmtId="1" fontId="2" fillId="2" borderId="24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0" xfId="0" applyFont="1" applyFill="1" applyBorder="1" applyAlignment="1">
      <alignment horizontal="right" vertical="top" wrapText="1"/>
    </xf>
    <xf numFmtId="0" fontId="2" fillId="2" borderId="19" xfId="0" applyFont="1" applyFill="1" applyBorder="1" applyAlignment="1">
      <alignment horizontal="right" vertical="top" wrapText="1"/>
    </xf>
    <xf numFmtId="0" fontId="2" fillId="2" borderId="33" xfId="0" applyFont="1" applyFill="1" applyBorder="1" applyAlignment="1">
      <alignment horizontal="right" vertical="top" wrapText="1"/>
    </xf>
    <xf numFmtId="0" fontId="2" fillId="2" borderId="18" xfId="0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8" fillId="10" borderId="1" xfId="0" applyFont="1" applyFill="1" applyBorder="1" applyAlignment="1">
      <alignment horizontal="left" vertical="top" wrapText="1"/>
    </xf>
    <xf numFmtId="0" fontId="8" fillId="10" borderId="24" xfId="0" applyFont="1" applyFill="1" applyBorder="1" applyAlignment="1">
      <alignment horizontal="left" vertical="top" wrapText="1"/>
    </xf>
    <xf numFmtId="0" fontId="8" fillId="10" borderId="19" xfId="0" applyFont="1" applyFill="1" applyBorder="1" applyAlignment="1">
      <alignment horizontal="center" vertical="top" wrapText="1"/>
    </xf>
    <xf numFmtId="0" fontId="8" fillId="10" borderId="33" xfId="0" applyFont="1" applyFill="1" applyBorder="1" applyAlignment="1">
      <alignment horizontal="center" vertical="top" wrapText="1"/>
    </xf>
    <xf numFmtId="0" fontId="8" fillId="10" borderId="18" xfId="0" applyFont="1" applyFill="1" applyBorder="1" applyAlignment="1">
      <alignment horizontal="center" vertical="top" wrapText="1"/>
    </xf>
    <xf numFmtId="0" fontId="8" fillId="10" borderId="4" xfId="0" applyFont="1" applyFill="1" applyBorder="1" applyAlignment="1">
      <alignment horizontal="left" vertical="top" wrapText="1"/>
    </xf>
    <xf numFmtId="0" fontId="8" fillId="10" borderId="7" xfId="0" applyFont="1" applyFill="1" applyBorder="1" applyAlignment="1">
      <alignment horizontal="left" vertical="top" wrapText="1"/>
    </xf>
    <xf numFmtId="1" fontId="8" fillId="10" borderId="4" xfId="0" applyNumberFormat="1" applyFont="1" applyFill="1" applyBorder="1" applyAlignment="1">
      <alignment horizontal="right" vertical="top" wrapText="1"/>
    </xf>
    <xf numFmtId="1" fontId="8" fillId="10" borderId="7" xfId="0" applyNumberFormat="1" applyFont="1" applyFill="1" applyBorder="1" applyAlignment="1">
      <alignment horizontal="right" vertical="top" wrapText="1"/>
    </xf>
    <xf numFmtId="0" fontId="8" fillId="10" borderId="16" xfId="0" applyFont="1" applyFill="1" applyBorder="1" applyAlignment="1">
      <alignment horizontal="left" vertical="top" wrapText="1"/>
    </xf>
    <xf numFmtId="0" fontId="8" fillId="10" borderId="35" xfId="0" applyFont="1" applyFill="1" applyBorder="1" applyAlignment="1">
      <alignment horizontal="left" vertical="top" wrapText="1"/>
    </xf>
    <xf numFmtId="0" fontId="8" fillId="10" borderId="11" xfId="0" applyFont="1" applyFill="1" applyBorder="1" applyAlignment="1">
      <alignment horizontal="left" vertical="top" wrapText="1"/>
    </xf>
    <xf numFmtId="0" fontId="8" fillId="10" borderId="6" xfId="0" applyFont="1" applyFill="1" applyBorder="1" applyAlignment="1">
      <alignment horizontal="left" vertical="top" wrapText="1"/>
    </xf>
    <xf numFmtId="49" fontId="10" fillId="10" borderId="4" xfId="0" applyNumberFormat="1" applyFont="1" applyFill="1" applyBorder="1" applyAlignment="1">
      <alignment horizontal="center" vertical="top" wrapText="1"/>
    </xf>
    <xf numFmtId="49" fontId="10" fillId="10" borderId="7" xfId="0" applyNumberFormat="1" applyFont="1" applyFill="1" applyBorder="1" applyAlignment="1">
      <alignment horizontal="center" vertical="top" wrapText="1"/>
    </xf>
    <xf numFmtId="164" fontId="8" fillId="10" borderId="4" xfId="0" applyNumberFormat="1" applyFont="1" applyFill="1" applyBorder="1" applyAlignment="1">
      <alignment horizontal="right" vertical="top" wrapText="1"/>
    </xf>
    <xf numFmtId="164" fontId="8" fillId="10" borderId="7" xfId="0" applyNumberFormat="1" applyFont="1" applyFill="1" applyBorder="1" applyAlignment="1">
      <alignment horizontal="right" vertical="top" wrapText="1"/>
    </xf>
    <xf numFmtId="0" fontId="10" fillId="10" borderId="44" xfId="0" applyFont="1" applyFill="1" applyBorder="1" applyAlignment="1">
      <alignment horizontal="left" vertical="top" wrapText="1"/>
    </xf>
    <xf numFmtId="0" fontId="10" fillId="10" borderId="30" xfId="0" applyFont="1" applyFill="1" applyBorder="1" applyAlignment="1">
      <alignment horizontal="left" vertical="top" wrapText="1"/>
    </xf>
    <xf numFmtId="0" fontId="10" fillId="10" borderId="49" xfId="0" applyFont="1" applyFill="1" applyBorder="1" applyAlignment="1">
      <alignment horizontal="left" vertical="top" wrapText="1"/>
    </xf>
    <xf numFmtId="0" fontId="8" fillId="10" borderId="38" xfId="0" applyFont="1" applyFill="1" applyBorder="1" applyAlignment="1">
      <alignment horizontal="center" vertical="top" wrapText="1"/>
    </xf>
    <xf numFmtId="0" fontId="8" fillId="10" borderId="7" xfId="0" applyFont="1" applyFill="1" applyBorder="1" applyAlignment="1">
      <alignment horizontal="center" vertical="top" wrapText="1"/>
    </xf>
    <xf numFmtId="0" fontId="8" fillId="10" borderId="4" xfId="0" applyFont="1" applyFill="1" applyBorder="1" applyAlignment="1">
      <alignment horizontal="center" vertical="top" wrapText="1"/>
    </xf>
    <xf numFmtId="0" fontId="8" fillId="10" borderId="13" xfId="0" applyFont="1" applyFill="1" applyBorder="1" applyAlignment="1">
      <alignment horizontal="left" vertical="top" wrapText="1"/>
    </xf>
    <xf numFmtId="1" fontId="8" fillId="10" borderId="13" xfId="0" applyNumberFormat="1" applyFont="1" applyFill="1" applyBorder="1" applyAlignment="1">
      <alignment horizontal="right" vertical="top" wrapText="1"/>
    </xf>
    <xf numFmtId="1" fontId="8" fillId="10" borderId="4" xfId="0" applyNumberFormat="1" applyFont="1" applyFill="1" applyBorder="1" applyAlignment="1">
      <alignment horizontal="center" vertical="top" wrapText="1"/>
    </xf>
    <xf numFmtId="1" fontId="8" fillId="10" borderId="7" xfId="0" applyNumberFormat="1" applyFont="1" applyFill="1" applyBorder="1" applyAlignment="1">
      <alignment horizontal="center" vertical="top" wrapText="1"/>
    </xf>
    <xf numFmtId="0" fontId="10" fillId="10" borderId="4" xfId="0" applyFont="1" applyFill="1" applyBorder="1" applyAlignment="1">
      <alignment horizontal="center" vertical="top" wrapText="1"/>
    </xf>
    <xf numFmtId="0" fontId="10" fillId="10" borderId="7" xfId="0" applyFont="1" applyFill="1" applyBorder="1" applyAlignment="1">
      <alignment horizontal="center" vertical="top" wrapText="1"/>
    </xf>
    <xf numFmtId="0" fontId="10" fillId="10" borderId="13" xfId="0" applyFont="1" applyFill="1" applyBorder="1" applyAlignment="1">
      <alignment horizontal="center" vertical="top" wrapText="1"/>
    </xf>
    <xf numFmtId="0" fontId="8" fillId="10" borderId="58" xfId="0" applyFont="1" applyFill="1" applyBorder="1" applyAlignment="1">
      <alignment horizontal="left" vertical="top" wrapText="1"/>
    </xf>
    <xf numFmtId="0" fontId="8" fillId="10" borderId="0" xfId="0" applyFont="1" applyFill="1" applyBorder="1" applyAlignment="1">
      <alignment horizontal="left" vertical="top" wrapText="1"/>
    </xf>
    <xf numFmtId="0" fontId="8" fillId="10" borderId="17" xfId="0" applyFont="1" applyFill="1" applyBorder="1" applyAlignment="1">
      <alignment horizontal="center" vertical="top" wrapText="1"/>
    </xf>
    <xf numFmtId="1" fontId="8" fillId="10" borderId="17" xfId="0" applyNumberFormat="1" applyFont="1" applyFill="1" applyBorder="1" applyAlignment="1">
      <alignment horizontal="center" vertical="top" wrapText="1"/>
    </xf>
    <xf numFmtId="0" fontId="8" fillId="10" borderId="13" xfId="0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17" xfId="0" applyNumberFormat="1" applyFont="1" applyFill="1" applyBorder="1" applyAlignment="1">
      <alignment horizontal="center" vertical="top" wrapText="1"/>
    </xf>
    <xf numFmtId="0" fontId="5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vertical="top" wrapText="1"/>
    </xf>
    <xf numFmtId="0" fontId="2" fillId="15" borderId="2" xfId="0" applyFont="1" applyFill="1" applyBorder="1" applyAlignment="1">
      <alignment horizontal="center" vertical="top" wrapText="1"/>
    </xf>
    <xf numFmtId="164" fontId="5" fillId="15" borderId="2" xfId="0" applyNumberFormat="1" applyFont="1" applyFill="1" applyBorder="1" applyAlignment="1">
      <alignment horizontal="right" vertical="top" wrapText="1"/>
    </xf>
    <xf numFmtId="164" fontId="5" fillId="10" borderId="4" xfId="0" applyNumberFormat="1" applyFont="1" applyFill="1" applyBorder="1" applyAlignment="1">
      <alignment horizontal="center" vertical="top" wrapText="1"/>
    </xf>
    <xf numFmtId="164" fontId="5" fillId="10" borderId="2" xfId="0" applyNumberFormat="1" applyFont="1" applyFill="1" applyBorder="1" applyAlignment="1">
      <alignment horizontal="center" vertical="top" wrapText="1"/>
    </xf>
    <xf numFmtId="0" fontId="2" fillId="10" borderId="4" xfId="0" applyFont="1" applyFill="1" applyBorder="1" applyAlignment="1">
      <alignment horizontal="center" vertical="top" wrapText="1"/>
    </xf>
    <xf numFmtId="0" fontId="2" fillId="15" borderId="4" xfId="0" applyFont="1" applyFill="1" applyBorder="1" applyAlignment="1">
      <alignment horizontal="center" vertical="top" wrapText="1"/>
    </xf>
    <xf numFmtId="164" fontId="2" fillId="10" borderId="4" xfId="0" applyNumberFormat="1" applyFont="1" applyFill="1" applyBorder="1" applyAlignment="1">
      <alignment horizontal="center" vertical="top" wrapText="1"/>
    </xf>
    <xf numFmtId="164" fontId="5" fillId="15" borderId="1" xfId="0" applyNumberFormat="1" applyFont="1" applyFill="1" applyBorder="1" applyAlignment="1">
      <alignment horizontal="right" vertical="top" wrapText="1"/>
    </xf>
    <xf numFmtId="164" fontId="5" fillId="10" borderId="16" xfId="0" applyNumberFormat="1" applyFont="1" applyFill="1" applyBorder="1" applyAlignment="1">
      <alignment horizontal="center" vertical="top" wrapText="1"/>
    </xf>
    <xf numFmtId="164" fontId="5" fillId="10" borderId="35" xfId="0" applyNumberFormat="1" applyFont="1" applyFill="1" applyBorder="1" applyAlignment="1">
      <alignment horizontal="center" vertical="top" wrapText="1"/>
    </xf>
    <xf numFmtId="164" fontId="5" fillId="10" borderId="24" xfId="0" applyNumberFormat="1" applyFont="1" applyFill="1" applyBorder="1" applyAlignment="1">
      <alignment horizontal="center" vertical="top" wrapText="1"/>
    </xf>
    <xf numFmtId="0" fontId="2" fillId="15" borderId="16" xfId="0" applyFont="1" applyFill="1" applyBorder="1" applyAlignment="1">
      <alignment horizontal="center" vertical="top" wrapText="1"/>
    </xf>
    <xf numFmtId="0" fontId="2" fillId="15" borderId="35" xfId="0" applyFont="1" applyFill="1" applyBorder="1" applyAlignment="1">
      <alignment horizontal="center" vertical="top" wrapText="1"/>
    </xf>
    <xf numFmtId="0" fontId="2" fillId="15" borderId="24" xfId="0" applyFont="1" applyFill="1" applyBorder="1" applyAlignment="1">
      <alignment horizontal="center" vertical="top" wrapText="1"/>
    </xf>
    <xf numFmtId="164" fontId="5" fillId="15" borderId="13" xfId="0" applyNumberFormat="1" applyFont="1" applyFill="1" applyBorder="1" applyAlignment="1">
      <alignment horizontal="right" vertical="top" wrapText="1"/>
    </xf>
    <xf numFmtId="0" fontId="2" fillId="15" borderId="2" xfId="0" applyFont="1" applyFill="1" applyBorder="1" applyAlignment="1">
      <alignment horizontal="left" vertical="top" wrapText="1"/>
    </xf>
    <xf numFmtId="164" fontId="5" fillId="15" borderId="2" xfId="0" applyNumberFormat="1" applyFont="1" applyFill="1" applyBorder="1" applyAlignment="1">
      <alignment horizontal="center" vertical="top" wrapText="1"/>
    </xf>
    <xf numFmtId="164" fontId="5" fillId="10" borderId="1" xfId="0" applyNumberFormat="1" applyFont="1" applyFill="1" applyBorder="1" applyAlignment="1">
      <alignment horizontal="center" vertical="top" wrapText="1"/>
    </xf>
    <xf numFmtId="0" fontId="2" fillId="10" borderId="2" xfId="0" applyFont="1" applyFill="1" applyBorder="1" applyAlignment="1">
      <alignment vertical="top" wrapText="1"/>
    </xf>
    <xf numFmtId="0" fontId="2" fillId="15" borderId="2" xfId="0" applyFont="1" applyFill="1" applyBorder="1" applyAlignment="1">
      <alignment vertical="top" wrapText="1"/>
    </xf>
    <xf numFmtId="1" fontId="5" fillId="15" borderId="2" xfId="0" applyNumberFormat="1" applyFont="1" applyFill="1" applyBorder="1" applyAlignment="1">
      <alignment horizontal="right" vertical="top" wrapText="1"/>
    </xf>
    <xf numFmtId="164" fontId="5" fillId="10" borderId="13" xfId="0" applyNumberFormat="1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horizontal="center" vertical="top" wrapText="1"/>
    </xf>
    <xf numFmtId="1" fontId="5" fillId="10" borderId="1" xfId="0" applyNumberFormat="1" applyFont="1" applyFill="1" applyBorder="1" applyAlignment="1">
      <alignment horizontal="center" vertical="top" wrapText="1"/>
    </xf>
    <xf numFmtId="0" fontId="2" fillId="10" borderId="4" xfId="0" applyFont="1" applyFill="1" applyBorder="1" applyAlignment="1">
      <alignment vertical="top" wrapText="1"/>
    </xf>
    <xf numFmtId="0" fontId="2" fillId="15" borderId="4" xfId="0" applyFont="1" applyFill="1" applyBorder="1" applyAlignment="1">
      <alignment vertical="top" wrapText="1"/>
    </xf>
    <xf numFmtId="2" fontId="5" fillId="10" borderId="4" xfId="0" applyNumberFormat="1" applyFont="1" applyFill="1" applyBorder="1" applyAlignment="1">
      <alignment horizontal="center" vertical="top" wrapText="1"/>
    </xf>
    <xf numFmtId="0" fontId="2" fillId="10" borderId="16" xfId="0" applyFont="1" applyFill="1" applyBorder="1" applyAlignment="1">
      <alignment horizontal="center" vertical="top" wrapText="1"/>
    </xf>
    <xf numFmtId="0" fontId="2" fillId="10" borderId="35" xfId="0" applyFont="1" applyFill="1" applyBorder="1" applyAlignment="1">
      <alignment horizontal="center" vertical="top" wrapText="1"/>
    </xf>
    <xf numFmtId="0" fontId="2" fillId="10" borderId="24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1859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2"/>
  <sheetViews>
    <sheetView topLeftCell="A19" zoomScale="90" zoomScaleNormal="90" workbookViewId="0">
      <selection activeCell="H22" sqref="H22:H23"/>
    </sheetView>
  </sheetViews>
  <sheetFormatPr defaultRowHeight="14.4"/>
  <cols>
    <col min="1" max="1" width="15.44140625"/>
    <col min="2" max="2" width="14.6640625"/>
    <col min="3" max="3" width="13.88671875"/>
    <col min="4" max="4" width="11.44140625" style="390"/>
    <col min="5" max="5" width="14.88671875" style="390"/>
    <col min="6" max="6" width="10.6640625"/>
    <col min="7" max="7" width="14.33203125"/>
    <col min="8" max="8" width="13.33203125"/>
    <col min="9" max="9" width="15.109375"/>
    <col min="10" max="10" width="11.44140625" style="382"/>
    <col min="11" max="11" width="12.33203125"/>
    <col min="12" max="12" width="15.109375" style="390" customWidth="1"/>
    <col min="14" max="14" width="0" style="1" hidden="1"/>
    <col min="15" max="15" width="0" hidden="1"/>
    <col min="16" max="16" width="0" style="1" hidden="1"/>
    <col min="17" max="1025" width="9.109375" style="1"/>
  </cols>
  <sheetData>
    <row r="1" spans="1:13">
      <c r="A1" s="2"/>
      <c r="L1" s="393"/>
      <c r="M1" s="2" t="s">
        <v>0</v>
      </c>
    </row>
    <row r="2" spans="1:13">
      <c r="A2" s="2"/>
      <c r="L2" s="393"/>
      <c r="M2" s="2" t="s">
        <v>1</v>
      </c>
    </row>
    <row r="3" spans="1:13">
      <c r="A3" s="2"/>
      <c r="L3" s="393"/>
      <c r="M3" s="2" t="s">
        <v>2</v>
      </c>
    </row>
    <row r="4" spans="1:13">
      <c r="A4" s="2"/>
      <c r="L4" s="393"/>
      <c r="M4" s="2" t="s">
        <v>3</v>
      </c>
    </row>
    <row r="5" spans="1:13">
      <c r="A5" s="2"/>
      <c r="L5" s="393"/>
      <c r="M5" s="2" t="s">
        <v>4</v>
      </c>
    </row>
    <row r="6" spans="1:13">
      <c r="A6" s="2"/>
      <c r="L6" s="393"/>
      <c r="M6" s="2" t="s">
        <v>5</v>
      </c>
    </row>
    <row r="7" spans="1:13">
      <c r="A7" s="2"/>
      <c r="L7" s="393"/>
      <c r="M7" s="2" t="s">
        <v>6</v>
      </c>
    </row>
    <row r="8" spans="1:13">
      <c r="A8" s="3"/>
    </row>
    <row r="9" spans="1:13">
      <c r="A9" s="484" t="s">
        <v>7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</row>
    <row r="10" spans="1:13">
      <c r="A10" s="484" t="s">
        <v>312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</row>
    <row r="11" spans="1:13">
      <c r="A11" s="484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</row>
    <row r="12" spans="1:13">
      <c r="A12" s="3"/>
    </row>
    <row r="13" spans="1:13" ht="183" customHeight="1">
      <c r="A13" s="4" t="s">
        <v>8</v>
      </c>
      <c r="B13" s="4" t="s">
        <v>9</v>
      </c>
      <c r="C13" s="4" t="s">
        <v>10</v>
      </c>
      <c r="D13" s="381" t="s">
        <v>11</v>
      </c>
      <c r="E13" s="381" t="s">
        <v>12</v>
      </c>
      <c r="F13" s="4" t="s">
        <v>13</v>
      </c>
      <c r="G13" s="4" t="s">
        <v>14</v>
      </c>
      <c r="H13" s="4" t="s">
        <v>15</v>
      </c>
      <c r="I13" s="4" t="s">
        <v>16</v>
      </c>
      <c r="J13" s="135" t="s">
        <v>17</v>
      </c>
      <c r="K13" s="4" t="s">
        <v>18</v>
      </c>
      <c r="L13" s="381" t="s">
        <v>19</v>
      </c>
      <c r="M13" s="4" t="s">
        <v>20</v>
      </c>
    </row>
    <row r="14" spans="1:13" ht="114.75" customHeight="1">
      <c r="A14" s="483" t="s">
        <v>21</v>
      </c>
      <c r="B14" s="485" t="s">
        <v>22</v>
      </c>
      <c r="C14" s="485" t="s">
        <v>23</v>
      </c>
      <c r="D14" s="391" t="s">
        <v>24</v>
      </c>
      <c r="E14" s="391" t="s">
        <v>25</v>
      </c>
      <c r="F14" s="135" t="s">
        <v>26</v>
      </c>
      <c r="G14" s="135">
        <v>100</v>
      </c>
      <c r="H14" s="135">
        <v>100</v>
      </c>
      <c r="I14" s="388">
        <f t="shared" ref="I14:I21" si="0">H14/G14*100</f>
        <v>100</v>
      </c>
      <c r="J14" s="486">
        <f>(I14+I15+I16+I17+I18+I19)/6</f>
        <v>100</v>
      </c>
      <c r="K14" s="135"/>
      <c r="L14" s="391" t="s">
        <v>27</v>
      </c>
      <c r="M14" s="389"/>
    </row>
    <row r="15" spans="1:13" ht="152.25" customHeight="1">
      <c r="A15" s="483"/>
      <c r="B15" s="485"/>
      <c r="C15" s="485"/>
      <c r="D15" s="391"/>
      <c r="E15" s="391" t="s">
        <v>28</v>
      </c>
      <c r="F15" s="135" t="s">
        <v>26</v>
      </c>
      <c r="G15" s="135">
        <v>100</v>
      </c>
      <c r="H15" s="135">
        <v>100</v>
      </c>
      <c r="I15" s="388">
        <f t="shared" si="0"/>
        <v>100</v>
      </c>
      <c r="J15" s="486"/>
      <c r="K15" s="135"/>
      <c r="L15" s="391" t="s">
        <v>27</v>
      </c>
      <c r="M15" s="389"/>
    </row>
    <row r="16" spans="1:13" ht="105" customHeight="1">
      <c r="A16" s="483"/>
      <c r="B16" s="485"/>
      <c r="C16" s="485"/>
      <c r="D16" s="391" t="s">
        <v>29</v>
      </c>
      <c r="E16" s="391" t="s">
        <v>25</v>
      </c>
      <c r="F16" s="135" t="s">
        <v>26</v>
      </c>
      <c r="G16" s="135">
        <v>100</v>
      </c>
      <c r="H16" s="135">
        <v>100</v>
      </c>
      <c r="I16" s="388">
        <f t="shared" si="0"/>
        <v>100</v>
      </c>
      <c r="J16" s="486"/>
      <c r="K16" s="135"/>
      <c r="L16" s="391" t="s">
        <v>27</v>
      </c>
      <c r="M16" s="389"/>
    </row>
    <row r="17" spans="1:15" ht="148.5" customHeight="1">
      <c r="A17" s="483"/>
      <c r="B17" s="485"/>
      <c r="C17" s="485"/>
      <c r="D17" s="391"/>
      <c r="E17" s="391" t="s">
        <v>28</v>
      </c>
      <c r="F17" s="135" t="s">
        <v>26</v>
      </c>
      <c r="G17" s="135">
        <v>100</v>
      </c>
      <c r="H17" s="135">
        <v>100</v>
      </c>
      <c r="I17" s="388">
        <f t="shared" si="0"/>
        <v>100</v>
      </c>
      <c r="J17" s="486"/>
      <c r="K17" s="135"/>
      <c r="L17" s="391" t="s">
        <v>27</v>
      </c>
      <c r="M17" s="389"/>
    </row>
    <row r="18" spans="1:15" ht="178.5" customHeight="1">
      <c r="A18" s="483"/>
      <c r="B18" s="485"/>
      <c r="C18" s="485"/>
      <c r="D18" s="391" t="s">
        <v>30</v>
      </c>
      <c r="E18" s="391" t="s">
        <v>25</v>
      </c>
      <c r="F18" s="135" t="s">
        <v>26</v>
      </c>
      <c r="G18" s="135">
        <v>100</v>
      </c>
      <c r="H18" s="135">
        <v>100</v>
      </c>
      <c r="I18" s="388">
        <f t="shared" si="0"/>
        <v>100</v>
      </c>
      <c r="J18" s="486"/>
      <c r="K18" s="135"/>
      <c r="L18" s="391" t="s">
        <v>27</v>
      </c>
      <c r="M18" s="389"/>
      <c r="O18" s="1" t="s">
        <v>31</v>
      </c>
    </row>
    <row r="19" spans="1:15" ht="147.75" customHeight="1">
      <c r="A19" s="483"/>
      <c r="B19" s="485"/>
      <c r="C19" s="485"/>
      <c r="D19" s="391"/>
      <c r="E19" s="391" t="s">
        <v>28</v>
      </c>
      <c r="F19" s="135" t="s">
        <v>26</v>
      </c>
      <c r="G19" s="135">
        <v>100</v>
      </c>
      <c r="H19" s="135">
        <v>100</v>
      </c>
      <c r="I19" s="388">
        <f t="shared" si="0"/>
        <v>100</v>
      </c>
      <c r="J19" s="486"/>
      <c r="K19" s="135"/>
      <c r="L19" s="391" t="s">
        <v>27</v>
      </c>
      <c r="M19" s="389"/>
    </row>
    <row r="20" spans="1:15" ht="192" hidden="1" customHeight="1">
      <c r="A20" s="483"/>
      <c r="B20" s="485"/>
      <c r="C20" s="485"/>
      <c r="D20" s="391" t="s">
        <v>32</v>
      </c>
      <c r="E20" s="391" t="s">
        <v>25</v>
      </c>
      <c r="F20" s="135" t="s">
        <v>26</v>
      </c>
      <c r="G20" s="135">
        <v>100</v>
      </c>
      <c r="H20" s="135">
        <v>100</v>
      </c>
      <c r="I20" s="388">
        <f t="shared" si="0"/>
        <v>100</v>
      </c>
      <c r="J20" s="486"/>
      <c r="K20" s="135"/>
      <c r="L20" s="391" t="s">
        <v>27</v>
      </c>
      <c r="M20" s="389"/>
      <c r="O20" s="1" t="s">
        <v>33</v>
      </c>
    </row>
    <row r="21" spans="1:15" ht="141" hidden="1" customHeight="1">
      <c r="A21" s="483"/>
      <c r="B21" s="485"/>
      <c r="C21" s="485"/>
      <c r="D21" s="391"/>
      <c r="E21" s="391" t="s">
        <v>28</v>
      </c>
      <c r="F21" s="135" t="s">
        <v>26</v>
      </c>
      <c r="G21" s="135">
        <v>99.3</v>
      </c>
      <c r="H21" s="135">
        <v>99.3</v>
      </c>
      <c r="I21" s="388">
        <f t="shared" si="0"/>
        <v>100</v>
      </c>
      <c r="J21" s="486"/>
      <c r="K21" s="135"/>
      <c r="L21" s="391" t="s">
        <v>27</v>
      </c>
      <c r="M21" s="389"/>
    </row>
    <row r="22" spans="1:15" ht="89.25" customHeight="1">
      <c r="A22" s="483"/>
      <c r="B22" s="135"/>
      <c r="C22" s="135"/>
      <c r="D22" s="391" t="s">
        <v>34</v>
      </c>
      <c r="E22" s="391" t="s">
        <v>35</v>
      </c>
      <c r="F22" s="135" t="s">
        <v>36</v>
      </c>
      <c r="G22" s="135">
        <v>127</v>
      </c>
      <c r="H22" s="469">
        <v>113</v>
      </c>
      <c r="I22" s="388">
        <f>H22/G22*100</f>
        <v>88.976377952755897</v>
      </c>
      <c r="J22" s="487">
        <f>(I22+I23)/2</f>
        <v>94.488188976377955</v>
      </c>
      <c r="K22" s="485"/>
      <c r="L22" s="391" t="s">
        <v>27</v>
      </c>
      <c r="M22" s="389"/>
    </row>
    <row r="23" spans="1:15" ht="105.6">
      <c r="A23" s="483"/>
      <c r="B23" s="135"/>
      <c r="C23" s="135"/>
      <c r="D23" s="391" t="s">
        <v>37</v>
      </c>
      <c r="E23" s="391" t="s">
        <v>35</v>
      </c>
      <c r="F23" s="135" t="s">
        <v>36</v>
      </c>
      <c r="G23" s="135">
        <v>4</v>
      </c>
      <c r="H23" s="469">
        <v>4</v>
      </c>
      <c r="I23" s="388">
        <f>H23/G23*100</f>
        <v>100</v>
      </c>
      <c r="J23" s="488"/>
      <c r="K23" s="485"/>
      <c r="L23" s="391" t="s">
        <v>27</v>
      </c>
      <c r="M23" s="389"/>
    </row>
    <row r="24" spans="1:15">
      <c r="A24" s="483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381"/>
      <c r="M24" s="6">
        <f>(J14+J22)/2</f>
        <v>97.244094488188978</v>
      </c>
    </row>
    <row r="25" spans="1:15" ht="102" customHeight="1">
      <c r="A25" s="483"/>
      <c r="B25" s="135" t="s">
        <v>38</v>
      </c>
      <c r="C25" s="135" t="s">
        <v>23</v>
      </c>
      <c r="D25" s="381" t="s">
        <v>39</v>
      </c>
      <c r="E25" s="391" t="s">
        <v>40</v>
      </c>
      <c r="F25" s="135" t="s">
        <v>26</v>
      </c>
      <c r="G25" s="134">
        <v>100</v>
      </c>
      <c r="H25" s="134">
        <v>100</v>
      </c>
      <c r="I25" s="386">
        <f>H25/G25*100</f>
        <v>100</v>
      </c>
      <c r="J25" s="383">
        <v>100</v>
      </c>
      <c r="K25" s="134"/>
      <c r="L25" s="391" t="s">
        <v>27</v>
      </c>
      <c r="M25" s="387"/>
    </row>
    <row r="26" spans="1:15" ht="39.6">
      <c r="A26" s="483"/>
      <c r="B26" s="5"/>
      <c r="C26" s="5"/>
      <c r="D26" s="381" t="s">
        <v>41</v>
      </c>
      <c r="E26" s="381" t="s">
        <v>35</v>
      </c>
      <c r="F26" s="135" t="s">
        <v>36</v>
      </c>
      <c r="G26" s="134">
        <f>G22+G23</f>
        <v>131</v>
      </c>
      <c r="H26" s="134">
        <f>H22+H23</f>
        <v>117</v>
      </c>
      <c r="I26" s="386">
        <f>H26/G26*100</f>
        <v>89.312977099236647</v>
      </c>
      <c r="J26" s="383">
        <f>I26</f>
        <v>89.312977099236647</v>
      </c>
      <c r="K26" s="134"/>
      <c r="L26" s="391" t="s">
        <v>27</v>
      </c>
      <c r="M26" s="387"/>
    </row>
    <row r="27" spans="1:15" ht="15" customHeight="1">
      <c r="A27" s="4"/>
      <c r="B27" s="482" t="s">
        <v>42</v>
      </c>
      <c r="C27" s="482"/>
      <c r="D27" s="482"/>
      <c r="E27" s="482"/>
      <c r="F27" s="482"/>
      <c r="G27" s="482"/>
      <c r="H27" s="482"/>
      <c r="I27" s="482"/>
      <c r="J27" s="482"/>
      <c r="K27" s="482"/>
      <c r="L27" s="381"/>
      <c r="M27" s="6">
        <f>(J25+J26)/2</f>
        <v>94.656488549618331</v>
      </c>
    </row>
    <row r="28" spans="1:15" ht="15" customHeight="1">
      <c r="A28" s="483" t="s">
        <v>43</v>
      </c>
      <c r="B28" s="483"/>
      <c r="C28" s="483"/>
      <c r="D28" s="381"/>
      <c r="E28" s="381"/>
      <c r="F28" s="4"/>
      <c r="G28" s="5"/>
      <c r="H28" s="5"/>
      <c r="I28" s="8"/>
      <c r="J28" s="384"/>
      <c r="K28" s="5"/>
      <c r="L28" s="381"/>
      <c r="M28" s="6">
        <f>(M24+M27)/2</f>
        <v>95.950291518903654</v>
      </c>
    </row>
    <row r="29" spans="1:15">
      <c r="A29" s="12"/>
      <c r="B29" s="13"/>
      <c r="C29" s="13"/>
      <c r="D29" s="392"/>
      <c r="E29" s="392"/>
      <c r="F29" s="12"/>
      <c r="G29" s="13"/>
      <c r="H29" s="13"/>
      <c r="I29" s="14"/>
      <c r="J29" s="385"/>
      <c r="K29" s="13"/>
      <c r="L29" s="392"/>
      <c r="M29" s="14"/>
    </row>
    <row r="30" spans="1:15" ht="15.75" customHeight="1">
      <c r="A30" s="1" t="s">
        <v>44</v>
      </c>
    </row>
    <row r="31" spans="1:15" ht="15.75" customHeight="1">
      <c r="A31" s="1" t="s">
        <v>45</v>
      </c>
    </row>
    <row r="32" spans="1:15" ht="15.75" customHeight="1">
      <c r="A32" s="345" t="s">
        <v>311</v>
      </c>
    </row>
    <row r="33" spans="1:7" ht="15.75" customHeight="1"/>
    <row r="34" spans="1:7" ht="15.75" customHeight="1"/>
    <row r="35" spans="1:7" ht="15.75" customHeight="1">
      <c r="A35" s="1" t="s">
        <v>46</v>
      </c>
      <c r="G35" s="1" t="s">
        <v>47</v>
      </c>
    </row>
    <row r="40" spans="1:7" ht="15.75" customHeight="1"/>
    <row r="41" spans="1:7" ht="15.75" customHeight="1"/>
    <row r="42" spans="1:7" ht="15.75" customHeight="1"/>
  </sheetData>
  <mergeCells count="12">
    <mergeCell ref="B27:K27"/>
    <mergeCell ref="A28:C28"/>
    <mergeCell ref="A9:M9"/>
    <mergeCell ref="A10:M10"/>
    <mergeCell ref="A11:M11"/>
    <mergeCell ref="A14:A26"/>
    <mergeCell ref="B14:B21"/>
    <mergeCell ref="C14:C21"/>
    <mergeCell ref="J14:J21"/>
    <mergeCell ref="J22:J23"/>
    <mergeCell ref="K22:K23"/>
    <mergeCell ref="B24:K24"/>
  </mergeCells>
  <pageMargins left="0" right="0" top="0.35433070866141736" bottom="0.35433070866141736" header="0.51181102362204722" footer="0.51181102362204722"/>
  <pageSetup paperSize="9" scale="80" firstPageNumber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K64"/>
  <sheetViews>
    <sheetView topLeftCell="A19" workbookViewId="0">
      <selection activeCell="I24" sqref="I24"/>
    </sheetView>
  </sheetViews>
  <sheetFormatPr defaultRowHeight="14.4"/>
  <cols>
    <col min="1" max="1" width="15.44140625" style="382"/>
    <col min="2" max="2" width="17.33203125" style="395"/>
    <col min="3" max="3" width="10.5546875" style="395" customWidth="1"/>
    <col min="4" max="4" width="12.5546875" style="395" customWidth="1"/>
    <col min="5" max="5" width="22.5546875" style="395"/>
    <col min="6" max="6" width="10.6640625" style="382"/>
    <col min="7" max="7" width="14.33203125" style="382"/>
    <col min="8" max="8" width="13.33203125" style="382"/>
    <col min="9" max="9" width="15.109375" style="382"/>
    <col min="10" max="10" width="11.44140625" style="382"/>
    <col min="11" max="11" width="12.33203125" style="382"/>
    <col min="12" max="12" width="13.6640625" style="395"/>
    <col min="13" max="13" width="10" style="382"/>
    <col min="14" max="14" width="0" style="1" hidden="1"/>
    <col min="15" max="15" width="0" hidden="1"/>
    <col min="16" max="16" width="0" style="1" hidden="1"/>
    <col min="17" max="1025" width="9.109375" style="1"/>
  </cols>
  <sheetData>
    <row r="1" spans="1:13">
      <c r="A1" s="394"/>
      <c r="L1" s="396"/>
      <c r="M1" s="394" t="s">
        <v>0</v>
      </c>
    </row>
    <row r="2" spans="1:13">
      <c r="A2" s="394"/>
      <c r="L2" s="396"/>
      <c r="M2" s="394" t="s">
        <v>1</v>
      </c>
    </row>
    <row r="3" spans="1:13">
      <c r="A3" s="394"/>
      <c r="L3" s="396"/>
      <c r="M3" s="394" t="s">
        <v>2</v>
      </c>
    </row>
    <row r="4" spans="1:13">
      <c r="A4" s="394"/>
      <c r="L4" s="396"/>
      <c r="M4" s="394" t="s">
        <v>3</v>
      </c>
    </row>
    <row r="5" spans="1:13">
      <c r="A5" s="394"/>
      <c r="L5" s="396"/>
      <c r="M5" s="394" t="s">
        <v>4</v>
      </c>
    </row>
    <row r="6" spans="1:13">
      <c r="A6" s="394"/>
      <c r="L6" s="396"/>
      <c r="M6" s="394" t="s">
        <v>5</v>
      </c>
    </row>
    <row r="7" spans="1:13">
      <c r="A7" s="394"/>
      <c r="L7" s="396"/>
      <c r="M7" s="394" t="s">
        <v>6</v>
      </c>
    </row>
    <row r="8" spans="1:13">
      <c r="A8" s="397"/>
    </row>
    <row r="9" spans="1:13">
      <c r="A9" s="522" t="s">
        <v>7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</row>
    <row r="10" spans="1:13">
      <c r="A10" s="523" t="s">
        <v>316</v>
      </c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</row>
    <row r="11" spans="1:13">
      <c r="A11" s="522"/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</row>
    <row r="12" spans="1:13">
      <c r="A12" s="397"/>
    </row>
    <row r="13" spans="1:13" ht="181.5" customHeight="1">
      <c r="A13" s="135" t="s">
        <v>8</v>
      </c>
      <c r="B13" s="391" t="s">
        <v>9</v>
      </c>
      <c r="C13" s="391" t="s">
        <v>10</v>
      </c>
      <c r="D13" s="391" t="s">
        <v>11</v>
      </c>
      <c r="E13" s="391" t="s">
        <v>12</v>
      </c>
      <c r="F13" s="135" t="s">
        <v>13</v>
      </c>
      <c r="G13" s="135" t="s">
        <v>14</v>
      </c>
      <c r="H13" s="135" t="s">
        <v>15</v>
      </c>
      <c r="I13" s="135" t="s">
        <v>16</v>
      </c>
      <c r="J13" s="135" t="s">
        <v>17</v>
      </c>
      <c r="K13" s="135" t="s">
        <v>18</v>
      </c>
      <c r="L13" s="391" t="s">
        <v>19</v>
      </c>
      <c r="M13" s="135" t="s">
        <v>20</v>
      </c>
    </row>
    <row r="14" spans="1:13" ht="84" customHeight="1">
      <c r="A14" s="485" t="s">
        <v>92</v>
      </c>
      <c r="B14" s="524" t="s">
        <v>22</v>
      </c>
      <c r="C14" s="524" t="s">
        <v>23</v>
      </c>
      <c r="D14" s="391" t="s">
        <v>24</v>
      </c>
      <c r="E14" s="391" t="s">
        <v>25</v>
      </c>
      <c r="F14" s="135" t="s">
        <v>26</v>
      </c>
      <c r="G14" s="134">
        <v>100</v>
      </c>
      <c r="H14" s="134">
        <v>100</v>
      </c>
      <c r="I14" s="386">
        <f t="shared" ref="I14:I20" si="0">H14/G14*100</f>
        <v>100</v>
      </c>
      <c r="J14" s="525">
        <f>(I14+I15+I16+I17+I18+I19)/6</f>
        <v>100</v>
      </c>
      <c r="K14" s="134"/>
      <c r="L14" s="391" t="s">
        <v>27</v>
      </c>
      <c r="M14" s="134"/>
    </row>
    <row r="15" spans="1:13" ht="115.5" customHeight="1">
      <c r="A15" s="485"/>
      <c r="B15" s="524"/>
      <c r="C15" s="524"/>
      <c r="D15" s="391"/>
      <c r="E15" s="391" t="s">
        <v>28</v>
      </c>
      <c r="F15" s="135" t="s">
        <v>26</v>
      </c>
      <c r="G15" s="134">
        <v>100</v>
      </c>
      <c r="H15" s="134">
        <v>100</v>
      </c>
      <c r="I15" s="386">
        <f t="shared" si="0"/>
        <v>100</v>
      </c>
      <c r="J15" s="525"/>
      <c r="K15" s="134"/>
      <c r="L15" s="391" t="s">
        <v>27</v>
      </c>
      <c r="M15" s="134"/>
    </row>
    <row r="16" spans="1:13" ht="88.5" customHeight="1">
      <c r="A16" s="485"/>
      <c r="B16" s="524"/>
      <c r="C16" s="524"/>
      <c r="D16" s="391" t="s">
        <v>29</v>
      </c>
      <c r="E16" s="391" t="s">
        <v>25</v>
      </c>
      <c r="F16" s="135" t="s">
        <v>26</v>
      </c>
      <c r="G16" s="134">
        <v>100</v>
      </c>
      <c r="H16" s="134">
        <v>100</v>
      </c>
      <c r="I16" s="386">
        <f t="shared" si="0"/>
        <v>100</v>
      </c>
      <c r="J16" s="525"/>
      <c r="K16" s="134"/>
      <c r="L16" s="391" t="s">
        <v>27</v>
      </c>
      <c r="M16" s="134"/>
    </row>
    <row r="17" spans="1:15" ht="106.5" customHeight="1">
      <c r="A17" s="485"/>
      <c r="B17" s="524"/>
      <c r="C17" s="524"/>
      <c r="D17" s="391"/>
      <c r="E17" s="391" t="s">
        <v>28</v>
      </c>
      <c r="F17" s="135" t="s">
        <v>26</v>
      </c>
      <c r="G17" s="134">
        <v>100</v>
      </c>
      <c r="H17" s="134">
        <v>100</v>
      </c>
      <c r="I17" s="386">
        <f t="shared" si="0"/>
        <v>100</v>
      </c>
      <c r="J17" s="525"/>
      <c r="K17" s="134"/>
      <c r="L17" s="391" t="s">
        <v>27</v>
      </c>
      <c r="M17" s="134"/>
    </row>
    <row r="18" spans="1:15" ht="160.5" customHeight="1">
      <c r="A18" s="485"/>
      <c r="B18" s="524"/>
      <c r="C18" s="524"/>
      <c r="D18" s="391" t="s">
        <v>30</v>
      </c>
      <c r="E18" s="391" t="s">
        <v>25</v>
      </c>
      <c r="F18" s="135" t="s">
        <v>26</v>
      </c>
      <c r="G18" s="134">
        <v>100</v>
      </c>
      <c r="H18" s="134">
        <v>100</v>
      </c>
      <c r="I18" s="386">
        <f t="shared" si="0"/>
        <v>100</v>
      </c>
      <c r="J18" s="525"/>
      <c r="K18" s="134"/>
      <c r="L18" s="391" t="s">
        <v>27</v>
      </c>
      <c r="M18" s="134"/>
      <c r="O18" s="1" t="s">
        <v>31</v>
      </c>
    </row>
    <row r="19" spans="1:15" ht="108" customHeight="1">
      <c r="A19" s="485"/>
      <c r="B19" s="524"/>
      <c r="C19" s="524"/>
      <c r="D19" s="391"/>
      <c r="E19" s="391" t="s">
        <v>28</v>
      </c>
      <c r="F19" s="135" t="s">
        <v>26</v>
      </c>
      <c r="G19" s="134">
        <v>100</v>
      </c>
      <c r="H19" s="134">
        <v>100</v>
      </c>
      <c r="I19" s="386">
        <f t="shared" si="0"/>
        <v>100</v>
      </c>
      <c r="J19" s="525"/>
      <c r="K19" s="134"/>
      <c r="L19" s="391" t="s">
        <v>27</v>
      </c>
      <c r="M19" s="134"/>
    </row>
    <row r="20" spans="1:15" ht="65.25" customHeight="1">
      <c r="A20" s="485"/>
      <c r="B20" s="391"/>
      <c r="C20" s="391"/>
      <c r="D20" s="391" t="s">
        <v>34</v>
      </c>
      <c r="E20" s="391" t="s">
        <v>35</v>
      </c>
      <c r="F20" s="135" t="s">
        <v>36</v>
      </c>
      <c r="G20" s="134">
        <v>181</v>
      </c>
      <c r="H20" s="470">
        <v>186</v>
      </c>
      <c r="I20" s="386">
        <f t="shared" si="0"/>
        <v>102.76243093922652</v>
      </c>
      <c r="J20" s="486">
        <f>(I20+I21)/2</f>
        <v>101.38121546961327</v>
      </c>
      <c r="K20" s="485"/>
      <c r="L20" s="391" t="s">
        <v>27</v>
      </c>
      <c r="M20" s="134"/>
    </row>
    <row r="21" spans="1:15" ht="96.75" customHeight="1">
      <c r="A21" s="485"/>
      <c r="B21" s="391"/>
      <c r="C21" s="391"/>
      <c r="D21" s="391" t="s">
        <v>58</v>
      </c>
      <c r="E21" s="391" t="s">
        <v>35</v>
      </c>
      <c r="F21" s="135" t="s">
        <v>36</v>
      </c>
      <c r="G21" s="134">
        <v>51</v>
      </c>
      <c r="H21" s="470">
        <v>51</v>
      </c>
      <c r="I21" s="386">
        <v>100</v>
      </c>
      <c r="J21" s="486"/>
      <c r="K21" s="485"/>
      <c r="L21" s="391" t="s">
        <v>27</v>
      </c>
      <c r="M21" s="134"/>
    </row>
    <row r="22" spans="1:15" ht="15" customHeight="1">
      <c r="A22" s="485"/>
      <c r="B22" s="524" t="s">
        <v>42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386">
        <f>(J14+J20)/2</f>
        <v>100.69060773480663</v>
      </c>
    </row>
    <row r="23" spans="1:15" ht="100.5" customHeight="1">
      <c r="A23" s="485"/>
      <c r="B23" s="391" t="s">
        <v>38</v>
      </c>
      <c r="C23" s="391" t="s">
        <v>23</v>
      </c>
      <c r="D23" s="391" t="s">
        <v>39</v>
      </c>
      <c r="E23" s="391" t="s">
        <v>40</v>
      </c>
      <c r="F23" s="135" t="s">
        <v>26</v>
      </c>
      <c r="G23" s="134">
        <v>100</v>
      </c>
      <c r="H23" s="134">
        <v>100</v>
      </c>
      <c r="I23" s="386">
        <f>H23/G23*100</f>
        <v>100</v>
      </c>
      <c r="J23" s="383">
        <v>100</v>
      </c>
      <c r="K23" s="134"/>
      <c r="L23" s="391" t="s">
        <v>27</v>
      </c>
      <c r="M23" s="134"/>
    </row>
    <row r="24" spans="1:15" ht="43.5" customHeight="1">
      <c r="A24" s="485"/>
      <c r="B24" s="391"/>
      <c r="C24" s="391"/>
      <c r="D24" s="391" t="s">
        <v>41</v>
      </c>
      <c r="E24" s="391" t="s">
        <v>35</v>
      </c>
      <c r="F24" s="135" t="s">
        <v>36</v>
      </c>
      <c r="G24" s="134">
        <f>G20+G21</f>
        <v>232</v>
      </c>
      <c r="H24" s="134">
        <f>H20+H21</f>
        <v>237</v>
      </c>
      <c r="I24" s="386">
        <f>H24/G24*100</f>
        <v>102.15517241379311</v>
      </c>
      <c r="J24" s="383">
        <f>I24</f>
        <v>102.15517241379311</v>
      </c>
      <c r="K24" s="134"/>
      <c r="L24" s="391" t="s">
        <v>27</v>
      </c>
      <c r="M24" s="134"/>
    </row>
    <row r="25" spans="1:15" ht="17.25" customHeight="1">
      <c r="A25" s="485"/>
      <c r="B25" s="524" t="s">
        <v>42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383">
        <f>(J23+J24)/2</f>
        <v>101.07758620689656</v>
      </c>
    </row>
    <row r="26" spans="1:15" ht="20.25" customHeight="1">
      <c r="A26" s="485" t="s">
        <v>43</v>
      </c>
      <c r="B26" s="485"/>
      <c r="C26" s="485"/>
      <c r="D26" s="391"/>
      <c r="E26" s="391"/>
      <c r="F26" s="135"/>
      <c r="G26" s="134"/>
      <c r="H26" s="134"/>
      <c r="I26" s="387"/>
      <c r="J26" s="384"/>
      <c r="K26" s="134"/>
      <c r="L26" s="391"/>
      <c r="M26" s="386">
        <f>(M22+M25)/2</f>
        <v>100.8840969708516</v>
      </c>
    </row>
    <row r="27" spans="1:15" ht="16.5" customHeight="1">
      <c r="A27" s="398"/>
      <c r="B27" s="399"/>
      <c r="C27" s="399"/>
      <c r="D27" s="399"/>
      <c r="E27" s="399"/>
      <c r="F27" s="398"/>
      <c r="G27" s="400"/>
      <c r="H27" s="400"/>
      <c r="I27" s="401"/>
      <c r="J27" s="402"/>
      <c r="K27" s="400"/>
      <c r="L27" s="399"/>
      <c r="M27" s="398"/>
    </row>
    <row r="28" spans="1:15" ht="22.5" customHeight="1">
      <c r="A28" s="403" t="s">
        <v>44</v>
      </c>
      <c r="G28" s="400"/>
      <c r="H28" s="400"/>
      <c r="I28" s="401"/>
      <c r="J28" s="402"/>
      <c r="K28" s="400"/>
      <c r="L28" s="399"/>
      <c r="M28" s="398"/>
    </row>
    <row r="29" spans="1:15" ht="25.5" customHeight="1">
      <c r="A29" s="403" t="s">
        <v>45</v>
      </c>
      <c r="G29" s="400"/>
      <c r="H29" s="400"/>
      <c r="I29" s="401"/>
      <c r="J29" s="402"/>
      <c r="K29" s="400"/>
      <c r="L29" s="399"/>
      <c r="M29" s="398"/>
    </row>
    <row r="30" spans="1:15">
      <c r="A30" s="404" t="s">
        <v>315</v>
      </c>
    </row>
    <row r="34" spans="1:7">
      <c r="A34" s="403" t="s">
        <v>290</v>
      </c>
      <c r="G34" s="403" t="s">
        <v>291</v>
      </c>
    </row>
    <row r="35" spans="1:7" ht="24.75" customHeight="1"/>
    <row r="36" spans="1:7" hidden="1"/>
    <row r="37" spans="1:7" ht="33" customHeight="1"/>
    <row r="39" spans="1:7" ht="30.75" customHeight="1"/>
    <row r="64" ht="12.75" hidden="1" customHeight="1"/>
  </sheetData>
  <mergeCells count="12">
    <mergeCell ref="A26:C26"/>
    <mergeCell ref="A9:M9"/>
    <mergeCell ref="A10:M10"/>
    <mergeCell ref="A11:M11"/>
    <mergeCell ref="A14:A25"/>
    <mergeCell ref="B14:B19"/>
    <mergeCell ref="C14:C19"/>
    <mergeCell ref="J14:J19"/>
    <mergeCell ref="J20:J21"/>
    <mergeCell ref="K20:K21"/>
    <mergeCell ref="B22:L22"/>
    <mergeCell ref="B25:L25"/>
  </mergeCells>
  <pageMargins left="0.70866141732283472" right="0.70866141732283472" top="0.74803149606299213" bottom="0.74803149606299213" header="0.51181102362204722" footer="0.51181102362204722"/>
  <pageSetup paperSize="9" scale="70" firstPageNumber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K73"/>
  <sheetViews>
    <sheetView topLeftCell="A19" workbookViewId="0">
      <selection activeCell="I20" sqref="I20"/>
    </sheetView>
  </sheetViews>
  <sheetFormatPr defaultRowHeight="14.4"/>
  <cols>
    <col min="1" max="1" width="15.44140625"/>
    <col min="2" max="2" width="14.6640625"/>
    <col min="3" max="3" width="13.88671875"/>
    <col min="4" max="4" width="11.44140625"/>
    <col min="5" max="5" width="14.8867187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4" max="14" width="0" style="1" hidden="1"/>
    <col min="15" max="15" width="0" hidden="1"/>
    <col min="16" max="16" width="0" style="1" hidden="1"/>
    <col min="17" max="1025" width="9.10937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84" t="s">
        <v>7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</row>
    <row r="10" spans="1:13">
      <c r="A10" s="484" t="s">
        <v>318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</row>
    <row r="11" spans="1:13">
      <c r="A11" s="484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</row>
    <row r="12" spans="1:13">
      <c r="A12" s="3"/>
    </row>
    <row r="13" spans="1:13" ht="180" customHeight="1">
      <c r="A13" s="32" t="s">
        <v>8</v>
      </c>
      <c r="B13" s="33" t="s">
        <v>9</v>
      </c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33" t="s">
        <v>80</v>
      </c>
      <c r="J13" s="33" t="s">
        <v>62</v>
      </c>
      <c r="K13" s="33" t="s">
        <v>18</v>
      </c>
      <c r="L13" s="33" t="s">
        <v>19</v>
      </c>
      <c r="M13" s="33" t="s">
        <v>20</v>
      </c>
    </row>
    <row r="14" spans="1:13" ht="102.75" customHeight="1">
      <c r="A14" s="489" t="s">
        <v>93</v>
      </c>
      <c r="B14" s="489" t="s">
        <v>22</v>
      </c>
      <c r="C14" s="489" t="s">
        <v>23</v>
      </c>
      <c r="D14" s="35" t="s">
        <v>24</v>
      </c>
      <c r="E14" s="35" t="s">
        <v>25</v>
      </c>
      <c r="F14" s="35" t="s">
        <v>26</v>
      </c>
      <c r="G14" s="35">
        <v>100</v>
      </c>
      <c r="H14" s="35">
        <v>100</v>
      </c>
      <c r="I14" s="36">
        <f t="shared" ref="I14:I21" si="0">H14/G14*100</f>
        <v>100</v>
      </c>
      <c r="J14" s="526">
        <v>100</v>
      </c>
      <c r="K14" s="35"/>
      <c r="L14" s="35" t="s">
        <v>27</v>
      </c>
      <c r="M14" s="492"/>
    </row>
    <row r="15" spans="1:13" ht="142.5" customHeight="1">
      <c r="A15" s="489"/>
      <c r="B15" s="489"/>
      <c r="C15" s="489"/>
      <c r="D15" s="38"/>
      <c r="E15" s="38" t="s">
        <v>28</v>
      </c>
      <c r="F15" s="38" t="s">
        <v>26</v>
      </c>
      <c r="G15" s="38">
        <v>100</v>
      </c>
      <c r="H15" s="38">
        <v>100</v>
      </c>
      <c r="I15" s="39">
        <f t="shared" si="0"/>
        <v>100</v>
      </c>
      <c r="J15" s="526"/>
      <c r="K15" s="38"/>
      <c r="L15" s="35" t="s">
        <v>27</v>
      </c>
      <c r="M15" s="492"/>
    </row>
    <row r="16" spans="1:13" ht="105.75" customHeight="1">
      <c r="A16" s="489"/>
      <c r="B16" s="489"/>
      <c r="C16" s="489"/>
      <c r="D16" s="38" t="s">
        <v>29</v>
      </c>
      <c r="E16" s="9" t="s">
        <v>25</v>
      </c>
      <c r="F16" s="38" t="s">
        <v>26</v>
      </c>
      <c r="G16" s="38">
        <v>100</v>
      </c>
      <c r="H16" s="38">
        <v>100</v>
      </c>
      <c r="I16" s="39">
        <f t="shared" si="0"/>
        <v>100</v>
      </c>
      <c r="J16" s="526"/>
      <c r="K16" s="38"/>
      <c r="L16" s="35" t="s">
        <v>27</v>
      </c>
      <c r="M16" s="492"/>
    </row>
    <row r="17" spans="1:15" ht="141.75" customHeight="1">
      <c r="A17" s="489"/>
      <c r="B17" s="489"/>
      <c r="C17" s="489"/>
      <c r="D17" s="38"/>
      <c r="E17" s="38" t="s">
        <v>28</v>
      </c>
      <c r="F17" s="38" t="s">
        <v>26</v>
      </c>
      <c r="G17" s="38">
        <v>100</v>
      </c>
      <c r="H17" s="38">
        <v>100</v>
      </c>
      <c r="I17" s="39">
        <f t="shared" si="0"/>
        <v>100</v>
      </c>
      <c r="J17" s="526"/>
      <c r="K17" s="38"/>
      <c r="L17" s="35" t="s">
        <v>27</v>
      </c>
      <c r="M17" s="492"/>
    </row>
    <row r="18" spans="1:15" ht="171.6">
      <c r="A18" s="489"/>
      <c r="B18" s="489"/>
      <c r="C18" s="489"/>
      <c r="D18" s="38" t="s">
        <v>30</v>
      </c>
      <c r="E18" s="5" t="s">
        <v>25</v>
      </c>
      <c r="F18" s="38" t="s">
        <v>26</v>
      </c>
      <c r="G18" s="38">
        <v>100</v>
      </c>
      <c r="H18" s="38">
        <v>100</v>
      </c>
      <c r="I18" s="39">
        <f t="shared" si="0"/>
        <v>100</v>
      </c>
      <c r="J18" s="526"/>
      <c r="K18" s="38"/>
      <c r="L18" s="35" t="s">
        <v>27</v>
      </c>
      <c r="M18" s="492"/>
      <c r="O18" s="1" t="s">
        <v>31</v>
      </c>
    </row>
    <row r="19" spans="1:15" ht="143.25" customHeight="1">
      <c r="A19" s="489"/>
      <c r="B19" s="489"/>
      <c r="C19" s="489"/>
      <c r="D19" s="38"/>
      <c r="E19" s="38" t="s">
        <v>28</v>
      </c>
      <c r="F19" s="38" t="s">
        <v>26</v>
      </c>
      <c r="G19" s="38">
        <v>100</v>
      </c>
      <c r="H19" s="38">
        <v>100</v>
      </c>
      <c r="I19" s="39">
        <f t="shared" si="0"/>
        <v>100</v>
      </c>
      <c r="J19" s="526"/>
      <c r="K19" s="38"/>
      <c r="L19" s="35" t="s">
        <v>27</v>
      </c>
      <c r="M19" s="492"/>
    </row>
    <row r="20" spans="1:15" ht="79.2">
      <c r="A20" s="489"/>
      <c r="B20" s="489"/>
      <c r="C20" s="489"/>
      <c r="D20" s="38" t="s">
        <v>65</v>
      </c>
      <c r="E20" s="38" t="s">
        <v>35</v>
      </c>
      <c r="F20" s="38" t="s">
        <v>36</v>
      </c>
      <c r="G20" s="43">
        <v>112</v>
      </c>
      <c r="H20" s="43">
        <v>109</v>
      </c>
      <c r="I20" s="44">
        <f t="shared" si="0"/>
        <v>97.321428571428569</v>
      </c>
      <c r="J20" s="493">
        <f>(I20+I21)/2</f>
        <v>98.660714285714278</v>
      </c>
      <c r="K20" s="38"/>
      <c r="L20" s="35" t="s">
        <v>27</v>
      </c>
      <c r="M20" s="492"/>
      <c r="O20" s="1" t="s">
        <v>33</v>
      </c>
    </row>
    <row r="21" spans="1:15" ht="105" customHeight="1">
      <c r="A21" s="489"/>
      <c r="B21" s="489"/>
      <c r="C21" s="489"/>
      <c r="D21" s="125" t="s">
        <v>86</v>
      </c>
      <c r="E21" s="38" t="s">
        <v>35</v>
      </c>
      <c r="F21" s="38" t="s">
        <v>36</v>
      </c>
      <c r="G21" s="46">
        <v>22</v>
      </c>
      <c r="H21" s="46">
        <v>22</v>
      </c>
      <c r="I21" s="44">
        <f t="shared" si="0"/>
        <v>100</v>
      </c>
      <c r="J21" s="493"/>
      <c r="K21" s="38"/>
      <c r="L21" s="35" t="s">
        <v>27</v>
      </c>
      <c r="M21" s="40"/>
    </row>
    <row r="22" spans="1:15" ht="20.25" customHeight="1">
      <c r="A22" s="489"/>
      <c r="B22" s="137" t="s">
        <v>74</v>
      </c>
      <c r="C22" s="138"/>
      <c r="D22" s="115"/>
      <c r="E22" s="115"/>
      <c r="F22" s="115"/>
      <c r="G22" s="138"/>
      <c r="H22" s="138"/>
      <c r="I22" s="115"/>
      <c r="J22" s="138"/>
      <c r="K22" s="115"/>
      <c r="L22" s="139"/>
      <c r="M22" s="6">
        <f>(J14+J20)/2</f>
        <v>99.330357142857139</v>
      </c>
    </row>
    <row r="23" spans="1:15" ht="106.2" customHeight="1">
      <c r="A23" s="489"/>
      <c r="B23" s="34" t="s">
        <v>38</v>
      </c>
      <c r="C23" s="34" t="s">
        <v>23</v>
      </c>
      <c r="D23" s="45" t="s">
        <v>39</v>
      </c>
      <c r="E23" s="140" t="s">
        <v>40</v>
      </c>
      <c r="F23" s="43" t="s">
        <v>26</v>
      </c>
      <c r="G23" s="46">
        <v>100</v>
      </c>
      <c r="H23" s="46">
        <v>100</v>
      </c>
      <c r="I23" s="163">
        <f>H23/G23*100</f>
        <v>100</v>
      </c>
      <c r="J23" s="471">
        <v>100</v>
      </c>
      <c r="K23" s="43"/>
      <c r="L23" s="46" t="s">
        <v>27</v>
      </c>
      <c r="M23" s="473"/>
    </row>
    <row r="24" spans="1:15" ht="28.95" customHeight="1">
      <c r="A24" s="489"/>
      <c r="B24" s="54"/>
      <c r="C24" s="54"/>
      <c r="D24" s="5" t="s">
        <v>41</v>
      </c>
      <c r="E24" s="5" t="s">
        <v>35</v>
      </c>
      <c r="F24" s="5" t="s">
        <v>36</v>
      </c>
      <c r="G24" s="5">
        <v>134</v>
      </c>
      <c r="H24" s="24">
        <v>131</v>
      </c>
      <c r="I24" s="6">
        <f>H24/G24*100</f>
        <v>97.761194029850756</v>
      </c>
      <c r="J24" s="57">
        <f>I24</f>
        <v>97.761194029850756</v>
      </c>
      <c r="K24" s="5"/>
      <c r="L24" s="5" t="s">
        <v>27</v>
      </c>
      <c r="M24" s="157"/>
    </row>
    <row r="25" spans="1:15">
      <c r="A25" s="12"/>
      <c r="B25" s="142" t="s">
        <v>74</v>
      </c>
      <c r="C25" s="143"/>
      <c r="D25" s="13"/>
      <c r="E25" s="13"/>
      <c r="F25" s="13"/>
      <c r="G25" s="13"/>
      <c r="H25" s="28"/>
      <c r="I25" s="14"/>
      <c r="J25" s="141"/>
      <c r="K25" s="13"/>
      <c r="L25" s="13"/>
      <c r="M25" s="6">
        <f>(J23+J24)/2</f>
        <v>98.880597014925371</v>
      </c>
    </row>
    <row r="26" spans="1:15" ht="15" customHeight="1">
      <c r="A26" s="483" t="s">
        <v>54</v>
      </c>
      <c r="B26" s="483"/>
      <c r="C26" s="483"/>
      <c r="D26" s="5"/>
      <c r="E26" s="5"/>
      <c r="F26" s="5"/>
      <c r="G26" s="5"/>
      <c r="H26" s="24"/>
      <c r="I26" s="8"/>
      <c r="J26" s="11"/>
      <c r="K26" s="5"/>
      <c r="L26" s="5"/>
      <c r="M26" s="10">
        <f>(M22+M25)/2</f>
        <v>99.105477078891255</v>
      </c>
    </row>
    <row r="27" spans="1:15">
      <c r="A27" s="1" t="s">
        <v>44</v>
      </c>
      <c r="G27" s="13"/>
      <c r="H27" s="28"/>
      <c r="I27" s="14"/>
      <c r="J27" s="15"/>
      <c r="K27" s="13"/>
      <c r="L27" s="13"/>
      <c r="M27" s="31"/>
    </row>
    <row r="28" spans="1:15">
      <c r="A28" s="1" t="s">
        <v>45</v>
      </c>
      <c r="G28" s="13"/>
      <c r="H28" s="28"/>
      <c r="I28" s="14"/>
      <c r="J28" s="15"/>
      <c r="K28" s="13"/>
      <c r="L28" s="13"/>
      <c r="M28" s="31"/>
    </row>
    <row r="29" spans="1:15">
      <c r="A29" s="1" t="s">
        <v>319</v>
      </c>
      <c r="G29" s="13"/>
      <c r="H29" s="28"/>
      <c r="I29" s="14"/>
      <c r="J29" s="15"/>
      <c r="K29" s="13"/>
      <c r="L29" s="13"/>
      <c r="M29" s="31"/>
    </row>
    <row r="30" spans="1:15">
      <c r="A30" s="12"/>
      <c r="B30" s="13"/>
      <c r="C30" s="13"/>
      <c r="D30" s="13"/>
      <c r="E30" s="13"/>
      <c r="F30" s="13"/>
      <c r="G30" s="13"/>
      <c r="H30" s="28"/>
      <c r="I30" s="14"/>
      <c r="J30" s="15"/>
      <c r="K30" s="13"/>
      <c r="L30" s="13"/>
      <c r="M30" s="31"/>
    </row>
    <row r="32" spans="1:15" ht="12.75" customHeight="1">
      <c r="A32" s="1" t="s">
        <v>94</v>
      </c>
      <c r="G32" s="1" t="s">
        <v>95</v>
      </c>
    </row>
    <row r="33" ht="12" customHeight="1"/>
    <row r="34" ht="17.25" customHeight="1"/>
    <row r="35" ht="18.75" customHeight="1"/>
    <row r="37" ht="14.25" customHeight="1"/>
    <row r="38" ht="15.75" customHeight="1"/>
    <row r="39" ht="12.75" customHeight="1"/>
    <row r="40" ht="75" customHeight="1"/>
    <row r="42" ht="84" customHeight="1"/>
    <row r="43" ht="12.75" customHeight="1"/>
    <row r="44" ht="12.75" customHeight="1"/>
    <row r="46" ht="24.75" customHeight="1"/>
    <row r="48" ht="12.75" customHeight="1"/>
    <row r="50" ht="16.5" customHeight="1"/>
    <row r="57" ht="12.75" customHeight="1"/>
    <row r="59" ht="12.75" customHeight="1"/>
    <row r="60" ht="0.75" customHeight="1"/>
    <row r="62" ht="12.75" customHeight="1"/>
    <row r="64" ht="12.75" customHeight="1"/>
    <row r="65" ht="0.75" customHeight="1"/>
    <row r="67" ht="12.75" customHeight="1"/>
    <row r="69" ht="12.75" customHeight="1"/>
    <row r="70" ht="0.75" customHeight="1"/>
    <row r="73" ht="12.75" customHeight="1"/>
  </sheetData>
  <mergeCells count="10">
    <mergeCell ref="A26:C26"/>
    <mergeCell ref="A9:M9"/>
    <mergeCell ref="A10:M10"/>
    <mergeCell ref="A11:M11"/>
    <mergeCell ref="A14:A24"/>
    <mergeCell ref="B14:B21"/>
    <mergeCell ref="C14:C21"/>
    <mergeCell ref="J14:J19"/>
    <mergeCell ref="M14:M20"/>
    <mergeCell ref="J20:J21"/>
  </mergeCells>
  <pageMargins left="0" right="0" top="0.55118110236220474" bottom="0.55118110236220474" header="0.51181102362204722" footer="0.51181102362204722"/>
  <pageSetup paperSize="9" scale="85" firstPageNumber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5"/>
  <sheetViews>
    <sheetView tabSelected="1" topLeftCell="A7" workbookViewId="0">
      <selection activeCell="A10" sqref="A10:M10"/>
    </sheetView>
  </sheetViews>
  <sheetFormatPr defaultRowHeight="14.4"/>
  <cols>
    <col min="1" max="1" width="15.44140625"/>
    <col min="2" max="2" width="14.6640625"/>
    <col min="3" max="3" width="13.88671875"/>
    <col min="4" max="4" width="11.44140625"/>
    <col min="5" max="5" width="14.8867187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3" max="13" width="11.44140625"/>
    <col min="14" max="16" width="0" hidden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84" t="s">
        <v>7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</row>
    <row r="10" spans="1:13" ht="14.25" customHeight="1">
      <c r="A10" s="484" t="s">
        <v>320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</row>
    <row r="11" spans="1:13">
      <c r="A11" s="484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</row>
    <row r="12" spans="1:13">
      <c r="A12" s="3"/>
    </row>
    <row r="13" spans="1:13" ht="174" customHeight="1" thickBot="1">
      <c r="A13" s="32" t="s">
        <v>8</v>
      </c>
      <c r="B13" s="33" t="s">
        <v>9</v>
      </c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33" t="s">
        <v>16</v>
      </c>
      <c r="J13" s="33" t="s">
        <v>62</v>
      </c>
      <c r="K13" s="33" t="s">
        <v>18</v>
      </c>
      <c r="L13" s="33" t="s">
        <v>19</v>
      </c>
      <c r="M13" s="33" t="s">
        <v>20</v>
      </c>
    </row>
    <row r="14" spans="1:13" ht="115.5" hidden="1" customHeight="1">
      <c r="A14" s="514" t="s">
        <v>96</v>
      </c>
      <c r="B14" s="514" t="s">
        <v>22</v>
      </c>
      <c r="C14" s="514" t="s">
        <v>23</v>
      </c>
      <c r="D14" s="35" t="s">
        <v>49</v>
      </c>
      <c r="E14" s="35" t="s">
        <v>25</v>
      </c>
      <c r="F14" s="35" t="s">
        <v>26</v>
      </c>
      <c r="G14" s="35"/>
      <c r="H14" s="35"/>
      <c r="I14" s="144"/>
      <c r="J14" s="527"/>
      <c r="K14" s="35"/>
      <c r="L14" s="35" t="s">
        <v>27</v>
      </c>
      <c r="M14" s="514">
        <v>97.6</v>
      </c>
    </row>
    <row r="15" spans="1:13" ht="15.75" hidden="1" customHeight="1">
      <c r="A15" s="514"/>
      <c r="B15" s="514"/>
      <c r="C15" s="514"/>
      <c r="D15" s="38"/>
      <c r="E15" s="38" t="s">
        <v>28</v>
      </c>
      <c r="F15" s="38" t="s">
        <v>26</v>
      </c>
      <c r="G15" s="38"/>
      <c r="H15" s="38"/>
      <c r="I15" s="44"/>
      <c r="J15" s="527"/>
      <c r="K15" s="38"/>
      <c r="L15" s="35" t="s">
        <v>27</v>
      </c>
      <c r="M15" s="514"/>
    </row>
    <row r="16" spans="1:13" ht="15" hidden="1" customHeight="1">
      <c r="A16" s="514"/>
      <c r="B16" s="514"/>
      <c r="C16" s="514"/>
      <c r="D16" s="38" t="s">
        <v>97</v>
      </c>
      <c r="E16" s="9" t="s">
        <v>25</v>
      </c>
      <c r="F16" s="38" t="s">
        <v>26</v>
      </c>
      <c r="G16" s="38"/>
      <c r="H16" s="38"/>
      <c r="I16" s="44"/>
      <c r="J16" s="527"/>
      <c r="K16" s="38"/>
      <c r="L16" s="35" t="s">
        <v>27</v>
      </c>
      <c r="M16" s="514"/>
    </row>
    <row r="17" spans="1:15" ht="15" hidden="1" customHeight="1">
      <c r="A17" s="514"/>
      <c r="B17" s="514"/>
      <c r="C17" s="514"/>
      <c r="D17" s="38"/>
      <c r="E17" s="38" t="s">
        <v>28</v>
      </c>
      <c r="F17" s="38" t="s">
        <v>26</v>
      </c>
      <c r="G17" s="38"/>
      <c r="H17" s="38"/>
      <c r="I17" s="44"/>
      <c r="J17" s="527"/>
      <c r="K17" s="38"/>
      <c r="L17" s="35" t="s">
        <v>27</v>
      </c>
      <c r="M17" s="514"/>
    </row>
    <row r="18" spans="1:15" ht="15" hidden="1" customHeight="1">
      <c r="A18" s="514"/>
      <c r="B18" s="514"/>
      <c r="C18" s="514"/>
      <c r="D18" s="38" t="s">
        <v>98</v>
      </c>
      <c r="E18" s="5" t="s">
        <v>25</v>
      </c>
      <c r="F18" s="38" t="s">
        <v>26</v>
      </c>
      <c r="G18" s="38"/>
      <c r="H18" s="38"/>
      <c r="I18" s="44"/>
      <c r="J18" s="527"/>
      <c r="K18" s="38"/>
      <c r="L18" s="35" t="s">
        <v>27</v>
      </c>
      <c r="M18" s="514"/>
      <c r="O18" s="1" t="s">
        <v>31</v>
      </c>
    </row>
    <row r="19" spans="1:15" ht="15" hidden="1" customHeight="1">
      <c r="A19" s="514"/>
      <c r="B19" s="514"/>
      <c r="C19" s="514"/>
      <c r="D19" s="38"/>
      <c r="E19" s="38" t="s">
        <v>28</v>
      </c>
      <c r="F19" s="38" t="s">
        <v>26</v>
      </c>
      <c r="G19" s="38"/>
      <c r="H19" s="38"/>
      <c r="I19" s="44"/>
      <c r="J19" s="527"/>
      <c r="K19" s="38"/>
      <c r="L19" s="35" t="s">
        <v>27</v>
      </c>
      <c r="M19" s="514"/>
    </row>
    <row r="20" spans="1:15" ht="198" hidden="1">
      <c r="A20" s="514"/>
      <c r="B20" s="514"/>
      <c r="C20" s="514"/>
      <c r="D20" s="43" t="s">
        <v>32</v>
      </c>
      <c r="E20" s="5" t="s">
        <v>25</v>
      </c>
      <c r="F20" s="38" t="s">
        <v>26</v>
      </c>
      <c r="G20" s="43"/>
      <c r="H20" s="43"/>
      <c r="I20" s="44"/>
      <c r="J20" s="527"/>
      <c r="K20" s="38"/>
      <c r="L20" s="35" t="s">
        <v>27</v>
      </c>
      <c r="M20" s="514"/>
      <c r="O20" s="1" t="s">
        <v>33</v>
      </c>
    </row>
    <row r="21" spans="1:15" ht="15" hidden="1" customHeight="1">
      <c r="A21" s="514"/>
      <c r="B21" s="514"/>
      <c r="C21" s="514"/>
      <c r="D21" s="125"/>
      <c r="E21" s="38" t="s">
        <v>28</v>
      </c>
      <c r="F21" s="38" t="s">
        <v>26</v>
      </c>
      <c r="G21" s="35"/>
      <c r="H21" s="35"/>
      <c r="I21" s="44"/>
      <c r="J21" s="527"/>
      <c r="K21" s="38"/>
      <c r="L21" s="35" t="s">
        <v>27</v>
      </c>
      <c r="M21" s="514"/>
    </row>
    <row r="22" spans="1:15" ht="15.75" hidden="1" customHeight="1">
      <c r="A22" s="514"/>
      <c r="B22" s="514" t="s">
        <v>38</v>
      </c>
      <c r="C22" s="514" t="s">
        <v>23</v>
      </c>
      <c r="D22" s="125" t="s">
        <v>99</v>
      </c>
      <c r="E22" s="128" t="s">
        <v>40</v>
      </c>
      <c r="F22" s="38" t="s">
        <v>26</v>
      </c>
      <c r="G22" s="35"/>
      <c r="H22" s="35"/>
      <c r="I22" s="44"/>
      <c r="J22" s="527"/>
      <c r="K22" s="38"/>
      <c r="L22" s="35" t="s">
        <v>27</v>
      </c>
      <c r="M22" s="514"/>
    </row>
    <row r="23" spans="1:15" ht="79.2" hidden="1">
      <c r="A23" s="514"/>
      <c r="B23" s="514"/>
      <c r="C23" s="514"/>
      <c r="D23" s="146" t="s">
        <v>100</v>
      </c>
      <c r="E23" s="147" t="s">
        <v>40</v>
      </c>
      <c r="F23" s="38" t="s">
        <v>26</v>
      </c>
      <c r="G23" s="35"/>
      <c r="H23" s="35"/>
      <c r="I23" s="44"/>
      <c r="J23" s="527"/>
      <c r="K23" s="38"/>
      <c r="L23" s="35" t="s">
        <v>27</v>
      </c>
      <c r="M23" s="514"/>
      <c r="N23" s="1" t="s">
        <v>101</v>
      </c>
    </row>
    <row r="24" spans="1:15" ht="39.6" hidden="1">
      <c r="A24" s="514"/>
      <c r="B24" s="120"/>
      <c r="C24" s="120"/>
      <c r="D24" s="38" t="s">
        <v>77</v>
      </c>
      <c r="E24" s="38" t="s">
        <v>35</v>
      </c>
      <c r="F24" s="38" t="s">
        <v>36</v>
      </c>
      <c r="G24" s="38"/>
      <c r="H24" s="38"/>
      <c r="I24" s="44"/>
      <c r="J24" s="133"/>
      <c r="K24" s="38"/>
      <c r="L24" s="35" t="s">
        <v>27</v>
      </c>
      <c r="M24" s="514"/>
    </row>
    <row r="25" spans="1:15" ht="104.25" customHeight="1" thickBot="1">
      <c r="A25" s="514" t="s">
        <v>96</v>
      </c>
      <c r="B25" s="514" t="s">
        <v>102</v>
      </c>
      <c r="C25" s="514" t="s">
        <v>23</v>
      </c>
      <c r="D25" s="38" t="s">
        <v>103</v>
      </c>
      <c r="E25" s="38" t="s">
        <v>104</v>
      </c>
      <c r="F25" s="38" t="s">
        <v>26</v>
      </c>
      <c r="G25" s="38">
        <v>100</v>
      </c>
      <c r="H25" s="38">
        <v>100</v>
      </c>
      <c r="I25" s="39">
        <f t="shared" ref="I25:I30" si="0">H25/G25*100</f>
        <v>100</v>
      </c>
      <c r="J25" s="490">
        <f>(I25+I26+I27+I28+I29+I30)/6</f>
        <v>100</v>
      </c>
      <c r="K25" s="38"/>
      <c r="L25" s="35" t="s">
        <v>27</v>
      </c>
      <c r="M25" s="489"/>
    </row>
    <row r="26" spans="1:15" ht="158.25" customHeight="1" thickBot="1">
      <c r="A26" s="514"/>
      <c r="B26" s="514"/>
      <c r="C26" s="514"/>
      <c r="D26" s="38"/>
      <c r="E26" s="38" t="s">
        <v>105</v>
      </c>
      <c r="F26" s="38" t="s">
        <v>26</v>
      </c>
      <c r="G26" s="38">
        <v>100</v>
      </c>
      <c r="H26" s="38">
        <v>100</v>
      </c>
      <c r="I26" s="39">
        <f t="shared" si="0"/>
        <v>100</v>
      </c>
      <c r="J26" s="490"/>
      <c r="K26" s="38"/>
      <c r="L26" s="35" t="s">
        <v>27</v>
      </c>
      <c r="M26" s="489"/>
    </row>
    <row r="27" spans="1:15" ht="184.5" customHeight="1">
      <c r="A27" s="514"/>
      <c r="B27" s="514"/>
      <c r="C27" s="514"/>
      <c r="D27" s="148" t="s">
        <v>106</v>
      </c>
      <c r="E27" s="38" t="s">
        <v>104</v>
      </c>
      <c r="F27" s="38" t="s">
        <v>26</v>
      </c>
      <c r="G27" s="38">
        <v>99</v>
      </c>
      <c r="H27" s="38">
        <v>99</v>
      </c>
      <c r="I27" s="39">
        <f t="shared" si="0"/>
        <v>100</v>
      </c>
      <c r="J27" s="490"/>
      <c r="K27" s="38"/>
      <c r="L27" s="35" t="s">
        <v>27</v>
      </c>
      <c r="M27" s="489"/>
      <c r="O27" s="1" t="s">
        <v>107</v>
      </c>
    </row>
    <row r="28" spans="1:15" ht="164.4" customHeight="1">
      <c r="A28" s="514"/>
      <c r="B28" s="514"/>
      <c r="C28" s="514"/>
      <c r="D28" s="38"/>
      <c r="E28" s="38" t="s">
        <v>105</v>
      </c>
      <c r="F28" s="38" t="s">
        <v>26</v>
      </c>
      <c r="G28" s="38">
        <v>100</v>
      </c>
      <c r="H28" s="38">
        <v>100</v>
      </c>
      <c r="I28" s="39">
        <f t="shared" si="0"/>
        <v>100</v>
      </c>
      <c r="J28" s="490"/>
      <c r="K28" s="38"/>
      <c r="L28" s="35" t="s">
        <v>27</v>
      </c>
      <c r="M28" s="489"/>
    </row>
    <row r="29" spans="1:15" ht="162.75" customHeight="1">
      <c r="A29" s="514"/>
      <c r="B29" s="514"/>
      <c r="C29" s="514"/>
      <c r="D29" s="38" t="s">
        <v>108</v>
      </c>
      <c r="E29" s="38" t="s">
        <v>104</v>
      </c>
      <c r="F29" s="38" t="s">
        <v>26</v>
      </c>
      <c r="G29" s="38">
        <v>100</v>
      </c>
      <c r="H29" s="38">
        <v>100</v>
      </c>
      <c r="I29" s="39">
        <f t="shared" si="0"/>
        <v>100</v>
      </c>
      <c r="J29" s="490"/>
      <c r="K29" s="38"/>
      <c r="L29" s="35" t="s">
        <v>27</v>
      </c>
      <c r="M29" s="489"/>
      <c r="O29" s="1" t="s">
        <v>109</v>
      </c>
    </row>
    <row r="30" spans="1:15" ht="164.25" customHeight="1" thickBot="1">
      <c r="A30" s="514"/>
      <c r="B30" s="514"/>
      <c r="C30" s="514"/>
      <c r="D30" s="38"/>
      <c r="E30" s="38" t="s">
        <v>105</v>
      </c>
      <c r="F30" s="38" t="s">
        <v>26</v>
      </c>
      <c r="G30" s="38">
        <v>100</v>
      </c>
      <c r="H30" s="38">
        <v>100</v>
      </c>
      <c r="I30" s="39">
        <f t="shared" si="0"/>
        <v>100</v>
      </c>
      <c r="J30" s="490"/>
      <c r="K30" s="38"/>
      <c r="L30" s="35" t="s">
        <v>27</v>
      </c>
      <c r="M30" s="489"/>
    </row>
    <row r="31" spans="1:15" ht="164.25" hidden="1" customHeight="1">
      <c r="A31" s="514"/>
      <c r="B31" s="514"/>
      <c r="C31" s="514"/>
      <c r="D31" s="38" t="s">
        <v>110</v>
      </c>
      <c r="E31" s="38" t="s">
        <v>104</v>
      </c>
      <c r="F31" s="38"/>
      <c r="G31" s="38"/>
      <c r="H31" s="38"/>
      <c r="I31" s="39"/>
      <c r="J31" s="149"/>
      <c r="K31" s="38"/>
      <c r="L31" s="35"/>
      <c r="M31" s="489"/>
    </row>
    <row r="32" spans="1:15" ht="164.25" hidden="1" customHeight="1">
      <c r="A32" s="514"/>
      <c r="B32" s="514"/>
      <c r="C32" s="514"/>
      <c r="D32" s="38"/>
      <c r="E32" s="38" t="s">
        <v>105</v>
      </c>
      <c r="F32" s="38"/>
      <c r="G32" s="38"/>
      <c r="H32" s="38"/>
      <c r="I32" s="39"/>
      <c r="J32" s="149"/>
      <c r="K32" s="38"/>
      <c r="L32" s="35"/>
      <c r="M32" s="489"/>
    </row>
    <row r="33" spans="1:14" ht="78" customHeight="1" thickBot="1">
      <c r="A33" s="514"/>
      <c r="B33" s="514"/>
      <c r="C33" s="514"/>
      <c r="D33" s="38" t="s">
        <v>111</v>
      </c>
      <c r="E33" s="38" t="s">
        <v>35</v>
      </c>
      <c r="F33" s="38" t="s">
        <v>36</v>
      </c>
      <c r="G33" s="474">
        <v>279</v>
      </c>
      <c r="H33" s="38">
        <v>315</v>
      </c>
      <c r="I33" s="44">
        <v>110</v>
      </c>
      <c r="J33" s="528">
        <f>(I33+I34+I35)/3</f>
        <v>79.027777777777771</v>
      </c>
      <c r="K33" s="38"/>
      <c r="L33" s="35" t="s">
        <v>27</v>
      </c>
      <c r="M33" s="489"/>
      <c r="N33" s="1" t="s">
        <v>112</v>
      </c>
    </row>
    <row r="34" spans="1:14" ht="129.6" customHeight="1" thickBot="1">
      <c r="A34" s="514"/>
      <c r="B34" s="514"/>
      <c r="C34" s="514"/>
      <c r="D34" s="38" t="s">
        <v>113</v>
      </c>
      <c r="E34" s="38" t="s">
        <v>35</v>
      </c>
      <c r="F34" s="38" t="s">
        <v>36</v>
      </c>
      <c r="G34" s="474">
        <v>48</v>
      </c>
      <c r="H34" s="38">
        <v>49</v>
      </c>
      <c r="I34" s="39">
        <f>H34/G34*100</f>
        <v>102.08333333333333</v>
      </c>
      <c r="J34" s="528"/>
      <c r="K34" s="38"/>
      <c r="L34" s="35" t="s">
        <v>27</v>
      </c>
      <c r="M34" s="489"/>
    </row>
    <row r="35" spans="1:14" ht="158.25" customHeight="1">
      <c r="A35" s="514"/>
      <c r="B35" s="514"/>
      <c r="C35" s="514"/>
      <c r="D35" s="38" t="s">
        <v>114</v>
      </c>
      <c r="E35" s="38" t="s">
        <v>35</v>
      </c>
      <c r="F35" s="38" t="s">
        <v>36</v>
      </c>
      <c r="G35" s="474">
        <v>4</v>
      </c>
      <c r="H35" s="38">
        <v>1</v>
      </c>
      <c r="I35" s="39">
        <f>H35/G35*100</f>
        <v>25</v>
      </c>
      <c r="J35" s="528"/>
      <c r="K35" s="38"/>
      <c r="L35" s="35" t="s">
        <v>27</v>
      </c>
      <c r="M35" s="489"/>
    </row>
    <row r="36" spans="1:14" ht="19.5" customHeight="1">
      <c r="A36" s="49"/>
      <c r="B36" s="150" t="s">
        <v>74</v>
      </c>
      <c r="C36" s="48"/>
      <c r="D36" s="48"/>
      <c r="E36" s="48"/>
      <c r="F36" s="48"/>
      <c r="G36" s="48"/>
      <c r="H36" s="48"/>
      <c r="I36" s="48"/>
      <c r="J36" s="48"/>
      <c r="K36" s="48"/>
      <c r="L36" s="151"/>
      <c r="M36" s="8">
        <f>(J25+J33)/2</f>
        <v>89.513888888888886</v>
      </c>
    </row>
    <row r="37" spans="1:14" ht="98.25" customHeight="1">
      <c r="A37" s="514"/>
      <c r="B37" s="514" t="s">
        <v>115</v>
      </c>
      <c r="C37" s="514" t="s">
        <v>23</v>
      </c>
      <c r="D37" s="38" t="s">
        <v>103</v>
      </c>
      <c r="E37" s="38" t="s">
        <v>116</v>
      </c>
      <c r="F37" s="38" t="s">
        <v>26</v>
      </c>
      <c r="G37" s="38">
        <v>90</v>
      </c>
      <c r="H37" s="38">
        <v>90</v>
      </c>
      <c r="I37" s="39">
        <f t="shared" ref="I37:I49" si="1">H37/G37*100</f>
        <v>100</v>
      </c>
      <c r="J37" s="527">
        <f>(I37+I38+I39+I40+I41+I42)/6</f>
        <v>100</v>
      </c>
      <c r="K37" s="38"/>
      <c r="L37" s="35" t="s">
        <v>27</v>
      </c>
      <c r="M37" s="529"/>
    </row>
    <row r="38" spans="1:14" ht="168.75" customHeight="1">
      <c r="A38" s="514"/>
      <c r="B38" s="514"/>
      <c r="C38" s="514"/>
      <c r="D38" s="38"/>
      <c r="E38" s="38" t="s">
        <v>117</v>
      </c>
      <c r="F38" s="38" t="s">
        <v>26</v>
      </c>
      <c r="G38" s="38">
        <v>100</v>
      </c>
      <c r="H38" s="38">
        <v>100</v>
      </c>
      <c r="I38" s="39">
        <f t="shared" si="1"/>
        <v>100</v>
      </c>
      <c r="J38" s="527"/>
      <c r="K38" s="38"/>
      <c r="L38" s="35" t="s">
        <v>27</v>
      </c>
      <c r="M38" s="529"/>
    </row>
    <row r="39" spans="1:14" ht="135.6" customHeight="1">
      <c r="A39" s="514"/>
      <c r="B39" s="514"/>
      <c r="C39" s="514"/>
      <c r="D39" s="38" t="s">
        <v>118</v>
      </c>
      <c r="E39" s="38" t="s">
        <v>116</v>
      </c>
      <c r="F39" s="38" t="s">
        <v>26</v>
      </c>
      <c r="G39" s="38">
        <v>100</v>
      </c>
      <c r="H39" s="38">
        <v>100</v>
      </c>
      <c r="I39" s="39">
        <f t="shared" si="1"/>
        <v>100</v>
      </c>
      <c r="J39" s="527"/>
      <c r="K39" s="38"/>
      <c r="L39" s="35" t="s">
        <v>27</v>
      </c>
      <c r="M39" s="529"/>
    </row>
    <row r="40" spans="1:14" ht="167.4" customHeight="1">
      <c r="A40" s="514"/>
      <c r="B40" s="514"/>
      <c r="C40" s="514"/>
      <c r="D40" s="38"/>
      <c r="E40" s="38" t="s">
        <v>117</v>
      </c>
      <c r="F40" s="38" t="s">
        <v>26</v>
      </c>
      <c r="G40" s="38">
        <v>100</v>
      </c>
      <c r="H40" s="38">
        <v>100</v>
      </c>
      <c r="I40" s="39">
        <f t="shared" si="1"/>
        <v>100</v>
      </c>
      <c r="J40" s="527"/>
      <c r="K40" s="38"/>
      <c r="L40" s="35" t="s">
        <v>27</v>
      </c>
      <c r="M40" s="529"/>
    </row>
    <row r="41" spans="1:14" ht="165.6" customHeight="1">
      <c r="A41" s="514"/>
      <c r="B41" s="514"/>
      <c r="C41" s="514"/>
      <c r="D41" s="38" t="s">
        <v>108</v>
      </c>
      <c r="E41" s="38" t="s">
        <v>116</v>
      </c>
      <c r="F41" s="38" t="s">
        <v>26</v>
      </c>
      <c r="G41" s="38">
        <v>100</v>
      </c>
      <c r="H41" s="38">
        <v>100</v>
      </c>
      <c r="I41" s="39">
        <f t="shared" si="1"/>
        <v>100</v>
      </c>
      <c r="J41" s="527"/>
      <c r="K41" s="38"/>
      <c r="L41" s="35" t="s">
        <v>27</v>
      </c>
      <c r="M41" s="529"/>
      <c r="N41" s="1" t="s">
        <v>119</v>
      </c>
    </row>
    <row r="42" spans="1:14" ht="166.5" customHeight="1" thickBot="1">
      <c r="A42" s="514"/>
      <c r="B42" s="514"/>
      <c r="C42" s="514"/>
      <c r="D42" s="38"/>
      <c r="E42" s="38" t="s">
        <v>117</v>
      </c>
      <c r="F42" s="38" t="s">
        <v>26</v>
      </c>
      <c r="G42" s="38">
        <v>100</v>
      </c>
      <c r="H42" s="38">
        <v>100</v>
      </c>
      <c r="I42" s="39">
        <f t="shared" si="1"/>
        <v>100</v>
      </c>
      <c r="J42" s="527"/>
      <c r="K42" s="38"/>
      <c r="L42" s="35" t="s">
        <v>27</v>
      </c>
      <c r="M42" s="529"/>
    </row>
    <row r="43" spans="1:14" ht="88.5" hidden="1" customHeight="1">
      <c r="A43" s="514"/>
      <c r="B43" s="514"/>
      <c r="C43" s="514"/>
      <c r="D43" s="38" t="s">
        <v>110</v>
      </c>
      <c r="E43" s="38" t="s">
        <v>104</v>
      </c>
      <c r="F43" s="38" t="s">
        <v>26</v>
      </c>
      <c r="G43" s="38">
        <v>100</v>
      </c>
      <c r="H43" s="38">
        <v>100</v>
      </c>
      <c r="I43" s="44">
        <f t="shared" si="1"/>
        <v>100</v>
      </c>
      <c r="J43" s="527"/>
      <c r="K43" s="38"/>
      <c r="L43" s="35" t="s">
        <v>27</v>
      </c>
      <c r="M43" s="529"/>
      <c r="N43" s="1" t="s">
        <v>120</v>
      </c>
    </row>
    <row r="44" spans="1:14" ht="166.5" hidden="1" customHeight="1">
      <c r="A44" s="514"/>
      <c r="B44" s="514"/>
      <c r="C44" s="514"/>
      <c r="D44" s="125"/>
      <c r="E44" s="35" t="s">
        <v>105</v>
      </c>
      <c r="F44" s="35" t="s">
        <v>26</v>
      </c>
      <c r="G44" s="35">
        <v>100</v>
      </c>
      <c r="H44" s="35">
        <v>100</v>
      </c>
      <c r="I44" s="144">
        <f t="shared" si="1"/>
        <v>100</v>
      </c>
      <c r="J44" s="527"/>
      <c r="K44" s="35"/>
      <c r="L44" s="35" t="s">
        <v>27</v>
      </c>
      <c r="M44" s="529"/>
    </row>
    <row r="45" spans="1:14" ht="80.25" hidden="1" customHeight="1">
      <c r="A45" s="514"/>
      <c r="B45" s="514"/>
      <c r="C45" s="514"/>
      <c r="D45" s="43" t="s">
        <v>121</v>
      </c>
      <c r="E45" s="43" t="s">
        <v>122</v>
      </c>
      <c r="F45" s="35" t="s">
        <v>26</v>
      </c>
      <c r="G45" s="43">
        <v>100</v>
      </c>
      <c r="H45" s="43">
        <v>100</v>
      </c>
      <c r="I45" s="144">
        <f t="shared" si="1"/>
        <v>100</v>
      </c>
      <c r="J45" s="527"/>
      <c r="K45" s="43"/>
      <c r="L45" s="35" t="s">
        <v>27</v>
      </c>
      <c r="M45" s="529"/>
      <c r="N45" s="1" t="s">
        <v>123</v>
      </c>
    </row>
    <row r="46" spans="1:14" ht="15.75" hidden="1" customHeight="1">
      <c r="A46" s="514"/>
      <c r="B46" s="514"/>
      <c r="C46" s="514"/>
      <c r="D46" s="125"/>
      <c r="E46" s="125" t="s">
        <v>124</v>
      </c>
      <c r="F46" s="35" t="s">
        <v>26</v>
      </c>
      <c r="G46" s="35">
        <v>100</v>
      </c>
      <c r="H46" s="35">
        <v>100</v>
      </c>
      <c r="I46" s="144">
        <f t="shared" si="1"/>
        <v>100</v>
      </c>
      <c r="J46" s="527"/>
      <c r="K46" s="35"/>
      <c r="L46" s="35" t="s">
        <v>27</v>
      </c>
      <c r="M46" s="529"/>
    </row>
    <row r="47" spans="1:14" ht="43.5" hidden="1" customHeight="1">
      <c r="A47" s="514"/>
      <c r="B47" s="514"/>
      <c r="C47" s="514"/>
      <c r="D47" s="43"/>
      <c r="E47" s="43" t="s">
        <v>125</v>
      </c>
      <c r="F47" s="35" t="s">
        <v>26</v>
      </c>
      <c r="G47" s="43">
        <v>90</v>
      </c>
      <c r="H47" s="43">
        <v>83</v>
      </c>
      <c r="I47" s="144">
        <f t="shared" si="1"/>
        <v>92.222222222222229</v>
      </c>
      <c r="J47" s="527"/>
      <c r="K47" s="43"/>
      <c r="L47" s="35" t="s">
        <v>27</v>
      </c>
      <c r="M47" s="529"/>
    </row>
    <row r="48" spans="1:14" ht="79.5" customHeight="1" thickBot="1">
      <c r="A48" s="514"/>
      <c r="B48" s="514"/>
      <c r="C48" s="514"/>
      <c r="D48" s="125" t="s">
        <v>126</v>
      </c>
      <c r="E48" s="35" t="s">
        <v>35</v>
      </c>
      <c r="F48" s="35" t="s">
        <v>36</v>
      </c>
      <c r="G48" s="475">
        <v>285</v>
      </c>
      <c r="H48" s="94">
        <v>316</v>
      </c>
      <c r="I48" s="152">
        <v>110</v>
      </c>
      <c r="J48" s="530">
        <f>(I48+I49+I50)/3</f>
        <v>103.33333333333333</v>
      </c>
      <c r="K48" s="43"/>
      <c r="L48" s="35"/>
      <c r="M48" s="529"/>
    </row>
    <row r="49" spans="1:15" ht="183.75" customHeight="1" thickBot="1">
      <c r="A49" s="514"/>
      <c r="B49" s="514"/>
      <c r="C49" s="514"/>
      <c r="D49" s="148" t="s">
        <v>106</v>
      </c>
      <c r="E49" s="35" t="s">
        <v>35</v>
      </c>
      <c r="F49" s="35" t="s">
        <v>36</v>
      </c>
      <c r="G49" s="476">
        <v>7</v>
      </c>
      <c r="H49" s="43">
        <v>7</v>
      </c>
      <c r="I49" s="152">
        <f t="shared" si="1"/>
        <v>100</v>
      </c>
      <c r="J49" s="530"/>
      <c r="K49" s="5"/>
      <c r="L49" s="35"/>
      <c r="M49" s="529"/>
    </row>
    <row r="50" spans="1:15" ht="156.75" customHeight="1" thickBot="1">
      <c r="A50" s="514"/>
      <c r="B50" s="514"/>
      <c r="C50" s="514"/>
      <c r="D50" s="125" t="s">
        <v>114</v>
      </c>
      <c r="E50" s="35" t="s">
        <v>35</v>
      </c>
      <c r="F50" s="35" t="s">
        <v>36</v>
      </c>
      <c r="G50" s="35">
        <v>2</v>
      </c>
      <c r="H50" s="35">
        <v>2</v>
      </c>
      <c r="I50" s="152">
        <v>100</v>
      </c>
      <c r="J50" s="530"/>
      <c r="K50" s="38"/>
      <c r="L50" s="35" t="s">
        <v>27</v>
      </c>
      <c r="M50" s="529"/>
    </row>
    <row r="51" spans="1:15" ht="16.5" customHeight="1" thickBot="1">
      <c r="A51" s="49"/>
      <c r="B51" s="150" t="s">
        <v>74</v>
      </c>
      <c r="C51" s="48"/>
      <c r="D51" s="48"/>
      <c r="E51" s="48"/>
      <c r="F51" s="48"/>
      <c r="G51" s="48"/>
      <c r="H51" s="48"/>
      <c r="I51" s="48"/>
      <c r="J51" s="48"/>
      <c r="K51" s="48"/>
      <c r="L51" s="151"/>
      <c r="M51" s="6">
        <f>(J37+J48)/2</f>
        <v>101.66666666666666</v>
      </c>
    </row>
    <row r="52" spans="1:15" ht="78.75" customHeight="1">
      <c r="A52" s="531"/>
      <c r="B52" s="531" t="s">
        <v>127</v>
      </c>
      <c r="C52" s="531" t="s">
        <v>23</v>
      </c>
      <c r="D52" s="38" t="s">
        <v>103</v>
      </c>
      <c r="E52" s="38" t="s">
        <v>128</v>
      </c>
      <c r="F52" s="35" t="s">
        <v>26</v>
      </c>
      <c r="G52" s="38">
        <v>100</v>
      </c>
      <c r="H52" s="38">
        <v>100</v>
      </c>
      <c r="I52" s="44">
        <f t="shared" ref="I52:I57" si="2">H52/G52*100</f>
        <v>100</v>
      </c>
      <c r="J52" s="532">
        <f>(I52+I53+I54+I55)/4</f>
        <v>100</v>
      </c>
      <c r="K52" s="38"/>
      <c r="L52" s="35" t="s">
        <v>27</v>
      </c>
      <c r="M52" s="529"/>
      <c r="N52" s="1">
        <f>(75+96+98+92+70+95)/6</f>
        <v>87.666666666666671</v>
      </c>
      <c r="O52" s="1">
        <f>(95+98+92+98+67+98)/6</f>
        <v>91.333333333333329</v>
      </c>
    </row>
    <row r="53" spans="1:15" ht="150.6" customHeight="1">
      <c r="A53" s="531"/>
      <c r="B53" s="531"/>
      <c r="C53" s="531"/>
      <c r="D53" s="38"/>
      <c r="E53" s="38" t="s">
        <v>129</v>
      </c>
      <c r="F53" s="35" t="s">
        <v>26</v>
      </c>
      <c r="G53" s="38">
        <v>100</v>
      </c>
      <c r="H53" s="38">
        <v>100</v>
      </c>
      <c r="I53" s="44">
        <f t="shared" si="2"/>
        <v>100</v>
      </c>
      <c r="J53" s="532"/>
      <c r="K53" s="38"/>
      <c r="L53" s="35" t="s">
        <v>27</v>
      </c>
      <c r="M53" s="529"/>
      <c r="N53" s="1">
        <f>(68+45+50+80+80+80)/6</f>
        <v>67.166666666666671</v>
      </c>
      <c r="O53" s="1">
        <f>(68+33+52+79+80+90)/6</f>
        <v>67</v>
      </c>
    </row>
    <row r="54" spans="1:15" ht="105.75" customHeight="1">
      <c r="A54" s="531"/>
      <c r="B54" s="531"/>
      <c r="C54" s="531"/>
      <c r="D54" s="38" t="s">
        <v>118</v>
      </c>
      <c r="E54" s="38" t="s">
        <v>116</v>
      </c>
      <c r="F54" s="38" t="s">
        <v>26</v>
      </c>
      <c r="G54" s="38">
        <v>100</v>
      </c>
      <c r="H54" s="38">
        <v>100</v>
      </c>
      <c r="I54" s="39">
        <f t="shared" si="2"/>
        <v>100</v>
      </c>
      <c r="J54" s="532"/>
      <c r="K54" s="38"/>
      <c r="L54" s="35" t="s">
        <v>27</v>
      </c>
      <c r="M54" s="529"/>
      <c r="N54" s="1">
        <f>(60+27+40+44+55+55)/6</f>
        <v>46.833333333333336</v>
      </c>
      <c r="O54" s="1">
        <f>(43+48+51+34+27+58)/6</f>
        <v>43.5</v>
      </c>
    </row>
    <row r="55" spans="1:15" ht="93.75" customHeight="1">
      <c r="A55" s="531"/>
      <c r="B55" s="531"/>
      <c r="C55" s="531"/>
      <c r="D55" s="38"/>
      <c r="E55" s="38" t="s">
        <v>117</v>
      </c>
      <c r="F55" s="38" t="s">
        <v>26</v>
      </c>
      <c r="G55" s="38">
        <v>100</v>
      </c>
      <c r="H55" s="38">
        <v>100</v>
      </c>
      <c r="I55" s="39">
        <f t="shared" si="2"/>
        <v>100</v>
      </c>
      <c r="J55" s="532"/>
      <c r="K55" s="38"/>
      <c r="L55" s="35" t="s">
        <v>27</v>
      </c>
      <c r="M55" s="529"/>
      <c r="N55" s="1" t="s">
        <v>130</v>
      </c>
    </row>
    <row r="56" spans="1:15" ht="80.25" customHeight="1" thickBot="1">
      <c r="A56" s="531"/>
      <c r="B56" s="531"/>
      <c r="C56" s="531"/>
      <c r="D56" s="125" t="s">
        <v>126</v>
      </c>
      <c r="E56" s="35" t="s">
        <v>35</v>
      </c>
      <c r="F56" s="35" t="s">
        <v>36</v>
      </c>
      <c r="G56" s="474">
        <v>23</v>
      </c>
      <c r="H56" s="38">
        <v>26</v>
      </c>
      <c r="I56" s="154">
        <v>110</v>
      </c>
      <c r="J56" s="533">
        <f>(I56+I57)/2</f>
        <v>105</v>
      </c>
      <c r="K56" s="38"/>
      <c r="L56" s="35" t="s">
        <v>27</v>
      </c>
      <c r="M56" s="529"/>
    </row>
    <row r="57" spans="1:15" ht="100.5" customHeight="1" thickBot="1">
      <c r="A57" s="531"/>
      <c r="B57" s="531"/>
      <c r="C57" s="531"/>
      <c r="D57" s="148" t="s">
        <v>106</v>
      </c>
      <c r="E57" s="35" t="s">
        <v>35</v>
      </c>
      <c r="F57" s="35" t="s">
        <v>36</v>
      </c>
      <c r="G57" s="35">
        <v>1</v>
      </c>
      <c r="H57" s="35">
        <v>1</v>
      </c>
      <c r="I57" s="154">
        <f t="shared" si="2"/>
        <v>100</v>
      </c>
      <c r="J57" s="533"/>
      <c r="K57" s="35"/>
      <c r="L57" s="35" t="s">
        <v>27</v>
      </c>
      <c r="M57" s="529"/>
    </row>
    <row r="58" spans="1:15" ht="17.25" customHeight="1" thickBot="1">
      <c r="A58" s="120"/>
      <c r="B58" s="150" t="s">
        <v>74</v>
      </c>
      <c r="C58" s="48"/>
      <c r="D58" s="48"/>
      <c r="E58" s="48"/>
      <c r="F58" s="48"/>
      <c r="G58" s="48"/>
      <c r="H58" s="48"/>
      <c r="I58" s="48"/>
      <c r="J58" s="115"/>
      <c r="K58" s="48"/>
      <c r="L58" s="151"/>
      <c r="M58" s="6">
        <f>(J52+J56)/2</f>
        <v>102.5</v>
      </c>
    </row>
    <row r="59" spans="1:15" ht="87.75" customHeight="1">
      <c r="A59" s="534"/>
      <c r="B59" s="535" t="s">
        <v>131</v>
      </c>
      <c r="C59" s="514" t="s">
        <v>23</v>
      </c>
      <c r="D59" s="38" t="s">
        <v>132</v>
      </c>
      <c r="E59" s="38" t="s">
        <v>128</v>
      </c>
      <c r="F59" s="35" t="s">
        <v>26</v>
      </c>
      <c r="G59" s="38">
        <v>90</v>
      </c>
      <c r="H59" s="38">
        <v>90</v>
      </c>
      <c r="I59" s="44">
        <f t="shared" ref="I59:I64" si="3">H59/G59*100</f>
        <v>100</v>
      </c>
      <c r="J59" s="490">
        <f>(I59+I60+I61+I62)/4</f>
        <v>100</v>
      </c>
      <c r="K59" s="38"/>
      <c r="L59" s="35" t="s">
        <v>27</v>
      </c>
      <c r="M59" s="536"/>
    </row>
    <row r="60" spans="1:15" ht="145.5" customHeight="1">
      <c r="A60" s="534"/>
      <c r="B60" s="535"/>
      <c r="C60" s="514"/>
      <c r="D60" s="38"/>
      <c r="E60" s="38" t="s">
        <v>129</v>
      </c>
      <c r="F60" s="35" t="s">
        <v>26</v>
      </c>
      <c r="G60" s="38">
        <v>100</v>
      </c>
      <c r="H60" s="38">
        <v>100</v>
      </c>
      <c r="I60" s="44">
        <f t="shared" si="3"/>
        <v>100</v>
      </c>
      <c r="J60" s="490"/>
      <c r="K60" s="38"/>
      <c r="L60" s="35" t="s">
        <v>27</v>
      </c>
      <c r="M60" s="536"/>
    </row>
    <row r="61" spans="1:15" ht="102.75" customHeight="1">
      <c r="A61" s="534"/>
      <c r="B61" s="535"/>
      <c r="C61" s="514"/>
      <c r="D61" s="38" t="s">
        <v>133</v>
      </c>
      <c r="E61" s="38" t="s">
        <v>116</v>
      </c>
      <c r="F61" s="38" t="s">
        <v>26</v>
      </c>
      <c r="G61" s="38">
        <v>90</v>
      </c>
      <c r="H61" s="38">
        <v>90</v>
      </c>
      <c r="I61" s="39">
        <f t="shared" si="3"/>
        <v>100</v>
      </c>
      <c r="J61" s="490"/>
      <c r="K61" s="38"/>
      <c r="L61" s="35" t="s">
        <v>27</v>
      </c>
      <c r="M61" s="536"/>
    </row>
    <row r="62" spans="1:15" ht="155.25" customHeight="1">
      <c r="A62" s="534"/>
      <c r="B62" s="535"/>
      <c r="C62" s="514"/>
      <c r="D62" s="38"/>
      <c r="E62" s="38" t="s">
        <v>117</v>
      </c>
      <c r="F62" s="38" t="s">
        <v>26</v>
      </c>
      <c r="G62" s="38">
        <v>100</v>
      </c>
      <c r="H62" s="38">
        <v>100</v>
      </c>
      <c r="I62" s="39">
        <f t="shared" si="3"/>
        <v>100</v>
      </c>
      <c r="J62" s="490"/>
      <c r="K62" s="38"/>
      <c r="L62" s="35" t="s">
        <v>27</v>
      </c>
      <c r="M62" s="536"/>
    </row>
    <row r="63" spans="1:15" ht="80.25" customHeight="1">
      <c r="A63" s="120"/>
      <c r="B63" s="535"/>
      <c r="C63" s="514"/>
      <c r="D63" s="125" t="s">
        <v>134</v>
      </c>
      <c r="E63" s="35" t="s">
        <v>35</v>
      </c>
      <c r="F63" s="35" t="s">
        <v>36</v>
      </c>
      <c r="G63" s="38">
        <v>4</v>
      </c>
      <c r="H63" s="38">
        <v>4</v>
      </c>
      <c r="I63" s="154">
        <f t="shared" si="3"/>
        <v>100</v>
      </c>
      <c r="J63" s="533">
        <f>(I63+I64)/2</f>
        <v>89.393939393939391</v>
      </c>
      <c r="K63" s="38"/>
      <c r="L63" s="48" t="s">
        <v>27</v>
      </c>
      <c r="M63" s="4"/>
    </row>
    <row r="64" spans="1:15" ht="80.25" customHeight="1">
      <c r="A64" s="120"/>
      <c r="B64" s="535"/>
      <c r="C64" s="514"/>
      <c r="D64" s="125" t="s">
        <v>135</v>
      </c>
      <c r="E64" s="35" t="s">
        <v>35</v>
      </c>
      <c r="F64" s="35" t="s">
        <v>36</v>
      </c>
      <c r="G64" s="38">
        <v>66</v>
      </c>
      <c r="H64" s="38">
        <v>52</v>
      </c>
      <c r="I64" s="154">
        <f t="shared" si="3"/>
        <v>78.787878787878782</v>
      </c>
      <c r="J64" s="533"/>
      <c r="K64" s="38"/>
      <c r="L64" s="48" t="s">
        <v>27</v>
      </c>
      <c r="M64" s="155"/>
    </row>
    <row r="65" spans="1:13" ht="17.25" customHeight="1" thickBot="1">
      <c r="A65" s="120"/>
      <c r="B65" s="150" t="s">
        <v>74</v>
      </c>
      <c r="C65" s="48"/>
      <c r="D65" s="48"/>
      <c r="E65" s="48"/>
      <c r="F65" s="48"/>
      <c r="G65" s="48"/>
      <c r="H65" s="48"/>
      <c r="I65" s="48"/>
      <c r="J65" s="115"/>
      <c r="K65" s="48"/>
      <c r="L65" s="151"/>
      <c r="M65" s="6">
        <f>(J59+J63)/2</f>
        <v>94.696969696969688</v>
      </c>
    </row>
    <row r="66" spans="1:13" ht="87" hidden="1" customHeight="1">
      <c r="A66" s="537"/>
      <c r="B66" s="537" t="s">
        <v>136</v>
      </c>
      <c r="C66" s="537" t="s">
        <v>23</v>
      </c>
      <c r="D66" s="38" t="s">
        <v>137</v>
      </c>
      <c r="E66" s="38" t="s">
        <v>138</v>
      </c>
      <c r="F66" s="35" t="s">
        <v>26</v>
      </c>
      <c r="G66" s="38">
        <v>100</v>
      </c>
      <c r="H66" s="38">
        <v>100</v>
      </c>
      <c r="I66" s="44">
        <f t="shared" ref="I66:I74" si="4">H66/G66*100</f>
        <v>100</v>
      </c>
      <c r="J66" s="527">
        <f>(I66+I67+I68+I69)/4</f>
        <v>100</v>
      </c>
      <c r="K66" s="38"/>
      <c r="L66" s="35" t="s">
        <v>27</v>
      </c>
      <c r="M66" s="120"/>
    </row>
    <row r="67" spans="1:13" ht="99.75" hidden="1" customHeight="1">
      <c r="A67" s="537"/>
      <c r="B67" s="537"/>
      <c r="C67" s="537"/>
      <c r="D67" s="38"/>
      <c r="E67" s="5" t="s">
        <v>139</v>
      </c>
      <c r="F67" s="35" t="s">
        <v>26</v>
      </c>
      <c r="G67" s="38">
        <v>100</v>
      </c>
      <c r="H67" s="38">
        <v>100</v>
      </c>
      <c r="I67" s="44">
        <f t="shared" si="4"/>
        <v>100</v>
      </c>
      <c r="J67" s="527"/>
      <c r="K67" s="38"/>
      <c r="L67" s="35" t="s">
        <v>27</v>
      </c>
      <c r="M67" s="120"/>
    </row>
    <row r="68" spans="1:13" ht="132.6" thickBot="1">
      <c r="A68" s="537"/>
      <c r="B68" s="537"/>
      <c r="C68" s="537"/>
      <c r="D68" s="38" t="s">
        <v>140</v>
      </c>
      <c r="E68" s="38" t="s">
        <v>138</v>
      </c>
      <c r="F68" s="35" t="s">
        <v>26</v>
      </c>
      <c r="G68" s="38">
        <v>100</v>
      </c>
      <c r="H68" s="38">
        <v>100</v>
      </c>
      <c r="I68" s="44">
        <f t="shared" si="4"/>
        <v>100</v>
      </c>
      <c r="J68" s="527"/>
      <c r="K68" s="38"/>
      <c r="L68" s="35" t="s">
        <v>27</v>
      </c>
      <c r="M68" s="120"/>
    </row>
    <row r="69" spans="1:13" ht="96" customHeight="1" thickBot="1">
      <c r="A69" s="537"/>
      <c r="B69" s="537"/>
      <c r="C69" s="537"/>
      <c r="D69" s="38"/>
      <c r="E69" s="5" t="s">
        <v>139</v>
      </c>
      <c r="F69" s="35" t="s">
        <v>26</v>
      </c>
      <c r="G69" s="38">
        <v>100</v>
      </c>
      <c r="H69" s="38">
        <v>100</v>
      </c>
      <c r="I69" s="44">
        <f t="shared" si="4"/>
        <v>100</v>
      </c>
      <c r="J69" s="527"/>
      <c r="K69" s="38"/>
      <c r="L69" s="35" t="s">
        <v>27</v>
      </c>
      <c r="M69" s="120"/>
    </row>
    <row r="70" spans="1:13" s="158" customFormat="1" ht="96" customHeight="1" thickBot="1">
      <c r="A70" s="537"/>
      <c r="B70" s="537"/>
      <c r="C70" s="537"/>
      <c r="D70" s="41" t="s">
        <v>141</v>
      </c>
      <c r="E70" s="38" t="s">
        <v>142</v>
      </c>
      <c r="F70" s="42" t="s">
        <v>143</v>
      </c>
      <c r="G70" s="156">
        <v>78425</v>
      </c>
      <c r="H70" s="156">
        <v>78425</v>
      </c>
      <c r="I70" s="157">
        <v>100</v>
      </c>
      <c r="J70" s="530">
        <f>I70</f>
        <v>100</v>
      </c>
      <c r="K70" s="156"/>
      <c r="L70" s="42"/>
      <c r="M70" s="121"/>
    </row>
    <row r="71" spans="1:13" ht="129.6" hidden="1" customHeight="1">
      <c r="A71" s="537"/>
      <c r="B71" s="537"/>
      <c r="C71" s="537"/>
      <c r="D71" s="50" t="s">
        <v>144</v>
      </c>
      <c r="E71" s="38" t="s">
        <v>35</v>
      </c>
      <c r="F71" s="38" t="s">
        <v>143</v>
      </c>
      <c r="G71" s="38"/>
      <c r="H71" s="38"/>
      <c r="I71" s="44" t="e">
        <f t="shared" si="4"/>
        <v>#DIV/0!</v>
      </c>
      <c r="J71" s="530"/>
      <c r="K71" s="38"/>
      <c r="L71" s="38" t="s">
        <v>27</v>
      </c>
      <c r="M71" s="50"/>
    </row>
    <row r="72" spans="1:13" ht="15.75" hidden="1" customHeight="1">
      <c r="A72" s="538" t="s">
        <v>145</v>
      </c>
      <c r="B72" s="538" t="s">
        <v>136</v>
      </c>
      <c r="C72" s="538" t="s">
        <v>23</v>
      </c>
      <c r="D72" s="38" t="s">
        <v>146</v>
      </c>
      <c r="E72" s="38" t="s">
        <v>147</v>
      </c>
      <c r="F72" s="35" t="s">
        <v>26</v>
      </c>
      <c r="G72" s="38">
        <v>57</v>
      </c>
      <c r="H72" s="38">
        <v>57</v>
      </c>
      <c r="I72" s="44">
        <f t="shared" si="4"/>
        <v>100</v>
      </c>
      <c r="J72" s="527">
        <v>100</v>
      </c>
      <c r="K72" s="38"/>
      <c r="L72" s="35" t="s">
        <v>27</v>
      </c>
      <c r="M72" s="489">
        <v>97</v>
      </c>
    </row>
    <row r="73" spans="1:13" ht="15.75" hidden="1" customHeight="1">
      <c r="A73" s="538"/>
      <c r="B73" s="538"/>
      <c r="C73" s="538"/>
      <c r="D73" s="38"/>
      <c r="E73" s="38" t="s">
        <v>139</v>
      </c>
      <c r="F73" s="35" t="s">
        <v>26</v>
      </c>
      <c r="G73" s="38">
        <v>98</v>
      </c>
      <c r="H73" s="38">
        <v>98</v>
      </c>
      <c r="I73" s="44">
        <f t="shared" si="4"/>
        <v>100</v>
      </c>
      <c r="J73" s="527"/>
      <c r="K73" s="38"/>
      <c r="L73" s="35" t="s">
        <v>27</v>
      </c>
      <c r="M73" s="489"/>
    </row>
    <row r="74" spans="1:13" ht="0.75" hidden="1" customHeight="1">
      <c r="A74" s="538"/>
      <c r="B74" s="538"/>
      <c r="C74" s="538"/>
      <c r="D74" s="45" t="s">
        <v>77</v>
      </c>
      <c r="E74" s="46" t="s">
        <v>35</v>
      </c>
      <c r="F74" s="46" t="s">
        <v>36</v>
      </c>
      <c r="G74" s="46">
        <v>1708</v>
      </c>
      <c r="H74" s="46">
        <v>1664</v>
      </c>
      <c r="I74" s="159">
        <f t="shared" si="4"/>
        <v>97.423887587822009</v>
      </c>
      <c r="J74" s="133">
        <v>97.4</v>
      </c>
      <c r="K74" s="46"/>
      <c r="L74" s="46" t="s">
        <v>27</v>
      </c>
      <c r="M74" s="489"/>
    </row>
    <row r="75" spans="1:13" ht="17.25" customHeight="1">
      <c r="A75" s="59"/>
      <c r="B75" s="160" t="s">
        <v>74</v>
      </c>
      <c r="C75" s="160"/>
      <c r="D75" s="160"/>
      <c r="E75" s="160"/>
      <c r="F75" s="160"/>
      <c r="G75" s="160"/>
      <c r="H75" s="160"/>
      <c r="I75" s="161"/>
      <c r="J75" s="162"/>
      <c r="K75" s="160"/>
      <c r="L75" s="126"/>
      <c r="M75" s="7">
        <f>(J66+J70)/2</f>
        <v>100</v>
      </c>
    </row>
    <row r="76" spans="1:13" ht="15.75" customHeight="1">
      <c r="A76" s="482" t="s">
        <v>54</v>
      </c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7">
        <f>(M36+M51+M58+M65+M75)/5</f>
        <v>97.675505050505052</v>
      </c>
    </row>
    <row r="77" spans="1:13" ht="18.600000000000001" customHeight="1">
      <c r="A77" s="1" t="s">
        <v>44</v>
      </c>
      <c r="G77" s="13"/>
      <c r="H77" s="13"/>
      <c r="I77" s="56"/>
      <c r="J77" s="136"/>
      <c r="K77" s="13"/>
      <c r="L77" s="13"/>
      <c r="M77" s="12"/>
    </row>
    <row r="78" spans="1:13" ht="18.600000000000001" customHeight="1">
      <c r="A78" s="1" t="s">
        <v>45</v>
      </c>
      <c r="G78" s="13"/>
      <c r="H78" s="13"/>
      <c r="I78" s="56"/>
      <c r="J78" s="136"/>
      <c r="K78" s="13"/>
      <c r="L78" s="13"/>
      <c r="M78" s="12"/>
    </row>
    <row r="79" spans="1:13" ht="16.2" customHeight="1">
      <c r="A79" s="1" t="s">
        <v>339</v>
      </c>
      <c r="G79" s="13"/>
      <c r="H79" s="13"/>
      <c r="I79" s="56"/>
      <c r="J79" s="136"/>
      <c r="K79" s="13"/>
      <c r="L79" s="13"/>
      <c r="M79" s="12"/>
    </row>
    <row r="80" spans="1:13" ht="10.199999999999999" hidden="1" customHeight="1"/>
    <row r="81" spans="1:7" ht="20.25" customHeight="1">
      <c r="A81" s="1" t="s">
        <v>148</v>
      </c>
      <c r="G81" s="1" t="s">
        <v>149</v>
      </c>
    </row>
    <row r="83" spans="1:7" ht="18.75" customHeight="1"/>
    <row r="84" spans="1:7" ht="15.75" customHeight="1"/>
    <row r="85" spans="1:7" ht="15.75" customHeight="1"/>
  </sheetData>
  <mergeCells count="46">
    <mergeCell ref="A76:L76"/>
    <mergeCell ref="A72:A74"/>
    <mergeCell ref="B72:B74"/>
    <mergeCell ref="C72:C74"/>
    <mergeCell ref="J72:J73"/>
    <mergeCell ref="M72:M74"/>
    <mergeCell ref="A66:A71"/>
    <mergeCell ref="B66:B71"/>
    <mergeCell ref="C66:C71"/>
    <mergeCell ref="J66:J69"/>
    <mergeCell ref="J70:J71"/>
    <mergeCell ref="A59:A62"/>
    <mergeCell ref="B59:B64"/>
    <mergeCell ref="C59:C64"/>
    <mergeCell ref="J59:J62"/>
    <mergeCell ref="M59:M62"/>
    <mergeCell ref="J63:J64"/>
    <mergeCell ref="A52:A57"/>
    <mergeCell ref="B52:B57"/>
    <mergeCell ref="C52:C57"/>
    <mergeCell ref="J52:J55"/>
    <mergeCell ref="M52:M57"/>
    <mergeCell ref="J56:J57"/>
    <mergeCell ref="A37:A50"/>
    <mergeCell ref="B37:B50"/>
    <mergeCell ref="C37:C50"/>
    <mergeCell ref="J37:J47"/>
    <mergeCell ref="M37:M50"/>
    <mergeCell ref="J48:J50"/>
    <mergeCell ref="A25:A35"/>
    <mergeCell ref="B25:B35"/>
    <mergeCell ref="C25:C35"/>
    <mergeCell ref="J25:J30"/>
    <mergeCell ref="M25:M35"/>
    <mergeCell ref="J33:J35"/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</mergeCells>
  <pageMargins left="0.51181102362204722" right="0.51181102362204722" top="0.55118110236220474" bottom="0.55118110236220474" header="0.51181102362204722" footer="0.51181102362204722"/>
  <pageSetup paperSize="9" scale="75" firstPageNumber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K83"/>
  <sheetViews>
    <sheetView topLeftCell="A28" workbookViewId="0">
      <selection activeCell="A11" sqref="A11:M11"/>
    </sheetView>
  </sheetViews>
  <sheetFormatPr defaultRowHeight="14.4"/>
  <cols>
    <col min="1" max="1" width="15.44140625"/>
    <col min="2" max="2" width="14.6640625"/>
    <col min="3" max="3" width="13.88671875"/>
    <col min="4" max="4" width="14.6640625" customWidth="1"/>
    <col min="5" max="5" width="14.8867187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3" max="13" width="11.44140625"/>
    <col min="14" max="15" width="0" hidden="1"/>
    <col min="16" max="16" width="0" style="1" hidden="1"/>
    <col min="17" max="1025" width="9.10937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84" t="s">
        <v>7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</row>
    <row r="10" spans="1:13">
      <c r="A10" s="484" t="s">
        <v>323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</row>
    <row r="11" spans="1:13">
      <c r="A11" s="484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</row>
    <row r="12" spans="1:13">
      <c r="A12" s="3"/>
    </row>
    <row r="13" spans="1:13" ht="171.6" customHeight="1">
      <c r="A13" s="32" t="s">
        <v>8</v>
      </c>
      <c r="B13" s="33" t="s">
        <v>9</v>
      </c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33" t="s">
        <v>80</v>
      </c>
      <c r="J13" s="33" t="s">
        <v>150</v>
      </c>
      <c r="K13" s="33" t="s">
        <v>18</v>
      </c>
      <c r="L13" s="33" t="s">
        <v>19</v>
      </c>
      <c r="M13" s="33" t="s">
        <v>20</v>
      </c>
    </row>
    <row r="14" spans="1:13" ht="119.4" hidden="1" customHeight="1">
      <c r="A14" s="514" t="s">
        <v>151</v>
      </c>
      <c r="B14" s="514" t="s">
        <v>22</v>
      </c>
      <c r="C14" s="514" t="s">
        <v>23</v>
      </c>
      <c r="D14" s="35" t="s">
        <v>49</v>
      </c>
      <c r="E14" s="35" t="s">
        <v>25</v>
      </c>
      <c r="F14" s="35" t="s">
        <v>26</v>
      </c>
      <c r="G14" s="35">
        <v>100</v>
      </c>
      <c r="H14" s="35">
        <v>100</v>
      </c>
      <c r="I14" s="144">
        <f t="shared" ref="I14:I35" si="0">H14/G14*100</f>
        <v>100</v>
      </c>
      <c r="J14" s="527">
        <v>100</v>
      </c>
      <c r="K14" s="35"/>
      <c r="L14" s="35" t="s">
        <v>27</v>
      </c>
      <c r="M14" s="514">
        <v>97.6</v>
      </c>
    </row>
    <row r="15" spans="1:13" ht="15" hidden="1" customHeight="1">
      <c r="A15" s="514"/>
      <c r="B15" s="514"/>
      <c r="C15" s="514"/>
      <c r="D15" s="38"/>
      <c r="E15" s="38" t="s">
        <v>28</v>
      </c>
      <c r="F15" s="38" t="s">
        <v>26</v>
      </c>
      <c r="G15" s="38">
        <v>99</v>
      </c>
      <c r="H15" s="38">
        <v>99</v>
      </c>
      <c r="I15" s="44">
        <f t="shared" si="0"/>
        <v>100</v>
      </c>
      <c r="J15" s="527"/>
      <c r="K15" s="38"/>
      <c r="L15" s="35" t="s">
        <v>27</v>
      </c>
      <c r="M15" s="514"/>
    </row>
    <row r="16" spans="1:13" ht="14.4" hidden="1" customHeight="1">
      <c r="A16" s="514"/>
      <c r="B16" s="514"/>
      <c r="C16" s="514"/>
      <c r="D16" s="38" t="s">
        <v>97</v>
      </c>
      <c r="E16" s="9" t="s">
        <v>25</v>
      </c>
      <c r="F16" s="38" t="s">
        <v>26</v>
      </c>
      <c r="G16" s="38">
        <v>100</v>
      </c>
      <c r="H16" s="38">
        <v>100</v>
      </c>
      <c r="I16" s="44">
        <f t="shared" si="0"/>
        <v>100</v>
      </c>
      <c r="J16" s="527"/>
      <c r="K16" s="38"/>
      <c r="L16" s="35" t="s">
        <v>27</v>
      </c>
      <c r="M16" s="514"/>
    </row>
    <row r="17" spans="1:15" ht="14.4" hidden="1" customHeight="1">
      <c r="A17" s="514"/>
      <c r="B17" s="514"/>
      <c r="C17" s="514"/>
      <c r="D17" s="38"/>
      <c r="E17" s="38" t="s">
        <v>28</v>
      </c>
      <c r="F17" s="38" t="s">
        <v>26</v>
      </c>
      <c r="G17" s="38">
        <v>99.5</v>
      </c>
      <c r="H17" s="38">
        <v>99.5</v>
      </c>
      <c r="I17" s="44">
        <f t="shared" si="0"/>
        <v>100</v>
      </c>
      <c r="J17" s="527"/>
      <c r="K17" s="38"/>
      <c r="L17" s="35" t="s">
        <v>27</v>
      </c>
      <c r="M17" s="514"/>
    </row>
    <row r="18" spans="1:15" ht="1.2" hidden="1" customHeight="1">
      <c r="A18" s="514"/>
      <c r="B18" s="514"/>
      <c r="C18" s="514"/>
      <c r="D18" s="38" t="s">
        <v>98</v>
      </c>
      <c r="E18" s="5" t="s">
        <v>25</v>
      </c>
      <c r="F18" s="38" t="s">
        <v>26</v>
      </c>
      <c r="G18" s="38">
        <v>100</v>
      </c>
      <c r="H18" s="38">
        <v>100</v>
      </c>
      <c r="I18" s="44">
        <f t="shared" si="0"/>
        <v>100</v>
      </c>
      <c r="J18" s="527"/>
      <c r="K18" s="38"/>
      <c r="L18" s="35" t="s">
        <v>27</v>
      </c>
      <c r="M18" s="514"/>
      <c r="O18" s="1" t="s">
        <v>31</v>
      </c>
    </row>
    <row r="19" spans="1:15" ht="14.4" hidden="1" customHeight="1">
      <c r="A19" s="514"/>
      <c r="B19" s="514"/>
      <c r="C19" s="514"/>
      <c r="D19" s="38"/>
      <c r="E19" s="38" t="s">
        <v>28</v>
      </c>
      <c r="F19" s="38" t="s">
        <v>26</v>
      </c>
      <c r="G19" s="38">
        <v>100</v>
      </c>
      <c r="H19" s="38">
        <v>100</v>
      </c>
      <c r="I19" s="44">
        <f t="shared" si="0"/>
        <v>100</v>
      </c>
      <c r="J19" s="527"/>
      <c r="K19" s="38"/>
      <c r="L19" s="35" t="s">
        <v>27</v>
      </c>
      <c r="M19" s="514"/>
    </row>
    <row r="20" spans="1:15" ht="198.6" hidden="1" customHeight="1">
      <c r="A20" s="514"/>
      <c r="B20" s="514"/>
      <c r="C20" s="514"/>
      <c r="D20" s="43" t="s">
        <v>32</v>
      </c>
      <c r="E20" s="5" t="s">
        <v>25</v>
      </c>
      <c r="F20" s="38" t="s">
        <v>26</v>
      </c>
      <c r="G20" s="43">
        <v>100</v>
      </c>
      <c r="H20" s="43">
        <v>100</v>
      </c>
      <c r="I20" s="44">
        <f t="shared" si="0"/>
        <v>100</v>
      </c>
      <c r="J20" s="527"/>
      <c r="K20" s="38"/>
      <c r="L20" s="35" t="s">
        <v>27</v>
      </c>
      <c r="M20" s="514"/>
      <c r="O20" s="1" t="s">
        <v>33</v>
      </c>
    </row>
    <row r="21" spans="1:15" ht="14.4" hidden="1" customHeight="1">
      <c r="A21" s="514"/>
      <c r="B21" s="514"/>
      <c r="C21" s="514"/>
      <c r="D21" s="125"/>
      <c r="E21" s="38" t="s">
        <v>28</v>
      </c>
      <c r="F21" s="38" t="s">
        <v>26</v>
      </c>
      <c r="G21" s="35">
        <v>99.3</v>
      </c>
      <c r="H21" s="35">
        <v>99.3</v>
      </c>
      <c r="I21" s="44">
        <f t="shared" si="0"/>
        <v>100</v>
      </c>
      <c r="J21" s="527"/>
      <c r="K21" s="38"/>
      <c r="L21" s="35" t="s">
        <v>27</v>
      </c>
      <c r="M21" s="514"/>
    </row>
    <row r="22" spans="1:15" ht="15.6" hidden="1" customHeight="1">
      <c r="A22" s="514"/>
      <c r="B22" s="514" t="s">
        <v>38</v>
      </c>
      <c r="C22" s="514" t="s">
        <v>23</v>
      </c>
      <c r="D22" s="125" t="s">
        <v>99</v>
      </c>
      <c r="E22" s="128" t="s">
        <v>40</v>
      </c>
      <c r="F22" s="38" t="s">
        <v>26</v>
      </c>
      <c r="G22" s="35">
        <v>99.5</v>
      </c>
      <c r="H22" s="35">
        <v>99.5</v>
      </c>
      <c r="I22" s="44">
        <f t="shared" si="0"/>
        <v>100</v>
      </c>
      <c r="J22" s="527">
        <v>100</v>
      </c>
      <c r="K22" s="38"/>
      <c r="L22" s="35" t="s">
        <v>27</v>
      </c>
      <c r="M22" s="514"/>
    </row>
    <row r="23" spans="1:15" ht="79.95" hidden="1" customHeight="1">
      <c r="A23" s="514"/>
      <c r="B23" s="514"/>
      <c r="C23" s="514"/>
      <c r="D23" s="146" t="s">
        <v>100</v>
      </c>
      <c r="E23" s="147" t="s">
        <v>40</v>
      </c>
      <c r="F23" s="38" t="s">
        <v>26</v>
      </c>
      <c r="G23" s="35">
        <v>99.6</v>
      </c>
      <c r="H23" s="35">
        <v>99.6</v>
      </c>
      <c r="I23" s="44">
        <f t="shared" si="0"/>
        <v>100</v>
      </c>
      <c r="J23" s="527"/>
      <c r="K23" s="38"/>
      <c r="L23" s="35" t="s">
        <v>27</v>
      </c>
      <c r="M23" s="514"/>
      <c r="N23" s="1" t="s">
        <v>101</v>
      </c>
    </row>
    <row r="24" spans="1:15" ht="40.200000000000003" hidden="1" customHeight="1">
      <c r="A24" s="514"/>
      <c r="B24" s="120"/>
      <c r="C24" s="120"/>
      <c r="D24" s="38" t="s">
        <v>77</v>
      </c>
      <c r="E24" s="38" t="s">
        <v>35</v>
      </c>
      <c r="F24" s="38" t="s">
        <v>36</v>
      </c>
      <c r="G24" s="38">
        <v>1719</v>
      </c>
      <c r="H24" s="38">
        <v>1636</v>
      </c>
      <c r="I24" s="44">
        <f t="shared" si="0"/>
        <v>95.171611401977898</v>
      </c>
      <c r="J24" s="133">
        <v>95.2</v>
      </c>
      <c r="K24" s="38"/>
      <c r="L24" s="35" t="s">
        <v>27</v>
      </c>
      <c r="M24" s="514"/>
    </row>
    <row r="25" spans="1:15" ht="99" customHeight="1">
      <c r="A25" s="489" t="s">
        <v>152</v>
      </c>
      <c r="B25" s="489" t="s">
        <v>102</v>
      </c>
      <c r="C25" s="489" t="s">
        <v>23</v>
      </c>
      <c r="D25" s="38" t="s">
        <v>153</v>
      </c>
      <c r="E25" s="38" t="s">
        <v>104</v>
      </c>
      <c r="F25" s="38" t="s">
        <v>26</v>
      </c>
      <c r="G25" s="38">
        <v>100</v>
      </c>
      <c r="H25" s="38">
        <v>100</v>
      </c>
      <c r="I25" s="44">
        <f t="shared" si="0"/>
        <v>100</v>
      </c>
      <c r="J25" s="527">
        <f>(I25+I26+I27+I28+I29+I30)/6</f>
        <v>100</v>
      </c>
      <c r="K25" s="38"/>
      <c r="L25" s="35" t="s">
        <v>27</v>
      </c>
      <c r="M25" s="37"/>
    </row>
    <row r="26" spans="1:15" ht="165.6" customHeight="1">
      <c r="A26" s="489"/>
      <c r="B26" s="489"/>
      <c r="C26" s="489"/>
      <c r="D26" s="38"/>
      <c r="E26" s="38" t="s">
        <v>105</v>
      </c>
      <c r="F26" s="38" t="s">
        <v>26</v>
      </c>
      <c r="G26" s="38">
        <v>100</v>
      </c>
      <c r="H26" s="38">
        <v>100</v>
      </c>
      <c r="I26" s="44">
        <f t="shared" si="0"/>
        <v>100</v>
      </c>
      <c r="J26" s="527"/>
      <c r="K26" s="38"/>
      <c r="L26" s="35" t="s">
        <v>27</v>
      </c>
      <c r="M26" s="40"/>
    </row>
    <row r="27" spans="1:15" ht="130.94999999999999" customHeight="1">
      <c r="A27" s="489"/>
      <c r="B27" s="489"/>
      <c r="C27" s="489"/>
      <c r="D27" s="38" t="s">
        <v>118</v>
      </c>
      <c r="E27" s="38" t="s">
        <v>104</v>
      </c>
      <c r="F27" s="38" t="s">
        <v>26</v>
      </c>
      <c r="G27" s="38">
        <v>100</v>
      </c>
      <c r="H27" s="38">
        <v>100</v>
      </c>
      <c r="I27" s="44">
        <f t="shared" si="0"/>
        <v>100</v>
      </c>
      <c r="J27" s="527"/>
      <c r="K27" s="38"/>
      <c r="L27" s="35" t="s">
        <v>27</v>
      </c>
      <c r="M27" s="40"/>
      <c r="O27" s="1" t="s">
        <v>107</v>
      </c>
    </row>
    <row r="28" spans="1:15" ht="157.19999999999999" customHeight="1">
      <c r="A28" s="489"/>
      <c r="B28" s="489"/>
      <c r="C28" s="489"/>
      <c r="D28" s="38"/>
      <c r="E28" s="38" t="s">
        <v>105</v>
      </c>
      <c r="F28" s="38" t="s">
        <v>26</v>
      </c>
      <c r="G28" s="38">
        <v>100</v>
      </c>
      <c r="H28" s="38">
        <v>100</v>
      </c>
      <c r="I28" s="44">
        <f t="shared" si="0"/>
        <v>100</v>
      </c>
      <c r="J28" s="527"/>
      <c r="K28" s="38"/>
      <c r="L28" s="35" t="s">
        <v>27</v>
      </c>
      <c r="M28" s="40"/>
    </row>
    <row r="29" spans="1:15" ht="165" customHeight="1">
      <c r="A29" s="489"/>
      <c r="B29" s="489"/>
      <c r="C29" s="489"/>
      <c r="D29" s="38" t="s">
        <v>154</v>
      </c>
      <c r="E29" s="38" t="s">
        <v>104</v>
      </c>
      <c r="F29" s="38" t="s">
        <v>26</v>
      </c>
      <c r="G29" s="38">
        <v>100</v>
      </c>
      <c r="H29" s="38">
        <v>100</v>
      </c>
      <c r="I29" s="44">
        <f t="shared" si="0"/>
        <v>100</v>
      </c>
      <c r="J29" s="527"/>
      <c r="K29" s="38"/>
      <c r="L29" s="35" t="s">
        <v>27</v>
      </c>
      <c r="M29" s="40"/>
      <c r="O29" s="1" t="s">
        <v>109</v>
      </c>
    </row>
    <row r="30" spans="1:15" ht="165" customHeight="1">
      <c r="A30" s="489"/>
      <c r="B30" s="489"/>
      <c r="C30" s="489"/>
      <c r="D30" s="38"/>
      <c r="E30" s="38" t="s">
        <v>105</v>
      </c>
      <c r="F30" s="38" t="s">
        <v>26</v>
      </c>
      <c r="G30" s="38">
        <v>100</v>
      </c>
      <c r="H30" s="38">
        <v>100</v>
      </c>
      <c r="I30" s="44">
        <f t="shared" si="0"/>
        <v>100</v>
      </c>
      <c r="J30" s="527"/>
      <c r="K30" s="38"/>
      <c r="L30" s="35" t="s">
        <v>27</v>
      </c>
      <c r="M30" s="40"/>
    </row>
    <row r="31" spans="1:15" ht="0.6" hidden="1" customHeight="1">
      <c r="A31" s="489"/>
      <c r="B31" s="489"/>
      <c r="C31" s="489"/>
      <c r="D31" s="38" t="s">
        <v>110</v>
      </c>
      <c r="E31" s="38" t="s">
        <v>104</v>
      </c>
      <c r="F31" s="38" t="s">
        <v>26</v>
      </c>
      <c r="G31" s="38">
        <v>100</v>
      </c>
      <c r="H31" s="38">
        <v>100</v>
      </c>
      <c r="I31" s="44">
        <f t="shared" si="0"/>
        <v>100</v>
      </c>
      <c r="J31" s="527"/>
      <c r="K31" s="38"/>
      <c r="L31" s="35" t="s">
        <v>27</v>
      </c>
      <c r="M31" s="40"/>
      <c r="N31" s="1" t="s">
        <v>112</v>
      </c>
    </row>
    <row r="32" spans="1:15" ht="175.2" hidden="1" customHeight="1">
      <c r="A32" s="489"/>
      <c r="B32" s="489"/>
      <c r="C32" s="489"/>
      <c r="D32" s="38"/>
      <c r="E32" s="38" t="s">
        <v>105</v>
      </c>
      <c r="F32" s="38" t="s">
        <v>26</v>
      </c>
      <c r="G32" s="38">
        <v>100</v>
      </c>
      <c r="H32" s="38">
        <v>100</v>
      </c>
      <c r="I32" s="44">
        <f t="shared" si="0"/>
        <v>100</v>
      </c>
      <c r="J32" s="527"/>
      <c r="K32" s="38"/>
      <c r="L32" s="35" t="s">
        <v>27</v>
      </c>
      <c r="M32" s="40"/>
    </row>
    <row r="33" spans="1:14" ht="39.6" customHeight="1">
      <c r="A33" s="489"/>
      <c r="B33" s="489"/>
      <c r="C33" s="489"/>
      <c r="D33" s="43" t="s">
        <v>41</v>
      </c>
      <c r="E33" s="43" t="s">
        <v>35</v>
      </c>
      <c r="F33" s="43" t="s">
        <v>36</v>
      </c>
      <c r="G33" s="476">
        <v>252</v>
      </c>
      <c r="H33" s="43">
        <v>252</v>
      </c>
      <c r="I33" s="163">
        <f t="shared" si="0"/>
        <v>100</v>
      </c>
      <c r="J33" s="133">
        <f>(I33+I34+I35)/3</f>
        <v>100</v>
      </c>
      <c r="K33" s="45"/>
      <c r="L33" s="35" t="s">
        <v>27</v>
      </c>
      <c r="M33" s="40"/>
    </row>
    <row r="34" spans="1:14" ht="189.6" customHeight="1">
      <c r="A34" s="489"/>
      <c r="B34" s="489"/>
      <c r="C34" s="489"/>
      <c r="D34" s="148" t="s">
        <v>155</v>
      </c>
      <c r="E34" s="54" t="s">
        <v>35</v>
      </c>
      <c r="F34" s="164" t="s">
        <v>36</v>
      </c>
      <c r="G34" s="472">
        <v>31</v>
      </c>
      <c r="H34" s="165">
        <v>31</v>
      </c>
      <c r="I34" s="166">
        <f t="shared" si="0"/>
        <v>100</v>
      </c>
      <c r="J34" s="53"/>
      <c r="K34" s="120"/>
      <c r="L34" s="46" t="s">
        <v>27</v>
      </c>
      <c r="M34" s="40"/>
    </row>
    <row r="35" spans="1:14" ht="160.19999999999999" customHeight="1">
      <c r="A35" s="489"/>
      <c r="B35" s="489"/>
      <c r="C35" s="489"/>
      <c r="D35" s="59" t="s">
        <v>156</v>
      </c>
      <c r="E35" s="125" t="s">
        <v>35</v>
      </c>
      <c r="F35" s="125" t="s">
        <v>36</v>
      </c>
      <c r="G35" s="472">
        <v>1</v>
      </c>
      <c r="H35" s="165">
        <v>1</v>
      </c>
      <c r="I35" s="167">
        <f t="shared" si="0"/>
        <v>100</v>
      </c>
      <c r="J35" s="168"/>
      <c r="K35" s="50"/>
      <c r="L35" s="46" t="s">
        <v>27</v>
      </c>
      <c r="M35" s="169"/>
    </row>
    <row r="36" spans="1:14" ht="21.6" hidden="1" customHeight="1">
      <c r="A36" s="489"/>
      <c r="B36" s="489"/>
      <c r="C36" s="489"/>
      <c r="D36" s="5" t="s">
        <v>157</v>
      </c>
      <c r="E36" s="170" t="s">
        <v>35</v>
      </c>
      <c r="F36" s="170" t="s">
        <v>36</v>
      </c>
      <c r="G36" s="170">
        <v>0</v>
      </c>
      <c r="H36" s="78">
        <v>0</v>
      </c>
      <c r="I36" s="171">
        <v>0</v>
      </c>
      <c r="J36" s="53"/>
      <c r="K36" s="43"/>
      <c r="L36" s="46" t="s">
        <v>27</v>
      </c>
      <c r="M36" s="47"/>
    </row>
    <row r="37" spans="1:14" ht="24.6" hidden="1" customHeight="1">
      <c r="A37" s="489"/>
      <c r="B37" s="489"/>
      <c r="C37" s="489"/>
      <c r="D37" s="43" t="s">
        <v>41</v>
      </c>
      <c r="E37" s="43" t="s">
        <v>35</v>
      </c>
      <c r="F37" s="43" t="s">
        <v>36</v>
      </c>
      <c r="G37" s="43">
        <v>0</v>
      </c>
      <c r="H37" s="43">
        <v>0</v>
      </c>
      <c r="I37" s="163"/>
      <c r="J37" s="133"/>
      <c r="K37" s="43"/>
      <c r="L37" s="35" t="s">
        <v>27</v>
      </c>
      <c r="M37" s="40"/>
    </row>
    <row r="38" spans="1:14" ht="21.6" customHeight="1">
      <c r="A38" s="12"/>
      <c r="B38" s="539" t="s">
        <v>54</v>
      </c>
      <c r="C38" s="539"/>
      <c r="D38" s="539"/>
      <c r="E38" s="539"/>
      <c r="F38" s="539"/>
      <c r="G38" s="539"/>
      <c r="H38" s="539"/>
      <c r="I38" s="539"/>
      <c r="J38" s="539"/>
      <c r="K38" s="539"/>
      <c r="L38" s="48"/>
      <c r="M38" s="172">
        <f>(J25+J33)/2</f>
        <v>100</v>
      </c>
    </row>
    <row r="39" spans="1:14" ht="81.599999999999994" customHeight="1">
      <c r="A39" s="540"/>
      <c r="B39" s="489" t="s">
        <v>115</v>
      </c>
      <c r="C39" s="489" t="s">
        <v>23</v>
      </c>
      <c r="D39" s="38" t="s">
        <v>103</v>
      </c>
      <c r="E39" s="38" t="s">
        <v>116</v>
      </c>
      <c r="F39" s="38" t="s">
        <v>26</v>
      </c>
      <c r="G39" s="38">
        <v>100</v>
      </c>
      <c r="H39" s="165">
        <v>100</v>
      </c>
      <c r="I39" s="44">
        <f t="shared" ref="I39:I52" si="1">H39/G39*100</f>
        <v>100</v>
      </c>
      <c r="J39" s="541">
        <f>(I39+I40+I41+I42+I43+I44)/6</f>
        <v>100</v>
      </c>
      <c r="K39" s="38"/>
      <c r="L39" s="35" t="s">
        <v>27</v>
      </c>
      <c r="M39" s="40"/>
    </row>
    <row r="40" spans="1:14" ht="158.4" customHeight="1">
      <c r="A40" s="540"/>
      <c r="B40" s="540"/>
      <c r="C40" s="540"/>
      <c r="D40" s="38"/>
      <c r="E40" s="38" t="s">
        <v>117</v>
      </c>
      <c r="F40" s="38" t="s">
        <v>26</v>
      </c>
      <c r="G40" s="38">
        <v>100</v>
      </c>
      <c r="H40" s="38">
        <v>100</v>
      </c>
      <c r="I40" s="44">
        <f t="shared" si="1"/>
        <v>100</v>
      </c>
      <c r="J40" s="541"/>
      <c r="K40" s="38"/>
      <c r="L40" s="35" t="s">
        <v>27</v>
      </c>
      <c r="M40" s="40"/>
    </row>
    <row r="41" spans="1:14" ht="131.4" customHeight="1">
      <c r="A41" s="540"/>
      <c r="B41" s="540"/>
      <c r="C41" s="540"/>
      <c r="D41" s="38" t="s">
        <v>118</v>
      </c>
      <c r="E41" s="38" t="s">
        <v>116</v>
      </c>
      <c r="F41" s="38" t="s">
        <v>26</v>
      </c>
      <c r="G41" s="38">
        <v>100</v>
      </c>
      <c r="H41" s="38">
        <v>100</v>
      </c>
      <c r="I41" s="44">
        <f t="shared" si="1"/>
        <v>100</v>
      </c>
      <c r="J41" s="541"/>
      <c r="K41" s="38"/>
      <c r="L41" s="35" t="s">
        <v>27</v>
      </c>
      <c r="M41" s="40"/>
    </row>
    <row r="42" spans="1:14" ht="159" customHeight="1">
      <c r="A42" s="540"/>
      <c r="B42" s="540"/>
      <c r="C42" s="540"/>
      <c r="D42" s="38"/>
      <c r="E42" s="38" t="s">
        <v>117</v>
      </c>
      <c r="F42" s="38" t="s">
        <v>26</v>
      </c>
      <c r="G42" s="38">
        <v>100</v>
      </c>
      <c r="H42" s="38">
        <v>100</v>
      </c>
      <c r="I42" s="44">
        <f t="shared" si="1"/>
        <v>100</v>
      </c>
      <c r="J42" s="541"/>
      <c r="K42" s="38"/>
      <c r="L42" s="35" t="s">
        <v>27</v>
      </c>
      <c r="M42" s="40"/>
    </row>
    <row r="43" spans="1:14" ht="171.6" customHeight="1">
      <c r="A43" s="540"/>
      <c r="B43" s="540"/>
      <c r="C43" s="540"/>
      <c r="D43" s="38" t="s">
        <v>154</v>
      </c>
      <c r="E43" s="38" t="s">
        <v>116</v>
      </c>
      <c r="F43" s="38" t="s">
        <v>26</v>
      </c>
      <c r="G43" s="38">
        <v>100</v>
      </c>
      <c r="H43" s="38">
        <v>100</v>
      </c>
      <c r="I43" s="44">
        <f t="shared" si="1"/>
        <v>100</v>
      </c>
      <c r="J43" s="541"/>
      <c r="K43" s="38"/>
      <c r="L43" s="35" t="s">
        <v>27</v>
      </c>
      <c r="M43" s="40"/>
      <c r="N43" s="1" t="s">
        <v>119</v>
      </c>
    </row>
    <row r="44" spans="1:14" ht="166.95" customHeight="1">
      <c r="A44" s="540"/>
      <c r="B44" s="540"/>
      <c r="C44" s="540"/>
      <c r="D44" s="38"/>
      <c r="E44" s="38" t="s">
        <v>105</v>
      </c>
      <c r="F44" s="38" t="s">
        <v>26</v>
      </c>
      <c r="G44" s="38">
        <v>100</v>
      </c>
      <c r="H44" s="38">
        <v>100</v>
      </c>
      <c r="I44" s="44">
        <f t="shared" si="1"/>
        <v>100</v>
      </c>
      <c r="J44" s="541"/>
      <c r="K44" s="38"/>
      <c r="L44" s="35" t="s">
        <v>27</v>
      </c>
      <c r="M44" s="40"/>
    </row>
    <row r="45" spans="1:14" ht="37.950000000000003" hidden="1" customHeight="1">
      <c r="A45" s="540"/>
      <c r="B45" s="540"/>
      <c r="C45" s="540"/>
      <c r="D45" s="38" t="s">
        <v>110</v>
      </c>
      <c r="E45" s="38" t="s">
        <v>104</v>
      </c>
      <c r="F45" s="38" t="s">
        <v>26</v>
      </c>
      <c r="G45" s="38">
        <v>100</v>
      </c>
      <c r="H45" s="38">
        <v>100</v>
      </c>
      <c r="I45" s="44">
        <f t="shared" si="1"/>
        <v>100</v>
      </c>
      <c r="J45" s="541"/>
      <c r="K45" s="38"/>
      <c r="L45" s="35" t="s">
        <v>27</v>
      </c>
      <c r="M45" s="40"/>
      <c r="N45" s="1" t="s">
        <v>120</v>
      </c>
    </row>
    <row r="46" spans="1:14" ht="171.6" hidden="1" customHeight="1">
      <c r="A46" s="540"/>
      <c r="B46" s="540"/>
      <c r="C46" s="540"/>
      <c r="D46" s="125"/>
      <c r="E46" s="35" t="s">
        <v>105</v>
      </c>
      <c r="F46" s="35" t="s">
        <v>26</v>
      </c>
      <c r="G46" s="35">
        <v>100</v>
      </c>
      <c r="H46" s="35">
        <v>100</v>
      </c>
      <c r="I46" s="144">
        <f t="shared" si="1"/>
        <v>100</v>
      </c>
      <c r="J46" s="541"/>
      <c r="K46" s="35"/>
      <c r="L46" s="35" t="s">
        <v>27</v>
      </c>
      <c r="M46" s="40"/>
    </row>
    <row r="47" spans="1:14" ht="45" hidden="1" customHeight="1">
      <c r="A47" s="540"/>
      <c r="B47" s="540"/>
      <c r="C47" s="540"/>
      <c r="D47" s="43" t="s">
        <v>121</v>
      </c>
      <c r="E47" s="43" t="s">
        <v>122</v>
      </c>
      <c r="F47" s="35" t="s">
        <v>26</v>
      </c>
      <c r="G47" s="43">
        <v>100</v>
      </c>
      <c r="H47" s="43">
        <v>98</v>
      </c>
      <c r="I47" s="144">
        <f t="shared" si="1"/>
        <v>98</v>
      </c>
      <c r="J47" s="541"/>
      <c r="K47" s="43"/>
      <c r="L47" s="35" t="s">
        <v>27</v>
      </c>
      <c r="M47" s="40"/>
      <c r="N47" s="1" t="s">
        <v>123</v>
      </c>
    </row>
    <row r="48" spans="1:14" ht="30.6" hidden="1" customHeight="1">
      <c r="A48" s="540"/>
      <c r="B48" s="540"/>
      <c r="C48" s="540"/>
      <c r="D48" s="125"/>
      <c r="E48" s="125" t="s">
        <v>124</v>
      </c>
      <c r="F48" s="35" t="s">
        <v>26</v>
      </c>
      <c r="G48" s="35">
        <v>100</v>
      </c>
      <c r="H48" s="35">
        <v>100</v>
      </c>
      <c r="I48" s="144">
        <f t="shared" si="1"/>
        <v>100</v>
      </c>
      <c r="J48" s="541"/>
      <c r="K48" s="35"/>
      <c r="L48" s="35" t="s">
        <v>27</v>
      </c>
      <c r="M48" s="40"/>
    </row>
    <row r="49" spans="1:15" ht="96.6" hidden="1" customHeight="1">
      <c r="A49" s="540"/>
      <c r="B49" s="540"/>
      <c r="C49" s="540"/>
      <c r="D49" s="43"/>
      <c r="E49" s="43" t="s">
        <v>125</v>
      </c>
      <c r="F49" s="35" t="s">
        <v>26</v>
      </c>
      <c r="G49" s="43">
        <v>90</v>
      </c>
      <c r="H49" s="43">
        <v>83</v>
      </c>
      <c r="I49" s="144">
        <f t="shared" si="1"/>
        <v>92.222222222222229</v>
      </c>
      <c r="J49" s="541"/>
      <c r="K49" s="43"/>
      <c r="L49" s="35" t="s">
        <v>27</v>
      </c>
      <c r="M49" s="40"/>
    </row>
    <row r="50" spans="1:15" ht="43.2" customHeight="1">
      <c r="A50" s="540"/>
      <c r="B50" s="540"/>
      <c r="C50" s="540"/>
      <c r="D50" s="45" t="s">
        <v>41</v>
      </c>
      <c r="E50" s="46" t="s">
        <v>35</v>
      </c>
      <c r="F50" s="46" t="s">
        <v>36</v>
      </c>
      <c r="G50" s="295">
        <v>218</v>
      </c>
      <c r="H50" s="85">
        <v>218</v>
      </c>
      <c r="I50" s="173">
        <f t="shared" si="1"/>
        <v>100</v>
      </c>
      <c r="J50" s="542">
        <f>(I50+I51+I52)/3</f>
        <v>100</v>
      </c>
      <c r="K50" s="125"/>
      <c r="L50" s="46" t="s">
        <v>27</v>
      </c>
      <c r="M50" s="40"/>
    </row>
    <row r="51" spans="1:15" ht="189.75" customHeight="1">
      <c r="A51" s="32"/>
      <c r="B51" s="32"/>
      <c r="C51" s="32"/>
      <c r="D51" s="174" t="s">
        <v>155</v>
      </c>
      <c r="E51" s="125" t="s">
        <v>35</v>
      </c>
      <c r="F51" s="48" t="s">
        <v>36</v>
      </c>
      <c r="G51" s="472">
        <v>7</v>
      </c>
      <c r="H51" s="63">
        <v>7</v>
      </c>
      <c r="I51" s="36">
        <v>100</v>
      </c>
      <c r="J51" s="542"/>
      <c r="K51" s="125"/>
      <c r="L51" s="46" t="s">
        <v>27</v>
      </c>
      <c r="M51" s="47"/>
    </row>
    <row r="52" spans="1:15" ht="157.19999999999999" customHeight="1">
      <c r="A52" s="155"/>
      <c r="B52" s="175"/>
      <c r="C52" s="175"/>
      <c r="D52" s="176" t="s">
        <v>156</v>
      </c>
      <c r="E52" s="45" t="s">
        <v>35</v>
      </c>
      <c r="F52" s="13" t="s">
        <v>36</v>
      </c>
      <c r="G52" s="45">
        <v>1</v>
      </c>
      <c r="H52" s="73">
        <v>1</v>
      </c>
      <c r="I52" s="37">
        <f t="shared" si="1"/>
        <v>100</v>
      </c>
      <c r="J52" s="542"/>
      <c r="K52" s="45"/>
      <c r="L52" s="45" t="s">
        <v>27</v>
      </c>
      <c r="M52" s="167"/>
    </row>
    <row r="53" spans="1:15" ht="22.95" customHeight="1">
      <c r="A53" s="177"/>
      <c r="B53" s="543" t="s">
        <v>54</v>
      </c>
      <c r="C53" s="543"/>
      <c r="D53" s="543"/>
      <c r="E53" s="543"/>
      <c r="F53" s="543"/>
      <c r="G53" s="543"/>
      <c r="H53" s="543"/>
      <c r="I53" s="543"/>
      <c r="J53" s="543"/>
      <c r="K53" s="178"/>
      <c r="L53" s="179"/>
      <c r="M53" s="153">
        <f>(J39+J50)/2</f>
        <v>100</v>
      </c>
    </row>
    <row r="54" spans="1:15" ht="82.95" customHeight="1">
      <c r="A54" s="538"/>
      <c r="B54" s="538" t="s">
        <v>127</v>
      </c>
      <c r="C54" s="538" t="s">
        <v>23</v>
      </c>
      <c r="D54" s="38" t="s">
        <v>103</v>
      </c>
      <c r="E54" s="180" t="s">
        <v>128</v>
      </c>
      <c r="F54" s="38" t="s">
        <v>26</v>
      </c>
      <c r="G54" s="38">
        <v>100</v>
      </c>
      <c r="H54" s="38">
        <v>100</v>
      </c>
      <c r="I54" s="44">
        <f t="shared" ref="I54:I61" si="2">H54/G54*100</f>
        <v>100</v>
      </c>
      <c r="J54" s="528">
        <f>(I54+I55+I57+I58+I59+I60)/6</f>
        <v>100</v>
      </c>
      <c r="K54" s="38"/>
      <c r="L54" s="38" t="s">
        <v>27</v>
      </c>
      <c r="M54" s="40"/>
      <c r="N54" s="1">
        <f>(75+96+98+92+70+95)/6</f>
        <v>87.666666666666671</v>
      </c>
      <c r="O54" s="1">
        <f>(95+98+92+98+67+98)/6</f>
        <v>91.333333333333329</v>
      </c>
    </row>
    <row r="55" spans="1:15" ht="159" customHeight="1">
      <c r="A55" s="538"/>
      <c r="B55" s="538"/>
      <c r="C55" s="538"/>
      <c r="D55" s="38"/>
      <c r="E55" s="38" t="s">
        <v>129</v>
      </c>
      <c r="F55" s="35" t="s">
        <v>26</v>
      </c>
      <c r="G55" s="38">
        <v>100</v>
      </c>
      <c r="H55" s="38">
        <v>100</v>
      </c>
      <c r="I55" s="44">
        <f t="shared" si="2"/>
        <v>100</v>
      </c>
      <c r="J55" s="528"/>
      <c r="K55" s="38"/>
      <c r="L55" s="35" t="s">
        <v>27</v>
      </c>
      <c r="M55" s="40"/>
      <c r="N55" s="1">
        <f>(68+45+50+80+80+80)/6</f>
        <v>67.166666666666671</v>
      </c>
      <c r="O55" s="1">
        <f>(68+33+52+79+80+90)/6</f>
        <v>67</v>
      </c>
    </row>
    <row r="56" spans="1:15" ht="112.95" hidden="1" customHeight="1">
      <c r="A56" s="538"/>
      <c r="B56" s="538"/>
      <c r="C56" s="538"/>
      <c r="D56" s="38"/>
      <c r="E56" s="181" t="s">
        <v>125</v>
      </c>
      <c r="F56" s="35" t="s">
        <v>26</v>
      </c>
      <c r="G56" s="38">
        <v>46.8</v>
      </c>
      <c r="H56" s="38">
        <v>43.5</v>
      </c>
      <c r="I56" s="44">
        <f t="shared" si="2"/>
        <v>92.948717948717956</v>
      </c>
      <c r="J56" s="528"/>
      <c r="K56" s="38"/>
      <c r="L56" s="35" t="s">
        <v>27</v>
      </c>
      <c r="M56" s="40"/>
      <c r="N56" s="1">
        <f>(60+27+40+44+55+55)/6</f>
        <v>46.833333333333336</v>
      </c>
      <c r="O56" s="1">
        <f>(43+48+51+34+27+58)/6</f>
        <v>43.5</v>
      </c>
    </row>
    <row r="57" spans="1:15" ht="0.6" customHeight="1">
      <c r="A57" s="538"/>
      <c r="B57" s="538"/>
      <c r="C57" s="538"/>
      <c r="D57" s="38" t="s">
        <v>158</v>
      </c>
      <c r="E57" s="38" t="s">
        <v>128</v>
      </c>
      <c r="F57" s="35" t="s">
        <v>26</v>
      </c>
      <c r="G57" s="38">
        <v>100</v>
      </c>
      <c r="H57" s="38">
        <v>100</v>
      </c>
      <c r="I57" s="44">
        <f t="shared" si="2"/>
        <v>100</v>
      </c>
      <c r="J57" s="528"/>
      <c r="K57" s="38"/>
      <c r="L57" s="35" t="s">
        <v>27</v>
      </c>
      <c r="M57" s="40"/>
      <c r="N57" s="1" t="s">
        <v>130</v>
      </c>
    </row>
    <row r="58" spans="1:15" ht="152.4" hidden="1" customHeight="1">
      <c r="A58" s="538"/>
      <c r="B58" s="538"/>
      <c r="C58" s="538"/>
      <c r="D58" s="38"/>
      <c r="E58" s="38" t="s">
        <v>129</v>
      </c>
      <c r="F58" s="35" t="s">
        <v>26</v>
      </c>
      <c r="G58" s="38">
        <v>100</v>
      </c>
      <c r="H58" s="38">
        <v>100</v>
      </c>
      <c r="I58" s="44">
        <f t="shared" si="2"/>
        <v>100</v>
      </c>
      <c r="J58" s="528"/>
      <c r="K58" s="38"/>
      <c r="L58" s="35" t="s">
        <v>27</v>
      </c>
      <c r="M58" s="40"/>
    </row>
    <row r="59" spans="1:15" ht="165" hidden="1" customHeight="1">
      <c r="A59" s="538"/>
      <c r="B59" s="538"/>
      <c r="C59" s="538"/>
      <c r="D59" s="38" t="s">
        <v>154</v>
      </c>
      <c r="E59" s="38" t="s">
        <v>128</v>
      </c>
      <c r="F59" s="35" t="s">
        <v>26</v>
      </c>
      <c r="G59" s="38">
        <v>100</v>
      </c>
      <c r="H59" s="38">
        <v>100</v>
      </c>
      <c r="I59" s="44">
        <f t="shared" si="2"/>
        <v>100</v>
      </c>
      <c r="J59" s="528"/>
      <c r="K59" s="38"/>
      <c r="L59" s="35" t="s">
        <v>27</v>
      </c>
      <c r="M59" s="40"/>
    </row>
    <row r="60" spans="1:15" ht="150" hidden="1" customHeight="1">
      <c r="A60" s="538"/>
      <c r="B60" s="538"/>
      <c r="C60" s="538"/>
      <c r="D60" s="38"/>
      <c r="E60" s="38" t="s">
        <v>129</v>
      </c>
      <c r="F60" s="35" t="s">
        <v>26</v>
      </c>
      <c r="G60" s="38">
        <v>100</v>
      </c>
      <c r="H60" s="38">
        <v>100</v>
      </c>
      <c r="I60" s="44">
        <f t="shared" si="2"/>
        <v>100</v>
      </c>
      <c r="J60" s="528"/>
      <c r="K60" s="38"/>
      <c r="L60" s="35" t="s">
        <v>27</v>
      </c>
      <c r="M60" s="40"/>
    </row>
    <row r="61" spans="1:15" ht="37.950000000000003" customHeight="1">
      <c r="A61" s="538"/>
      <c r="B61" s="538"/>
      <c r="C61" s="538"/>
      <c r="D61" s="45" t="s">
        <v>41</v>
      </c>
      <c r="E61" s="125" t="s">
        <v>35</v>
      </c>
      <c r="F61" s="46" t="s">
        <v>36</v>
      </c>
      <c r="G61" s="477">
        <v>42</v>
      </c>
      <c r="H61" s="46">
        <v>42</v>
      </c>
      <c r="I61" s="159">
        <f t="shared" si="2"/>
        <v>100</v>
      </c>
      <c r="J61" s="544">
        <f>H61/G61*100</f>
        <v>100</v>
      </c>
      <c r="K61" s="45"/>
      <c r="L61" s="46" t="s">
        <v>27</v>
      </c>
      <c r="M61" s="40"/>
    </row>
    <row r="62" spans="1:15" ht="156.6" customHeight="1">
      <c r="A62" s="182"/>
      <c r="B62" s="183"/>
      <c r="C62" s="184"/>
      <c r="D62" s="185" t="s">
        <v>155</v>
      </c>
      <c r="E62" s="125" t="s">
        <v>35</v>
      </c>
      <c r="F62" s="125" t="s">
        <v>36</v>
      </c>
      <c r="G62" s="125">
        <v>1</v>
      </c>
      <c r="H62" s="165">
        <v>1</v>
      </c>
      <c r="I62" s="186">
        <v>100</v>
      </c>
      <c r="J62" s="544"/>
      <c r="K62" s="125"/>
      <c r="L62" s="46" t="s">
        <v>27</v>
      </c>
      <c r="M62" s="47"/>
    </row>
    <row r="63" spans="1:15" ht="25.2" hidden="1" customHeight="1">
      <c r="A63" s="4"/>
      <c r="B63" s="183"/>
      <c r="C63" s="187"/>
      <c r="D63" s="54" t="s">
        <v>156</v>
      </c>
      <c r="E63" s="176" t="s">
        <v>35</v>
      </c>
      <c r="F63" s="45" t="s">
        <v>36</v>
      </c>
      <c r="G63" s="188">
        <v>0</v>
      </c>
      <c r="H63" s="189">
        <v>0</v>
      </c>
      <c r="I63" s="186">
        <v>0</v>
      </c>
      <c r="J63" s="544"/>
      <c r="K63" s="120"/>
      <c r="L63" s="45" t="s">
        <v>27</v>
      </c>
      <c r="M63" s="167"/>
    </row>
    <row r="64" spans="1:15" ht="24" customHeight="1">
      <c r="A64" s="120"/>
      <c r="B64" s="545" t="s">
        <v>54</v>
      </c>
      <c r="C64" s="545"/>
      <c r="D64" s="545"/>
      <c r="E64" s="545"/>
      <c r="F64" s="545"/>
      <c r="G64" s="545"/>
      <c r="H64" s="545"/>
      <c r="I64" s="545"/>
      <c r="J64" s="545"/>
      <c r="K64" s="35"/>
      <c r="L64" s="35"/>
      <c r="M64" s="172">
        <f>(J54+J61)/2</f>
        <v>100</v>
      </c>
    </row>
    <row r="65" spans="1:13" ht="75.599999999999994" hidden="1" customHeight="1">
      <c r="A65" s="534"/>
      <c r="B65" s="534" t="s">
        <v>136</v>
      </c>
      <c r="C65" s="534" t="s">
        <v>23</v>
      </c>
      <c r="D65" s="38" t="s">
        <v>159</v>
      </c>
      <c r="E65" s="38" t="s">
        <v>138</v>
      </c>
      <c r="F65" s="35" t="s">
        <v>26</v>
      </c>
      <c r="G65" s="38">
        <v>100</v>
      </c>
      <c r="H65" s="38">
        <v>100</v>
      </c>
      <c r="I65" s="44">
        <f t="shared" ref="I65:I74" si="3">H65/G65*100</f>
        <v>100</v>
      </c>
      <c r="J65" s="530">
        <f>(I65+I66+I67+I68)/4</f>
        <v>100</v>
      </c>
      <c r="K65" s="38"/>
      <c r="L65" s="35" t="s">
        <v>27</v>
      </c>
      <c r="M65" s="40"/>
    </row>
    <row r="66" spans="1:13" ht="93" hidden="1" customHeight="1">
      <c r="A66" s="534"/>
      <c r="B66" s="534"/>
      <c r="C66" s="534"/>
      <c r="D66" s="38"/>
      <c r="E66" s="5" t="s">
        <v>139</v>
      </c>
      <c r="F66" s="35" t="s">
        <v>26</v>
      </c>
      <c r="G66" s="38">
        <v>100</v>
      </c>
      <c r="H66" s="38">
        <v>100</v>
      </c>
      <c r="I66" s="44">
        <f t="shared" si="3"/>
        <v>100</v>
      </c>
      <c r="J66" s="530"/>
      <c r="K66" s="38"/>
      <c r="L66" s="35" t="s">
        <v>27</v>
      </c>
      <c r="M66" s="40"/>
    </row>
    <row r="67" spans="1:13" ht="88.95" customHeight="1">
      <c r="A67" s="534"/>
      <c r="B67" s="534"/>
      <c r="C67" s="534"/>
      <c r="D67" s="38" t="s">
        <v>160</v>
      </c>
      <c r="E67" s="38" t="s">
        <v>138</v>
      </c>
      <c r="F67" s="35" t="s">
        <v>26</v>
      </c>
      <c r="G67" s="38">
        <v>100</v>
      </c>
      <c r="H67" s="38">
        <v>100</v>
      </c>
      <c r="I67" s="44">
        <f t="shared" si="3"/>
        <v>100</v>
      </c>
      <c r="J67" s="530"/>
      <c r="K67" s="38"/>
      <c r="L67" s="35" t="s">
        <v>27</v>
      </c>
      <c r="M67" s="40"/>
    </row>
    <row r="68" spans="1:13" ht="92.4" customHeight="1">
      <c r="A68" s="534"/>
      <c r="B68" s="534"/>
      <c r="C68" s="534"/>
      <c r="D68" s="38"/>
      <c r="E68" s="5" t="s">
        <v>139</v>
      </c>
      <c r="F68" s="35" t="s">
        <v>26</v>
      </c>
      <c r="G68" s="38">
        <v>100</v>
      </c>
      <c r="H68" s="38">
        <v>100</v>
      </c>
      <c r="I68" s="44">
        <f t="shared" si="3"/>
        <v>100</v>
      </c>
      <c r="J68" s="530"/>
      <c r="K68" s="38"/>
      <c r="L68" s="35" t="s">
        <v>27</v>
      </c>
      <c r="M68" s="40"/>
    </row>
    <row r="69" spans="1:13" ht="54" hidden="1" customHeight="1">
      <c r="A69" s="534"/>
      <c r="B69" s="534"/>
      <c r="C69" s="534"/>
      <c r="D69" s="125" t="s">
        <v>41</v>
      </c>
      <c r="E69" s="35" t="s">
        <v>35</v>
      </c>
      <c r="F69" s="35" t="s">
        <v>161</v>
      </c>
      <c r="G69" s="35">
        <v>27755</v>
      </c>
      <c r="H69" s="35">
        <v>27755</v>
      </c>
      <c r="I69" s="144">
        <f t="shared" si="3"/>
        <v>100</v>
      </c>
      <c r="J69" s="145">
        <v>100</v>
      </c>
      <c r="K69" s="35"/>
      <c r="L69" s="35" t="s">
        <v>27</v>
      </c>
      <c r="M69" s="169"/>
    </row>
    <row r="70" spans="1:13" ht="18" hidden="1" customHeight="1">
      <c r="A70" s="534" t="s">
        <v>145</v>
      </c>
      <c r="B70" s="534" t="s">
        <v>136</v>
      </c>
      <c r="C70" s="534" t="s">
        <v>23</v>
      </c>
      <c r="D70" s="38" t="s">
        <v>146</v>
      </c>
      <c r="E70" s="38" t="s">
        <v>147</v>
      </c>
      <c r="F70" s="35" t="s">
        <v>26</v>
      </c>
      <c r="G70" s="38">
        <v>57</v>
      </c>
      <c r="H70" s="38">
        <v>57</v>
      </c>
      <c r="I70" s="44">
        <f t="shared" si="3"/>
        <v>100</v>
      </c>
      <c r="J70" s="527">
        <v>100</v>
      </c>
      <c r="K70" s="38"/>
      <c r="L70" s="35" t="s">
        <v>27</v>
      </c>
      <c r="M70" s="489">
        <v>97</v>
      </c>
    </row>
    <row r="71" spans="1:13" ht="25.2" hidden="1" customHeight="1">
      <c r="A71" s="534"/>
      <c r="B71" s="534"/>
      <c r="C71" s="534"/>
      <c r="D71" s="38"/>
      <c r="E71" s="38" t="s">
        <v>139</v>
      </c>
      <c r="F71" s="35" t="s">
        <v>26</v>
      </c>
      <c r="G71" s="38">
        <v>98</v>
      </c>
      <c r="H71" s="38">
        <v>98</v>
      </c>
      <c r="I71" s="44">
        <f t="shared" si="3"/>
        <v>100</v>
      </c>
      <c r="J71" s="527"/>
      <c r="K71" s="38"/>
      <c r="L71" s="35" t="s">
        <v>27</v>
      </c>
      <c r="M71" s="489"/>
    </row>
    <row r="72" spans="1:13" ht="43.2" hidden="1" customHeight="1">
      <c r="A72" s="534"/>
      <c r="B72" s="534"/>
      <c r="C72" s="534"/>
      <c r="D72" s="45" t="s">
        <v>77</v>
      </c>
      <c r="E72" s="46" t="s">
        <v>35</v>
      </c>
      <c r="F72" s="46" t="s">
        <v>36</v>
      </c>
      <c r="G72" s="46">
        <v>1708</v>
      </c>
      <c r="H72" s="46">
        <v>1664</v>
      </c>
      <c r="I72" s="159">
        <f t="shared" si="3"/>
        <v>97.423887587822009</v>
      </c>
      <c r="J72" s="133">
        <v>97.4</v>
      </c>
      <c r="K72" s="46"/>
      <c r="L72" s="46" t="s">
        <v>27</v>
      </c>
      <c r="M72" s="489"/>
    </row>
    <row r="73" spans="1:13" ht="76.2" customHeight="1">
      <c r="A73" s="125"/>
      <c r="B73" s="125"/>
      <c r="C73" s="35"/>
      <c r="D73" s="190" t="s">
        <v>162</v>
      </c>
      <c r="E73" s="38" t="s">
        <v>142</v>
      </c>
      <c r="F73" s="38" t="s">
        <v>161</v>
      </c>
      <c r="G73" s="38">
        <v>195308</v>
      </c>
      <c r="H73" s="67">
        <v>195308</v>
      </c>
      <c r="I73" s="130">
        <f t="shared" si="3"/>
        <v>100</v>
      </c>
      <c r="J73" s="546">
        <f>I73</f>
        <v>100</v>
      </c>
      <c r="K73" s="38"/>
      <c r="L73" s="35" t="s">
        <v>27</v>
      </c>
      <c r="M73" s="40"/>
    </row>
    <row r="74" spans="1:13" ht="132" hidden="1" customHeight="1">
      <c r="A74" s="45"/>
      <c r="B74" s="45"/>
      <c r="C74" s="46"/>
      <c r="D74" s="191" t="s">
        <v>163</v>
      </c>
      <c r="E74" s="43" t="s">
        <v>142</v>
      </c>
      <c r="F74" s="43" t="s">
        <v>161</v>
      </c>
      <c r="G74" s="43">
        <v>12810</v>
      </c>
      <c r="H74" s="55">
        <v>12810</v>
      </c>
      <c r="I74" s="14">
        <f t="shared" si="3"/>
        <v>100</v>
      </c>
      <c r="J74" s="546"/>
      <c r="K74" s="43"/>
      <c r="L74" s="46" t="s">
        <v>27</v>
      </c>
      <c r="M74" s="40"/>
    </row>
    <row r="75" spans="1:13" ht="15.6" customHeight="1">
      <c r="A75" s="150"/>
      <c r="B75" s="547" t="s">
        <v>54</v>
      </c>
      <c r="C75" s="547"/>
      <c r="D75" s="547"/>
      <c r="E75" s="547"/>
      <c r="F75" s="547"/>
      <c r="G75" s="547"/>
      <c r="H75" s="547"/>
      <c r="I75" s="547"/>
      <c r="J75" s="547"/>
      <c r="K75" s="547"/>
      <c r="L75" s="35"/>
      <c r="M75" s="153">
        <f>(J65+J73)/2</f>
        <v>100</v>
      </c>
    </row>
    <row r="76" spans="1:13" ht="12.6" customHeight="1">
      <c r="A76" s="150"/>
      <c r="B76" s="548" t="s">
        <v>54</v>
      </c>
      <c r="C76" s="548"/>
      <c r="D76" s="548"/>
      <c r="E76" s="548"/>
      <c r="F76" s="548"/>
      <c r="G76" s="548"/>
      <c r="H76" s="548"/>
      <c r="I76" s="548"/>
      <c r="J76" s="548"/>
      <c r="K76" s="548"/>
      <c r="L76" s="179"/>
      <c r="M76" s="153">
        <f>(M38+M53+M64+M75)/4</f>
        <v>100</v>
      </c>
    </row>
    <row r="77" spans="1:13" ht="18.600000000000001" customHeight="1">
      <c r="A77" s="1" t="s">
        <v>44</v>
      </c>
      <c r="G77" s="13"/>
      <c r="H77" s="13"/>
      <c r="I77" s="56"/>
      <c r="J77" s="136"/>
      <c r="K77" s="13"/>
      <c r="L77" s="13"/>
      <c r="M77" s="12"/>
    </row>
    <row r="78" spans="1:13" ht="17.399999999999999" customHeight="1">
      <c r="A78" s="1" t="s">
        <v>45</v>
      </c>
      <c r="G78" s="13"/>
      <c r="H78" s="13"/>
      <c r="I78" s="56"/>
      <c r="J78" s="136"/>
      <c r="K78" s="13"/>
      <c r="L78" s="13"/>
      <c r="M78" s="12"/>
    </row>
    <row r="79" spans="1:13" ht="16.2" customHeight="1">
      <c r="A79" s="1" t="s">
        <v>324</v>
      </c>
      <c r="G79" s="13"/>
      <c r="H79" s="13"/>
      <c r="I79" s="56"/>
      <c r="J79" s="136"/>
      <c r="K79" s="13"/>
      <c r="L79" s="13"/>
      <c r="M79" s="12"/>
    </row>
    <row r="80" spans="1:13" ht="13.95" customHeight="1"/>
    <row r="81" spans="1:7" ht="13.2" customHeight="1">
      <c r="A81" s="1" t="s">
        <v>164</v>
      </c>
      <c r="G81" s="1" t="s">
        <v>165</v>
      </c>
    </row>
    <row r="82" spans="1:7" ht="15.6" customHeight="1"/>
    <row r="83" spans="1:7" ht="0.6" customHeight="1"/>
  </sheetData>
  <mergeCells count="40">
    <mergeCell ref="J73:J74"/>
    <mergeCell ref="B75:K75"/>
    <mergeCell ref="B76:K76"/>
    <mergeCell ref="A70:A72"/>
    <mergeCell ref="B70:B72"/>
    <mergeCell ref="C70:C72"/>
    <mergeCell ref="J70:J71"/>
    <mergeCell ref="M70:M72"/>
    <mergeCell ref="B64:J64"/>
    <mergeCell ref="A65:A69"/>
    <mergeCell ref="B65:B69"/>
    <mergeCell ref="C65:C69"/>
    <mergeCell ref="J65:J68"/>
    <mergeCell ref="B53:J53"/>
    <mergeCell ref="A54:A61"/>
    <mergeCell ref="B54:B61"/>
    <mergeCell ref="C54:C61"/>
    <mergeCell ref="J54:J60"/>
    <mergeCell ref="J61:J63"/>
    <mergeCell ref="A39:A50"/>
    <mergeCell ref="B39:B50"/>
    <mergeCell ref="C39:C50"/>
    <mergeCell ref="J39:J49"/>
    <mergeCell ref="J50:J52"/>
    <mergeCell ref="A25:A37"/>
    <mergeCell ref="B25:B37"/>
    <mergeCell ref="C25:C37"/>
    <mergeCell ref="J25:J32"/>
    <mergeCell ref="B38:K38"/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</mergeCells>
  <pageMargins left="0" right="0" top="0.74803149606299213" bottom="0.74803149606299213" header="0.51181102362204722" footer="0.51181102362204722"/>
  <pageSetup paperSize="9" scale="80" firstPageNumber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K83"/>
  <sheetViews>
    <sheetView topLeftCell="A28" workbookViewId="0">
      <selection activeCell="I78" sqref="I78"/>
    </sheetView>
  </sheetViews>
  <sheetFormatPr defaultRowHeight="14.4"/>
  <cols>
    <col min="1" max="1" width="13.6640625"/>
    <col min="2" max="2" width="14.6640625"/>
    <col min="3" max="3" width="11.33203125"/>
    <col min="4" max="4" width="11.44140625"/>
    <col min="5" max="5" width="19.3320312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3" max="13" width="11.44140625"/>
    <col min="14" max="15" width="0" hidden="1"/>
    <col min="16" max="16" width="0" style="1" hidden="1"/>
    <col min="17" max="1025" width="9.10937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84" t="s">
        <v>7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</row>
    <row r="10" spans="1:13">
      <c r="A10" s="484" t="s">
        <v>321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</row>
    <row r="11" spans="1:13">
      <c r="A11" s="484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</row>
    <row r="12" spans="1:13">
      <c r="A12" s="3"/>
    </row>
    <row r="13" spans="1:13" ht="185.4" thickBot="1">
      <c r="A13" s="32" t="s">
        <v>8</v>
      </c>
      <c r="B13" s="33" t="s">
        <v>9</v>
      </c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33" t="s">
        <v>80</v>
      </c>
      <c r="J13" s="33" t="s">
        <v>62</v>
      </c>
      <c r="K13" s="33" t="s">
        <v>18</v>
      </c>
      <c r="L13" s="33" t="s">
        <v>19</v>
      </c>
      <c r="M13" s="33" t="s">
        <v>20</v>
      </c>
    </row>
    <row r="14" spans="1:13" ht="77.25" hidden="1" customHeight="1">
      <c r="A14" s="514" t="s">
        <v>151</v>
      </c>
      <c r="B14" s="514" t="s">
        <v>22</v>
      </c>
      <c r="C14" s="514" t="s">
        <v>23</v>
      </c>
      <c r="D14" s="35" t="s">
        <v>49</v>
      </c>
      <c r="E14" s="35" t="s">
        <v>25</v>
      </c>
      <c r="F14" s="35" t="s">
        <v>26</v>
      </c>
      <c r="G14" s="35">
        <v>100</v>
      </c>
      <c r="H14" s="35">
        <v>100</v>
      </c>
      <c r="I14" s="144">
        <f t="shared" ref="I14:I33" si="0">H14/G14*100</f>
        <v>100</v>
      </c>
      <c r="J14" s="527">
        <v>100</v>
      </c>
      <c r="K14" s="35"/>
      <c r="L14" s="35" t="s">
        <v>27</v>
      </c>
      <c r="M14" s="514">
        <v>97.6</v>
      </c>
    </row>
    <row r="15" spans="1:13" ht="15" hidden="1" customHeight="1">
      <c r="A15" s="514"/>
      <c r="B15" s="514"/>
      <c r="C15" s="514"/>
      <c r="D15" s="38"/>
      <c r="E15" s="38" t="s">
        <v>28</v>
      </c>
      <c r="F15" s="38" t="s">
        <v>26</v>
      </c>
      <c r="G15" s="38">
        <v>99</v>
      </c>
      <c r="H15" s="38">
        <v>99</v>
      </c>
      <c r="I15" s="44">
        <f t="shared" si="0"/>
        <v>100</v>
      </c>
      <c r="J15" s="527"/>
      <c r="K15" s="38"/>
      <c r="L15" s="35" t="s">
        <v>27</v>
      </c>
      <c r="M15" s="514"/>
    </row>
    <row r="16" spans="1:13" ht="9.6" hidden="1" customHeight="1">
      <c r="A16" s="514"/>
      <c r="B16" s="514"/>
      <c r="C16" s="514"/>
      <c r="D16" s="38" t="s">
        <v>97</v>
      </c>
      <c r="E16" s="9" t="s">
        <v>25</v>
      </c>
      <c r="F16" s="38" t="s">
        <v>26</v>
      </c>
      <c r="G16" s="38">
        <v>100</v>
      </c>
      <c r="H16" s="38">
        <v>100</v>
      </c>
      <c r="I16" s="44">
        <f t="shared" si="0"/>
        <v>100</v>
      </c>
      <c r="J16" s="527"/>
      <c r="K16" s="38"/>
      <c r="L16" s="35" t="s">
        <v>27</v>
      </c>
      <c r="M16" s="514"/>
    </row>
    <row r="17" spans="1:15" ht="14.4" hidden="1" customHeight="1">
      <c r="A17" s="514"/>
      <c r="B17" s="514"/>
      <c r="C17" s="514"/>
      <c r="D17" s="38"/>
      <c r="E17" s="38" t="s">
        <v>28</v>
      </c>
      <c r="F17" s="38" t="s">
        <v>26</v>
      </c>
      <c r="G17" s="38">
        <v>99.5</v>
      </c>
      <c r="H17" s="38">
        <v>99.5</v>
      </c>
      <c r="I17" s="44">
        <f t="shared" si="0"/>
        <v>100</v>
      </c>
      <c r="J17" s="527"/>
      <c r="K17" s="38"/>
      <c r="L17" s="35" t="s">
        <v>27</v>
      </c>
      <c r="M17" s="514"/>
    </row>
    <row r="18" spans="1:15" ht="14.4" hidden="1" customHeight="1">
      <c r="A18" s="514"/>
      <c r="B18" s="514"/>
      <c r="C18" s="514"/>
      <c r="D18" s="38" t="s">
        <v>98</v>
      </c>
      <c r="E18" s="5" t="s">
        <v>25</v>
      </c>
      <c r="F18" s="38" t="s">
        <v>26</v>
      </c>
      <c r="G18" s="38">
        <v>100</v>
      </c>
      <c r="H18" s="38">
        <v>100</v>
      </c>
      <c r="I18" s="44">
        <f t="shared" si="0"/>
        <v>100</v>
      </c>
      <c r="J18" s="527"/>
      <c r="K18" s="38"/>
      <c r="L18" s="35" t="s">
        <v>27</v>
      </c>
      <c r="M18" s="514"/>
      <c r="O18" s="1" t="s">
        <v>31</v>
      </c>
    </row>
    <row r="19" spans="1:15" ht="14.4" hidden="1" customHeight="1">
      <c r="A19" s="514"/>
      <c r="B19" s="514"/>
      <c r="C19" s="514"/>
      <c r="D19" s="38"/>
      <c r="E19" s="38" t="s">
        <v>28</v>
      </c>
      <c r="F19" s="38" t="s">
        <v>26</v>
      </c>
      <c r="G19" s="38">
        <v>100</v>
      </c>
      <c r="H19" s="38">
        <v>100</v>
      </c>
      <c r="I19" s="44">
        <f t="shared" si="0"/>
        <v>100</v>
      </c>
      <c r="J19" s="527"/>
      <c r="K19" s="38"/>
      <c r="L19" s="35" t="s">
        <v>27</v>
      </c>
      <c r="M19" s="514"/>
    </row>
    <row r="20" spans="1:15" ht="198" hidden="1">
      <c r="A20" s="514"/>
      <c r="B20" s="514"/>
      <c r="C20" s="514"/>
      <c r="D20" s="43" t="s">
        <v>32</v>
      </c>
      <c r="E20" s="5" t="s">
        <v>25</v>
      </c>
      <c r="F20" s="38" t="s">
        <v>26</v>
      </c>
      <c r="G20" s="43">
        <v>100</v>
      </c>
      <c r="H20" s="43">
        <v>100</v>
      </c>
      <c r="I20" s="44">
        <f t="shared" si="0"/>
        <v>100</v>
      </c>
      <c r="J20" s="527"/>
      <c r="K20" s="38"/>
      <c r="L20" s="35" t="s">
        <v>27</v>
      </c>
      <c r="M20" s="514"/>
      <c r="O20" s="1" t="s">
        <v>33</v>
      </c>
    </row>
    <row r="21" spans="1:15" ht="14.4" hidden="1" customHeight="1">
      <c r="A21" s="514"/>
      <c r="B21" s="514"/>
      <c r="C21" s="514"/>
      <c r="D21" s="125"/>
      <c r="E21" s="38" t="s">
        <v>28</v>
      </c>
      <c r="F21" s="38" t="s">
        <v>26</v>
      </c>
      <c r="G21" s="35">
        <v>99.3</v>
      </c>
      <c r="H21" s="35">
        <v>99.3</v>
      </c>
      <c r="I21" s="44">
        <f t="shared" si="0"/>
        <v>100</v>
      </c>
      <c r="J21" s="527"/>
      <c r="K21" s="38"/>
      <c r="L21" s="35" t="s">
        <v>27</v>
      </c>
      <c r="M21" s="514"/>
    </row>
    <row r="22" spans="1:15" ht="15.6" hidden="1" customHeight="1">
      <c r="A22" s="514"/>
      <c r="B22" s="514" t="s">
        <v>38</v>
      </c>
      <c r="C22" s="514" t="s">
        <v>23</v>
      </c>
      <c r="D22" s="125" t="s">
        <v>99</v>
      </c>
      <c r="E22" s="128" t="s">
        <v>40</v>
      </c>
      <c r="F22" s="38" t="s">
        <v>26</v>
      </c>
      <c r="G22" s="35">
        <v>99.5</v>
      </c>
      <c r="H22" s="35">
        <v>99.5</v>
      </c>
      <c r="I22" s="44">
        <f t="shared" si="0"/>
        <v>100</v>
      </c>
      <c r="J22" s="527">
        <v>100</v>
      </c>
      <c r="K22" s="38"/>
      <c r="L22" s="35" t="s">
        <v>27</v>
      </c>
      <c r="M22" s="514"/>
    </row>
    <row r="23" spans="1:15" ht="52.8" hidden="1">
      <c r="A23" s="514"/>
      <c r="B23" s="514"/>
      <c r="C23" s="514"/>
      <c r="D23" s="146" t="s">
        <v>100</v>
      </c>
      <c r="E23" s="147" t="s">
        <v>40</v>
      </c>
      <c r="F23" s="38" t="s">
        <v>26</v>
      </c>
      <c r="G23" s="35">
        <v>99.6</v>
      </c>
      <c r="H23" s="35">
        <v>99.6</v>
      </c>
      <c r="I23" s="44">
        <f t="shared" si="0"/>
        <v>100</v>
      </c>
      <c r="J23" s="527"/>
      <c r="K23" s="38"/>
      <c r="L23" s="35" t="s">
        <v>27</v>
      </c>
      <c r="M23" s="514"/>
      <c r="N23" s="1" t="s">
        <v>101</v>
      </c>
    </row>
    <row r="24" spans="1:15" ht="39.6" hidden="1">
      <c r="A24" s="514"/>
      <c r="B24" s="120"/>
      <c r="C24" s="120"/>
      <c r="D24" s="38" t="s">
        <v>77</v>
      </c>
      <c r="E24" s="38" t="s">
        <v>35</v>
      </c>
      <c r="F24" s="38" t="s">
        <v>36</v>
      </c>
      <c r="G24" s="38">
        <v>1719</v>
      </c>
      <c r="H24" s="38">
        <v>1636</v>
      </c>
      <c r="I24" s="44">
        <f t="shared" si="0"/>
        <v>95.171611401977898</v>
      </c>
      <c r="J24" s="133">
        <v>95.2</v>
      </c>
      <c r="K24" s="38"/>
      <c r="L24" s="35" t="s">
        <v>27</v>
      </c>
      <c r="M24" s="514"/>
    </row>
    <row r="25" spans="1:15" ht="96.6" customHeight="1" thickBot="1">
      <c r="A25" s="514" t="s">
        <v>166</v>
      </c>
      <c r="B25" s="514" t="s">
        <v>102</v>
      </c>
      <c r="C25" s="514" t="s">
        <v>23</v>
      </c>
      <c r="D25" s="38" t="s">
        <v>103</v>
      </c>
      <c r="E25" s="38" t="s">
        <v>104</v>
      </c>
      <c r="F25" s="38" t="s">
        <v>26</v>
      </c>
      <c r="G25" s="38">
        <v>100</v>
      </c>
      <c r="H25" s="38">
        <v>100</v>
      </c>
      <c r="I25" s="44">
        <f t="shared" si="0"/>
        <v>100</v>
      </c>
      <c r="J25" s="527">
        <v>100</v>
      </c>
      <c r="K25" s="38"/>
      <c r="L25" s="35" t="s">
        <v>27</v>
      </c>
      <c r="M25" s="37"/>
    </row>
    <row r="26" spans="1:15" ht="135.6" customHeight="1" thickBot="1">
      <c r="A26" s="514"/>
      <c r="B26" s="514"/>
      <c r="C26" s="514"/>
      <c r="D26" s="38"/>
      <c r="E26" s="38" t="s">
        <v>105</v>
      </c>
      <c r="F26" s="38" t="s">
        <v>26</v>
      </c>
      <c r="G26" s="38">
        <v>100</v>
      </c>
      <c r="H26" s="38">
        <v>100</v>
      </c>
      <c r="I26" s="44">
        <f t="shared" si="0"/>
        <v>100</v>
      </c>
      <c r="J26" s="527"/>
      <c r="K26" s="38"/>
      <c r="L26" s="35" t="s">
        <v>27</v>
      </c>
      <c r="M26" s="40"/>
    </row>
    <row r="27" spans="1:15" ht="131.4" customHeight="1">
      <c r="A27" s="514"/>
      <c r="B27" s="514"/>
      <c r="C27" s="514"/>
      <c r="D27" s="38" t="s">
        <v>118</v>
      </c>
      <c r="E27" s="38" t="s">
        <v>104</v>
      </c>
      <c r="F27" s="38" t="s">
        <v>26</v>
      </c>
      <c r="G27" s="38">
        <v>100</v>
      </c>
      <c r="H27" s="38">
        <v>100</v>
      </c>
      <c r="I27" s="44">
        <f t="shared" si="0"/>
        <v>100</v>
      </c>
      <c r="J27" s="527"/>
      <c r="K27" s="38"/>
      <c r="L27" s="35" t="s">
        <v>27</v>
      </c>
      <c r="M27" s="40"/>
      <c r="O27" s="1" t="s">
        <v>107</v>
      </c>
    </row>
    <row r="28" spans="1:15" ht="179.4" customHeight="1">
      <c r="A28" s="514"/>
      <c r="B28" s="514"/>
      <c r="C28" s="514"/>
      <c r="D28" s="38"/>
      <c r="E28" s="38" t="s">
        <v>105</v>
      </c>
      <c r="F28" s="38" t="s">
        <v>26</v>
      </c>
      <c r="G28" s="38">
        <v>100</v>
      </c>
      <c r="H28" s="38">
        <v>100</v>
      </c>
      <c r="I28" s="44">
        <f t="shared" si="0"/>
        <v>100</v>
      </c>
      <c r="J28" s="527"/>
      <c r="K28" s="38"/>
      <c r="L28" s="35" t="s">
        <v>27</v>
      </c>
      <c r="M28" s="40"/>
    </row>
    <row r="29" spans="1:15" ht="166.2" customHeight="1">
      <c r="A29" s="514"/>
      <c r="B29" s="514"/>
      <c r="C29" s="514"/>
      <c r="D29" s="38" t="s">
        <v>154</v>
      </c>
      <c r="E29" s="38" t="s">
        <v>104</v>
      </c>
      <c r="F29" s="38" t="s">
        <v>26</v>
      </c>
      <c r="G29" s="38">
        <v>100</v>
      </c>
      <c r="H29" s="38">
        <v>100</v>
      </c>
      <c r="I29" s="44">
        <f t="shared" si="0"/>
        <v>100</v>
      </c>
      <c r="J29" s="527"/>
      <c r="K29" s="38"/>
      <c r="L29" s="35" t="s">
        <v>27</v>
      </c>
      <c r="M29" s="40"/>
      <c r="O29" s="1" t="s">
        <v>109</v>
      </c>
    </row>
    <row r="30" spans="1:15" ht="168.6" customHeight="1" thickBot="1">
      <c r="A30" s="514"/>
      <c r="B30" s="514"/>
      <c r="C30" s="514"/>
      <c r="D30" s="38"/>
      <c r="E30" s="38" t="s">
        <v>105</v>
      </c>
      <c r="F30" s="38" t="s">
        <v>26</v>
      </c>
      <c r="G30" s="38">
        <v>100</v>
      </c>
      <c r="H30" s="38">
        <v>100</v>
      </c>
      <c r="I30" s="44">
        <f t="shared" si="0"/>
        <v>100</v>
      </c>
      <c r="J30" s="527"/>
      <c r="K30" s="38"/>
      <c r="L30" s="35" t="s">
        <v>27</v>
      </c>
      <c r="M30" s="40"/>
    </row>
    <row r="31" spans="1:15" ht="181.95" hidden="1" customHeight="1">
      <c r="A31" s="514"/>
      <c r="B31" s="514"/>
      <c r="C31" s="514"/>
      <c r="D31" s="38" t="s">
        <v>110</v>
      </c>
      <c r="E31" s="38" t="s">
        <v>104</v>
      </c>
      <c r="F31" s="38" t="s">
        <v>26</v>
      </c>
      <c r="G31" s="38">
        <v>100</v>
      </c>
      <c r="H31" s="38">
        <v>100</v>
      </c>
      <c r="I31" s="44">
        <f t="shared" si="0"/>
        <v>100</v>
      </c>
      <c r="J31" s="527"/>
      <c r="K31" s="38"/>
      <c r="L31" s="35" t="s">
        <v>27</v>
      </c>
      <c r="M31" s="40"/>
      <c r="N31" s="1" t="s">
        <v>112</v>
      </c>
    </row>
    <row r="32" spans="1:15" ht="145.5" hidden="1" customHeight="1">
      <c r="A32" s="514"/>
      <c r="B32" s="514"/>
      <c r="C32" s="514"/>
      <c r="D32" s="38"/>
      <c r="E32" s="38" t="s">
        <v>105</v>
      </c>
      <c r="F32" s="38" t="s">
        <v>26</v>
      </c>
      <c r="G32" s="38">
        <v>100</v>
      </c>
      <c r="H32" s="38">
        <v>100</v>
      </c>
      <c r="I32" s="44">
        <f t="shared" si="0"/>
        <v>100</v>
      </c>
      <c r="J32" s="527"/>
      <c r="K32" s="38"/>
      <c r="L32" s="35" t="s">
        <v>27</v>
      </c>
      <c r="M32" s="40"/>
    </row>
    <row r="33" spans="1:14" ht="75.75" customHeight="1" thickBot="1">
      <c r="A33" s="514"/>
      <c r="B33" s="514"/>
      <c r="C33" s="514"/>
      <c r="D33" s="38" t="s">
        <v>167</v>
      </c>
      <c r="E33" s="38" t="s">
        <v>35</v>
      </c>
      <c r="F33" s="38" t="s">
        <v>36</v>
      </c>
      <c r="G33" s="474">
        <v>255</v>
      </c>
      <c r="H33" s="38">
        <v>255</v>
      </c>
      <c r="I33" s="44">
        <f t="shared" si="0"/>
        <v>100</v>
      </c>
      <c r="J33" s="530">
        <f>(I33+I34+I35)/3</f>
        <v>103.33333333333333</v>
      </c>
      <c r="K33" s="38"/>
      <c r="L33" s="35" t="s">
        <v>27</v>
      </c>
      <c r="M33" s="40"/>
    </row>
    <row r="34" spans="1:14" ht="138" customHeight="1" thickBot="1">
      <c r="A34" s="514"/>
      <c r="B34" s="514"/>
      <c r="C34" s="514"/>
      <c r="D34" s="38" t="s">
        <v>168</v>
      </c>
      <c r="E34" s="38" t="s">
        <v>35</v>
      </c>
      <c r="F34" s="38" t="s">
        <v>36</v>
      </c>
      <c r="G34" s="474">
        <v>28</v>
      </c>
      <c r="H34" s="38">
        <v>31</v>
      </c>
      <c r="I34" s="44">
        <v>110</v>
      </c>
      <c r="J34" s="530"/>
      <c r="K34" s="38"/>
      <c r="L34" s="35" t="s">
        <v>27</v>
      </c>
      <c r="M34" s="40"/>
    </row>
    <row r="35" spans="1:14" ht="161.25" customHeight="1">
      <c r="A35" s="514"/>
      <c r="B35" s="514"/>
      <c r="C35" s="514"/>
      <c r="D35" s="38" t="s">
        <v>169</v>
      </c>
      <c r="E35" s="38" t="s">
        <v>35</v>
      </c>
      <c r="F35" s="38" t="s">
        <v>36</v>
      </c>
      <c r="G35" s="474">
        <v>1</v>
      </c>
      <c r="H35" s="38">
        <v>1</v>
      </c>
      <c r="I35" s="44">
        <f>H35/G35*100</f>
        <v>100</v>
      </c>
      <c r="J35" s="530"/>
      <c r="K35" s="38"/>
      <c r="L35" s="35" t="s">
        <v>27</v>
      </c>
      <c r="M35" s="40"/>
    </row>
    <row r="36" spans="1:14" ht="34.950000000000003" customHeight="1">
      <c r="A36" s="49"/>
      <c r="B36" s="545" t="s">
        <v>54</v>
      </c>
      <c r="C36" s="545"/>
      <c r="D36" s="545"/>
      <c r="E36" s="545"/>
      <c r="F36" s="545"/>
      <c r="G36" s="545"/>
      <c r="H36" s="545"/>
      <c r="I36" s="545"/>
      <c r="J36" s="545"/>
      <c r="K36" s="38"/>
      <c r="L36" s="48"/>
      <c r="M36" s="6">
        <f>(J25+J33)/2</f>
        <v>101.66666666666666</v>
      </c>
    </row>
    <row r="37" spans="1:14" ht="91.95" customHeight="1">
      <c r="A37" s="514"/>
      <c r="B37" s="489" t="s">
        <v>115</v>
      </c>
      <c r="C37" s="489" t="s">
        <v>23</v>
      </c>
      <c r="D37" s="38" t="s">
        <v>103</v>
      </c>
      <c r="E37" s="38" t="s">
        <v>116</v>
      </c>
      <c r="F37" s="38" t="s">
        <v>26</v>
      </c>
      <c r="G37" s="38">
        <v>100</v>
      </c>
      <c r="H37" s="38">
        <v>100</v>
      </c>
      <c r="I37" s="44">
        <f t="shared" ref="I37:I49" si="1">H37/G37*100</f>
        <v>100</v>
      </c>
      <c r="J37" s="527">
        <v>100</v>
      </c>
      <c r="K37" s="38"/>
      <c r="L37" s="35" t="s">
        <v>27</v>
      </c>
      <c r="M37" s="40"/>
    </row>
    <row r="38" spans="1:14" ht="137.4" customHeight="1">
      <c r="A38" s="514"/>
      <c r="B38" s="514"/>
      <c r="C38" s="514"/>
      <c r="D38" s="38"/>
      <c r="E38" s="38" t="s">
        <v>117</v>
      </c>
      <c r="F38" s="38" t="s">
        <v>26</v>
      </c>
      <c r="G38" s="38">
        <v>100</v>
      </c>
      <c r="H38" s="38">
        <v>100</v>
      </c>
      <c r="I38" s="44">
        <f t="shared" si="1"/>
        <v>100</v>
      </c>
      <c r="J38" s="527"/>
      <c r="K38" s="38"/>
      <c r="L38" s="35" t="s">
        <v>27</v>
      </c>
      <c r="M38" s="40"/>
    </row>
    <row r="39" spans="1:14" ht="153" customHeight="1">
      <c r="A39" s="514"/>
      <c r="B39" s="514"/>
      <c r="C39" s="514"/>
      <c r="D39" s="38" t="s">
        <v>118</v>
      </c>
      <c r="E39" s="38" t="s">
        <v>116</v>
      </c>
      <c r="F39" s="38" t="s">
        <v>26</v>
      </c>
      <c r="G39" s="38">
        <v>100</v>
      </c>
      <c r="H39" s="38">
        <v>100</v>
      </c>
      <c r="I39" s="44">
        <f t="shared" si="1"/>
        <v>100</v>
      </c>
      <c r="J39" s="527"/>
      <c r="K39" s="38"/>
      <c r="L39" s="35" t="s">
        <v>27</v>
      </c>
      <c r="M39" s="40"/>
    </row>
    <row r="40" spans="1:14" ht="168.6" customHeight="1">
      <c r="A40" s="514"/>
      <c r="B40" s="514"/>
      <c r="C40" s="514"/>
      <c r="D40" s="38"/>
      <c r="E40" s="38" t="s">
        <v>117</v>
      </c>
      <c r="F40" s="38" t="s">
        <v>26</v>
      </c>
      <c r="G40" s="38">
        <v>100</v>
      </c>
      <c r="H40" s="38">
        <v>100</v>
      </c>
      <c r="I40" s="44">
        <f t="shared" si="1"/>
        <v>100</v>
      </c>
      <c r="J40" s="527"/>
      <c r="K40" s="38"/>
      <c r="L40" s="35" t="s">
        <v>27</v>
      </c>
      <c r="M40" s="40"/>
    </row>
    <row r="41" spans="1:14" ht="171" customHeight="1">
      <c r="A41" s="514"/>
      <c r="B41" s="514"/>
      <c r="C41" s="514"/>
      <c r="D41" s="38" t="s">
        <v>108</v>
      </c>
      <c r="E41" s="38" t="s">
        <v>116</v>
      </c>
      <c r="F41" s="38" t="s">
        <v>26</v>
      </c>
      <c r="G41" s="38">
        <v>100</v>
      </c>
      <c r="H41" s="38">
        <v>100</v>
      </c>
      <c r="I41" s="44">
        <f t="shared" si="1"/>
        <v>100</v>
      </c>
      <c r="J41" s="527"/>
      <c r="K41" s="38"/>
      <c r="L41" s="35" t="s">
        <v>27</v>
      </c>
      <c r="M41" s="40"/>
      <c r="N41" s="1" t="s">
        <v>119</v>
      </c>
    </row>
    <row r="42" spans="1:14" ht="141.75" customHeight="1" thickBot="1">
      <c r="A42" s="514"/>
      <c r="B42" s="514"/>
      <c r="C42" s="514"/>
      <c r="D42" s="38"/>
      <c r="E42" s="38" t="s">
        <v>105</v>
      </c>
      <c r="F42" s="38" t="s">
        <v>26</v>
      </c>
      <c r="G42" s="38">
        <v>100</v>
      </c>
      <c r="H42" s="38">
        <v>100</v>
      </c>
      <c r="I42" s="44">
        <f t="shared" si="1"/>
        <v>100</v>
      </c>
      <c r="J42" s="527"/>
      <c r="K42" s="38"/>
      <c r="L42" s="35" t="s">
        <v>27</v>
      </c>
      <c r="M42" s="40"/>
    </row>
    <row r="43" spans="1:14" ht="172.2" hidden="1" customHeight="1">
      <c r="A43" s="514"/>
      <c r="B43" s="514"/>
      <c r="C43" s="514"/>
      <c r="D43" s="38" t="s">
        <v>110</v>
      </c>
      <c r="E43" s="38" t="s">
        <v>104</v>
      </c>
      <c r="F43" s="38" t="s">
        <v>26</v>
      </c>
      <c r="G43" s="38">
        <v>100</v>
      </c>
      <c r="H43" s="38">
        <v>100</v>
      </c>
      <c r="I43" s="44">
        <f t="shared" si="1"/>
        <v>100</v>
      </c>
      <c r="J43" s="527"/>
      <c r="K43" s="38"/>
      <c r="L43" s="35" t="s">
        <v>27</v>
      </c>
      <c r="M43" s="40"/>
      <c r="N43" s="1" t="s">
        <v>120</v>
      </c>
    </row>
    <row r="44" spans="1:14" ht="10.95" hidden="1" customHeight="1">
      <c r="A44" s="514"/>
      <c r="B44" s="514"/>
      <c r="C44" s="514"/>
      <c r="D44" s="125"/>
      <c r="E44" s="35" t="s">
        <v>105</v>
      </c>
      <c r="F44" s="35" t="s">
        <v>26</v>
      </c>
      <c r="G44" s="35">
        <v>100</v>
      </c>
      <c r="H44" s="35">
        <v>100</v>
      </c>
      <c r="I44" s="144">
        <f t="shared" si="1"/>
        <v>100</v>
      </c>
      <c r="J44" s="527"/>
      <c r="K44" s="35"/>
      <c r="L44" s="35" t="s">
        <v>27</v>
      </c>
      <c r="M44" s="40"/>
    </row>
    <row r="45" spans="1:14" ht="0.6" customHeight="1" thickBot="1">
      <c r="A45" s="514"/>
      <c r="B45" s="514"/>
      <c r="C45" s="514"/>
      <c r="D45" s="43" t="s">
        <v>121</v>
      </c>
      <c r="E45" s="43" t="s">
        <v>122</v>
      </c>
      <c r="F45" s="35" t="s">
        <v>26</v>
      </c>
      <c r="G45" s="43">
        <v>100</v>
      </c>
      <c r="H45" s="43">
        <v>98</v>
      </c>
      <c r="I45" s="144">
        <f t="shared" si="1"/>
        <v>98</v>
      </c>
      <c r="J45" s="527"/>
      <c r="K45" s="43"/>
      <c r="L45" s="35" t="s">
        <v>27</v>
      </c>
      <c r="M45" s="40"/>
      <c r="N45" s="1" t="s">
        <v>123</v>
      </c>
    </row>
    <row r="46" spans="1:14" ht="7.2" hidden="1" customHeight="1">
      <c r="A46" s="514"/>
      <c r="B46" s="514"/>
      <c r="C46" s="514"/>
      <c r="D46" s="125"/>
      <c r="E46" s="125" t="s">
        <v>124</v>
      </c>
      <c r="F46" s="35" t="s">
        <v>26</v>
      </c>
      <c r="G46" s="35">
        <v>100</v>
      </c>
      <c r="H46" s="35">
        <v>100</v>
      </c>
      <c r="I46" s="144">
        <f t="shared" si="1"/>
        <v>100</v>
      </c>
      <c r="J46" s="527"/>
      <c r="K46" s="35"/>
      <c r="L46" s="35" t="s">
        <v>27</v>
      </c>
      <c r="M46" s="40"/>
    </row>
    <row r="47" spans="1:14" ht="103.2" hidden="1" customHeight="1">
      <c r="A47" s="514"/>
      <c r="B47" s="514"/>
      <c r="C47" s="514"/>
      <c r="D47" s="43"/>
      <c r="E47" s="43" t="s">
        <v>125</v>
      </c>
      <c r="F47" s="35" t="s">
        <v>26</v>
      </c>
      <c r="G47" s="43">
        <v>90</v>
      </c>
      <c r="H47" s="43">
        <v>83</v>
      </c>
      <c r="I47" s="144">
        <f t="shared" si="1"/>
        <v>92.222222222222229</v>
      </c>
      <c r="J47" s="527"/>
      <c r="K47" s="43"/>
      <c r="L47" s="35" t="s">
        <v>27</v>
      </c>
      <c r="M47" s="40"/>
    </row>
    <row r="48" spans="1:14" ht="103.2" customHeight="1" thickBot="1">
      <c r="A48" s="514"/>
      <c r="B48" s="514"/>
      <c r="C48" s="514"/>
      <c r="D48" s="45" t="s">
        <v>111</v>
      </c>
      <c r="E48" s="46" t="s">
        <v>35</v>
      </c>
      <c r="F48" s="46" t="s">
        <v>36</v>
      </c>
      <c r="G48" s="475">
        <v>221</v>
      </c>
      <c r="H48" s="94">
        <v>221</v>
      </c>
      <c r="I48" s="152">
        <f t="shared" si="1"/>
        <v>100</v>
      </c>
      <c r="J48" s="490">
        <f>(I48+I49)/2</f>
        <v>100</v>
      </c>
      <c r="K48" s="156"/>
      <c r="L48" s="35"/>
      <c r="M48" s="40"/>
    </row>
    <row r="49" spans="1:15" ht="123.75" customHeight="1" thickBot="1">
      <c r="A49" s="514"/>
      <c r="B49" s="514"/>
      <c r="C49" s="514"/>
      <c r="D49" s="45" t="s">
        <v>168</v>
      </c>
      <c r="E49" s="46" t="s">
        <v>35</v>
      </c>
      <c r="F49" s="46" t="s">
        <v>36</v>
      </c>
      <c r="G49" s="43">
        <v>3</v>
      </c>
      <c r="H49" s="43">
        <v>3</v>
      </c>
      <c r="I49" s="163">
        <f t="shared" si="1"/>
        <v>100</v>
      </c>
      <c r="J49" s="490"/>
      <c r="K49" s="43"/>
      <c r="L49" s="35"/>
      <c r="M49" s="40"/>
    </row>
    <row r="50" spans="1:15" ht="173.4" hidden="1" customHeight="1">
      <c r="A50" s="514"/>
      <c r="B50" s="489"/>
      <c r="C50" s="489"/>
      <c r="D50" s="45" t="s">
        <v>114</v>
      </c>
      <c r="E50" s="46" t="s">
        <v>35</v>
      </c>
      <c r="F50" s="46" t="s">
        <v>36</v>
      </c>
      <c r="G50" s="46">
        <v>0</v>
      </c>
      <c r="H50" s="46">
        <v>0</v>
      </c>
      <c r="I50" s="159">
        <v>0</v>
      </c>
      <c r="J50" s="490"/>
      <c r="K50" s="35"/>
      <c r="L50" s="35" t="s">
        <v>27</v>
      </c>
      <c r="M50" s="40"/>
    </row>
    <row r="51" spans="1:15" ht="15" customHeight="1" thickBot="1">
      <c r="A51" s="49"/>
      <c r="B51" s="549" t="s">
        <v>54</v>
      </c>
      <c r="C51" s="549"/>
      <c r="D51" s="549"/>
      <c r="E51" s="549"/>
      <c r="F51" s="549"/>
      <c r="G51" s="549"/>
      <c r="H51" s="549"/>
      <c r="I51" s="549"/>
      <c r="J51" s="549"/>
      <c r="K51" s="38"/>
      <c r="L51" s="48"/>
      <c r="M51" s="6">
        <f>(J37+J48)/2</f>
        <v>100</v>
      </c>
    </row>
    <row r="52" spans="1:15" ht="84.6" customHeight="1" thickBot="1">
      <c r="A52" s="531"/>
      <c r="B52" s="531" t="s">
        <v>127</v>
      </c>
      <c r="C52" s="531" t="s">
        <v>23</v>
      </c>
      <c r="D52" s="38" t="s">
        <v>103</v>
      </c>
      <c r="E52" s="181" t="s">
        <v>128</v>
      </c>
      <c r="F52" s="35" t="s">
        <v>26</v>
      </c>
      <c r="G52" s="38">
        <v>100</v>
      </c>
      <c r="H52" s="38">
        <v>100</v>
      </c>
      <c r="I52" s="44">
        <v>100</v>
      </c>
      <c r="J52" s="530">
        <v>100</v>
      </c>
      <c r="K52" s="38"/>
      <c r="L52" s="35" t="s">
        <v>27</v>
      </c>
      <c r="M52" s="40"/>
      <c r="N52" s="1">
        <f>(75+96+98+92+70+95)/6</f>
        <v>87.666666666666671</v>
      </c>
      <c r="O52" s="1">
        <f>(95+98+92+98+67+98)/6</f>
        <v>91.333333333333329</v>
      </c>
    </row>
    <row r="53" spans="1:15" ht="136.19999999999999" customHeight="1" thickBot="1">
      <c r="A53" s="531"/>
      <c r="B53" s="531"/>
      <c r="C53" s="531"/>
      <c r="D53" s="38"/>
      <c r="E53" s="38" t="s">
        <v>129</v>
      </c>
      <c r="F53" s="35" t="s">
        <v>26</v>
      </c>
      <c r="G53" s="38">
        <v>100</v>
      </c>
      <c r="H53" s="38">
        <v>100</v>
      </c>
      <c r="I53" s="44">
        <v>100</v>
      </c>
      <c r="J53" s="530"/>
      <c r="K53" s="38"/>
      <c r="L53" s="35" t="s">
        <v>27</v>
      </c>
      <c r="M53" s="40"/>
      <c r="N53" s="1">
        <f>(68+45+50+80+80+80)/6</f>
        <v>67.166666666666671</v>
      </c>
      <c r="O53" s="1">
        <f>(68+33+52+79+80+90)/6</f>
        <v>67</v>
      </c>
    </row>
    <row r="54" spans="1:15" ht="0.6" hidden="1" customHeight="1">
      <c r="A54" s="531"/>
      <c r="B54" s="531"/>
      <c r="C54" s="531"/>
      <c r="D54" s="38"/>
      <c r="E54" s="181" t="s">
        <v>125</v>
      </c>
      <c r="F54" s="35" t="s">
        <v>26</v>
      </c>
      <c r="G54" s="38">
        <v>46.8</v>
      </c>
      <c r="H54" s="38">
        <v>43.5</v>
      </c>
      <c r="I54" s="44">
        <f t="shared" ref="I54:I59" si="2">H54/G54*100</f>
        <v>92.948717948717956</v>
      </c>
      <c r="J54" s="530"/>
      <c r="K54" s="38"/>
      <c r="L54" s="35" t="s">
        <v>27</v>
      </c>
      <c r="M54" s="40"/>
      <c r="N54" s="1">
        <f>(60+27+40+44+55+55)/6</f>
        <v>46.833333333333336</v>
      </c>
      <c r="O54" s="1">
        <f>(43+48+51+34+27+58)/6</f>
        <v>43.5</v>
      </c>
    </row>
    <row r="55" spans="1:15" ht="130.94999999999999" hidden="1" customHeight="1">
      <c r="A55" s="531"/>
      <c r="B55" s="531"/>
      <c r="C55" s="531"/>
      <c r="D55" s="38" t="s">
        <v>158</v>
      </c>
      <c r="E55" s="38" t="s">
        <v>128</v>
      </c>
      <c r="F55" s="35" t="s">
        <v>26</v>
      </c>
      <c r="G55" s="38">
        <v>100</v>
      </c>
      <c r="H55" s="38">
        <v>100</v>
      </c>
      <c r="I55" s="44">
        <f t="shared" si="2"/>
        <v>100</v>
      </c>
      <c r="J55" s="530"/>
      <c r="K55" s="38"/>
      <c r="L55" s="35" t="s">
        <v>27</v>
      </c>
      <c r="M55" s="40"/>
      <c r="N55" s="1" t="s">
        <v>130</v>
      </c>
    </row>
    <row r="56" spans="1:15" ht="132.6" hidden="1" customHeight="1">
      <c r="A56" s="531"/>
      <c r="B56" s="531"/>
      <c r="C56" s="531"/>
      <c r="D56" s="38"/>
      <c r="E56" s="38" t="s">
        <v>129</v>
      </c>
      <c r="F56" s="35" t="s">
        <v>26</v>
      </c>
      <c r="G56" s="38">
        <v>100</v>
      </c>
      <c r="H56" s="38">
        <v>100</v>
      </c>
      <c r="I56" s="44">
        <f t="shared" si="2"/>
        <v>100</v>
      </c>
      <c r="J56" s="530"/>
      <c r="K56" s="38"/>
      <c r="L56" s="35" t="s">
        <v>27</v>
      </c>
      <c r="M56" s="40"/>
    </row>
    <row r="57" spans="1:15" ht="157.94999999999999" hidden="1" customHeight="1">
      <c r="A57" s="531"/>
      <c r="B57" s="531"/>
      <c r="C57" s="531"/>
      <c r="D57" s="38" t="s">
        <v>154</v>
      </c>
      <c r="E57" s="38" t="s">
        <v>128</v>
      </c>
      <c r="F57" s="35" t="s">
        <v>26</v>
      </c>
      <c r="G57" s="38">
        <v>100</v>
      </c>
      <c r="H57" s="38">
        <v>100</v>
      </c>
      <c r="I57" s="44">
        <f t="shared" si="2"/>
        <v>100</v>
      </c>
      <c r="J57" s="530"/>
      <c r="K57" s="38"/>
      <c r="L57" s="35" t="s">
        <v>27</v>
      </c>
      <c r="M57" s="40"/>
    </row>
    <row r="58" spans="1:15" ht="130.94999999999999" hidden="1" customHeight="1">
      <c r="A58" s="531"/>
      <c r="B58" s="531"/>
      <c r="C58" s="531"/>
      <c r="D58" s="38"/>
      <c r="E58" s="38" t="s">
        <v>129</v>
      </c>
      <c r="F58" s="35" t="s">
        <v>26</v>
      </c>
      <c r="G58" s="38">
        <v>100</v>
      </c>
      <c r="H58" s="38">
        <v>100</v>
      </c>
      <c r="I58" s="44">
        <f t="shared" si="2"/>
        <v>100</v>
      </c>
      <c r="J58" s="530"/>
      <c r="K58" s="38"/>
      <c r="L58" s="35" t="s">
        <v>27</v>
      </c>
      <c r="M58" s="40"/>
    </row>
    <row r="59" spans="1:15" ht="130.19999999999999" customHeight="1" thickBot="1">
      <c r="A59" s="531"/>
      <c r="B59" s="531"/>
      <c r="C59" s="531"/>
      <c r="D59" s="125" t="s">
        <v>170</v>
      </c>
      <c r="E59" s="35" t="s">
        <v>35</v>
      </c>
      <c r="F59" s="35" t="s">
        <v>36</v>
      </c>
      <c r="G59" s="474">
        <v>56</v>
      </c>
      <c r="H59" s="38">
        <v>50</v>
      </c>
      <c r="I59" s="44">
        <f t="shared" si="2"/>
        <v>89.285714285714292</v>
      </c>
      <c r="J59" s="532">
        <f>(I59+I60)/2</f>
        <v>94.642857142857139</v>
      </c>
      <c r="K59" s="38"/>
      <c r="L59" s="35"/>
      <c r="M59" s="40"/>
    </row>
    <row r="60" spans="1:15" ht="136.94999999999999" customHeight="1" thickBot="1">
      <c r="A60" s="531"/>
      <c r="B60" s="531"/>
      <c r="C60" s="531"/>
      <c r="D60" s="125" t="s">
        <v>171</v>
      </c>
      <c r="E60" s="35" t="s">
        <v>35</v>
      </c>
      <c r="F60" s="35" t="s">
        <v>36</v>
      </c>
      <c r="G60" s="35">
        <v>3</v>
      </c>
      <c r="H60" s="35">
        <v>3</v>
      </c>
      <c r="I60" s="44">
        <f>H60/G60*100</f>
        <v>100</v>
      </c>
      <c r="J60" s="550"/>
      <c r="K60" s="35"/>
      <c r="L60" s="35" t="s">
        <v>27</v>
      </c>
      <c r="M60" s="40"/>
    </row>
    <row r="61" spans="1:15" ht="145.94999999999999" customHeight="1" thickBot="1">
      <c r="A61" s="434"/>
      <c r="B61" s="435"/>
      <c r="C61" s="435"/>
      <c r="D61" s="435" t="s">
        <v>114</v>
      </c>
      <c r="E61" s="35" t="s">
        <v>35</v>
      </c>
      <c r="F61" s="35" t="s">
        <v>36</v>
      </c>
      <c r="G61" s="477">
        <v>1</v>
      </c>
      <c r="H61" s="46">
        <v>1</v>
      </c>
      <c r="I61" s="163">
        <f>H61/G61*100</f>
        <v>100</v>
      </c>
      <c r="J61" s="528"/>
      <c r="K61" s="38"/>
      <c r="L61" s="146"/>
      <c r="M61" s="171"/>
    </row>
    <row r="62" spans="1:15" ht="18.600000000000001" customHeight="1" thickBot="1">
      <c r="A62" s="120">
        <v>1</v>
      </c>
      <c r="B62" s="551">
        <v>1</v>
      </c>
      <c r="C62" s="551"/>
      <c r="D62" s="551"/>
      <c r="E62" s="551"/>
      <c r="F62" s="551"/>
      <c r="G62" s="551"/>
      <c r="H62" s="551"/>
      <c r="I62" s="551"/>
      <c r="J62" s="551"/>
      <c r="K62" s="38"/>
      <c r="L62" s="48"/>
      <c r="M62" s="6">
        <f>(J52+J59)/2</f>
        <v>97.321428571428569</v>
      </c>
    </row>
    <row r="63" spans="1:15" ht="70.95" hidden="1" customHeight="1">
      <c r="A63" s="534"/>
      <c r="B63" s="538" t="s">
        <v>136</v>
      </c>
      <c r="C63" s="538" t="s">
        <v>23</v>
      </c>
      <c r="D63" s="38" t="s">
        <v>172</v>
      </c>
      <c r="E63" s="38" t="s">
        <v>138</v>
      </c>
      <c r="F63" s="38" t="s">
        <v>26</v>
      </c>
      <c r="G63" s="38">
        <v>100</v>
      </c>
      <c r="H63" s="38">
        <v>100</v>
      </c>
      <c r="I63" s="44">
        <f t="shared" ref="I63:I71" si="3">H63/G63*100</f>
        <v>100</v>
      </c>
      <c r="J63" s="528">
        <v>100</v>
      </c>
      <c r="K63" s="38"/>
      <c r="L63" s="35" t="s">
        <v>27</v>
      </c>
      <c r="M63" s="40"/>
    </row>
    <row r="64" spans="1:15" ht="96" hidden="1" customHeight="1">
      <c r="A64" s="534"/>
      <c r="B64" s="534"/>
      <c r="C64" s="534"/>
      <c r="D64" s="38"/>
      <c r="E64" s="5" t="s">
        <v>139</v>
      </c>
      <c r="F64" s="35" t="s">
        <v>26</v>
      </c>
      <c r="G64" s="38">
        <v>100</v>
      </c>
      <c r="H64" s="38">
        <v>100</v>
      </c>
      <c r="I64" s="44">
        <f t="shared" si="3"/>
        <v>100</v>
      </c>
      <c r="J64" s="528"/>
      <c r="K64" s="38"/>
      <c r="L64" s="35" t="s">
        <v>27</v>
      </c>
      <c r="M64" s="40"/>
    </row>
    <row r="65" spans="1:13" ht="140.4" customHeight="1" thickBot="1">
      <c r="A65" s="534"/>
      <c r="B65" s="534"/>
      <c r="C65" s="534"/>
      <c r="D65" s="38" t="s">
        <v>173</v>
      </c>
      <c r="E65" s="38" t="s">
        <v>138</v>
      </c>
      <c r="F65" s="35" t="s">
        <v>26</v>
      </c>
      <c r="G65" s="38">
        <v>100</v>
      </c>
      <c r="H65" s="38">
        <v>100</v>
      </c>
      <c r="I65" s="44">
        <f t="shared" si="3"/>
        <v>100</v>
      </c>
      <c r="J65" s="528"/>
      <c r="K65" s="38"/>
      <c r="L65" s="35" t="s">
        <v>27</v>
      </c>
      <c r="M65" s="40"/>
    </row>
    <row r="66" spans="1:13" ht="93.6" customHeight="1" thickBot="1">
      <c r="A66" s="534"/>
      <c r="B66" s="534"/>
      <c r="C66" s="534"/>
      <c r="D66" s="38"/>
      <c r="E66" s="5" t="s">
        <v>139</v>
      </c>
      <c r="F66" s="35" t="s">
        <v>26</v>
      </c>
      <c r="G66" s="38">
        <v>100</v>
      </c>
      <c r="H66" s="38">
        <v>100</v>
      </c>
      <c r="I66" s="44">
        <f t="shared" si="3"/>
        <v>100</v>
      </c>
      <c r="J66" s="528"/>
      <c r="K66" s="38"/>
      <c r="L66" s="35" t="s">
        <v>27</v>
      </c>
      <c r="M66" s="40"/>
    </row>
    <row r="67" spans="1:13" ht="67.95" customHeight="1" thickBot="1">
      <c r="A67" s="534"/>
      <c r="B67" s="534"/>
      <c r="C67" s="534"/>
      <c r="D67" s="125" t="s">
        <v>174</v>
      </c>
      <c r="E67" s="43" t="s">
        <v>142</v>
      </c>
      <c r="F67" s="35" t="s">
        <v>161</v>
      </c>
      <c r="G67" s="38">
        <v>55202</v>
      </c>
      <c r="H67" s="39">
        <v>55202</v>
      </c>
      <c r="I67" s="44">
        <v>100</v>
      </c>
      <c r="J67" s="530">
        <f>I67</f>
        <v>100</v>
      </c>
      <c r="K67" s="38"/>
      <c r="L67" s="35"/>
      <c r="M67" s="40"/>
    </row>
    <row r="68" spans="1:13" ht="93" hidden="1" customHeight="1">
      <c r="A68" s="534"/>
      <c r="B68" s="534"/>
      <c r="C68" s="534"/>
      <c r="D68" s="125" t="s">
        <v>175</v>
      </c>
      <c r="E68" s="35" t="s">
        <v>35</v>
      </c>
      <c r="F68" s="35" t="s">
        <v>161</v>
      </c>
      <c r="G68" s="35"/>
      <c r="H68" s="35"/>
      <c r="I68" s="144" t="e">
        <f t="shared" si="3"/>
        <v>#DIV/0!</v>
      </c>
      <c r="J68" s="530"/>
      <c r="K68" s="35"/>
      <c r="L68" s="35" t="s">
        <v>27</v>
      </c>
      <c r="M68" s="169"/>
    </row>
    <row r="69" spans="1:13" ht="0.6" customHeight="1" thickBot="1">
      <c r="A69" s="534" t="s">
        <v>145</v>
      </c>
      <c r="B69" s="534" t="s">
        <v>136</v>
      </c>
      <c r="C69" s="534" t="s">
        <v>23</v>
      </c>
      <c r="D69" s="38" t="s">
        <v>146</v>
      </c>
      <c r="E69" s="38" t="s">
        <v>147</v>
      </c>
      <c r="F69" s="35" t="s">
        <v>26</v>
      </c>
      <c r="G69" s="38">
        <v>57</v>
      </c>
      <c r="H69" s="38">
        <v>57</v>
      </c>
      <c r="I69" s="44">
        <f t="shared" si="3"/>
        <v>100</v>
      </c>
      <c r="J69" s="527">
        <v>100</v>
      </c>
      <c r="K69" s="38"/>
      <c r="L69" s="35" t="s">
        <v>27</v>
      </c>
      <c r="M69" s="489">
        <v>97</v>
      </c>
    </row>
    <row r="70" spans="1:13" ht="22.95" hidden="1" customHeight="1">
      <c r="A70" s="534"/>
      <c r="B70" s="534"/>
      <c r="C70" s="534"/>
      <c r="D70" s="38"/>
      <c r="E70" s="38" t="s">
        <v>139</v>
      </c>
      <c r="F70" s="35" t="s">
        <v>26</v>
      </c>
      <c r="G70" s="38">
        <v>98</v>
      </c>
      <c r="H70" s="38">
        <v>98</v>
      </c>
      <c r="I70" s="44">
        <f t="shared" si="3"/>
        <v>100</v>
      </c>
      <c r="J70" s="527"/>
      <c r="K70" s="38"/>
      <c r="L70" s="35" t="s">
        <v>27</v>
      </c>
      <c r="M70" s="489"/>
    </row>
    <row r="71" spans="1:13" ht="85.2" hidden="1" customHeight="1">
      <c r="A71" s="534"/>
      <c r="B71" s="534"/>
      <c r="C71" s="534"/>
      <c r="D71" s="45" t="s">
        <v>77</v>
      </c>
      <c r="E71" s="46" t="s">
        <v>35</v>
      </c>
      <c r="F71" s="46" t="s">
        <v>36</v>
      </c>
      <c r="G71" s="46">
        <v>1708</v>
      </c>
      <c r="H71" s="46">
        <v>1664</v>
      </c>
      <c r="I71" s="159">
        <f t="shared" si="3"/>
        <v>97.423887587822009</v>
      </c>
      <c r="J71" s="133">
        <v>97.4</v>
      </c>
      <c r="K71" s="46"/>
      <c r="L71" s="46" t="s">
        <v>27</v>
      </c>
      <c r="M71" s="489"/>
    </row>
    <row r="72" spans="1:13" ht="17.399999999999999" customHeight="1">
      <c r="A72" s="13"/>
      <c r="B72" s="552" t="s">
        <v>54</v>
      </c>
      <c r="C72" s="552"/>
      <c r="D72" s="552"/>
      <c r="E72" s="552"/>
      <c r="F72" s="552"/>
      <c r="G72" s="552"/>
      <c r="H72" s="552"/>
      <c r="I72" s="552"/>
      <c r="J72" s="552"/>
      <c r="K72" s="552"/>
      <c r="L72" s="13"/>
      <c r="M72" s="10">
        <f>(J63+J67)/2</f>
        <v>100</v>
      </c>
    </row>
    <row r="73" spans="1:13" ht="12" customHeight="1">
      <c r="A73" s="59"/>
      <c r="B73" s="491" t="s">
        <v>54</v>
      </c>
      <c r="C73" s="491"/>
      <c r="D73" s="491"/>
      <c r="E73" s="491"/>
      <c r="F73" s="491"/>
      <c r="G73" s="491"/>
      <c r="H73" s="491"/>
      <c r="I73" s="491"/>
      <c r="J73" s="491"/>
      <c r="K73" s="491"/>
      <c r="L73" s="5"/>
      <c r="M73" s="10">
        <f>(M36+M51+M62+M72)/4</f>
        <v>99.74702380952381</v>
      </c>
    </row>
    <row r="74" spans="1:13" ht="16.2" customHeight="1">
      <c r="A74" s="1" t="s">
        <v>44</v>
      </c>
      <c r="G74" s="13"/>
      <c r="H74" s="13"/>
      <c r="I74" s="56"/>
      <c r="J74" s="136"/>
      <c r="K74" s="13"/>
      <c r="L74" s="13"/>
      <c r="M74" s="12"/>
    </row>
    <row r="75" spans="1:13" ht="19.2" customHeight="1">
      <c r="A75" s="1" t="s">
        <v>45</v>
      </c>
      <c r="G75" s="13"/>
      <c r="H75" s="13"/>
      <c r="I75" s="56"/>
      <c r="J75" s="136"/>
      <c r="K75" s="13"/>
      <c r="L75" s="13"/>
      <c r="M75" s="12"/>
    </row>
    <row r="76" spans="1:13" ht="19.2" customHeight="1">
      <c r="A76" s="1" t="s">
        <v>322</v>
      </c>
      <c r="G76" s="13"/>
      <c r="H76" s="13"/>
      <c r="I76" s="56"/>
      <c r="J76" s="136"/>
      <c r="K76" s="13"/>
      <c r="L76" s="13"/>
      <c r="M76" s="12"/>
    </row>
    <row r="77" spans="1:13" ht="7.95" customHeight="1"/>
    <row r="78" spans="1:13" ht="19.95" customHeight="1">
      <c r="A78" s="1" t="s">
        <v>176</v>
      </c>
      <c r="G78" s="1" t="s">
        <v>177</v>
      </c>
    </row>
    <row r="79" spans="1:13" ht="15.6" customHeight="1"/>
    <row r="80" spans="1:13" ht="15" customHeight="1"/>
    <row r="81" ht="18" customHeight="1"/>
    <row r="82" ht="18" customHeight="1"/>
    <row r="83" ht="19.2" hidden="1" customHeight="1"/>
  </sheetData>
  <mergeCells count="41">
    <mergeCell ref="B72:K72"/>
    <mergeCell ref="B73:K73"/>
    <mergeCell ref="A69:A71"/>
    <mergeCell ref="B69:B71"/>
    <mergeCell ref="C69:C71"/>
    <mergeCell ref="J69:J70"/>
    <mergeCell ref="M69:M71"/>
    <mergeCell ref="B62:J62"/>
    <mergeCell ref="A63:A68"/>
    <mergeCell ref="B63:B68"/>
    <mergeCell ref="C63:C68"/>
    <mergeCell ref="J63:J66"/>
    <mergeCell ref="J67:J68"/>
    <mergeCell ref="B51:J51"/>
    <mergeCell ref="A52:A60"/>
    <mergeCell ref="B52:B60"/>
    <mergeCell ref="C52:C60"/>
    <mergeCell ref="J52:J58"/>
    <mergeCell ref="J59:J61"/>
    <mergeCell ref="B36:J36"/>
    <mergeCell ref="A37:A50"/>
    <mergeCell ref="B37:B50"/>
    <mergeCell ref="C37:C50"/>
    <mergeCell ref="J37:J47"/>
    <mergeCell ref="J48:J50"/>
    <mergeCell ref="A25:A35"/>
    <mergeCell ref="B25:B35"/>
    <mergeCell ref="C25:C35"/>
    <mergeCell ref="J25:J32"/>
    <mergeCell ref="J33:J35"/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</mergeCells>
  <pageMargins left="0" right="0" top="0.74803149606299213" bottom="0.74803149606299213" header="0.51181102362204722" footer="0.51181102362204722"/>
  <pageSetup paperSize="9" scale="80" firstPageNumber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K75"/>
  <sheetViews>
    <sheetView topLeftCell="A33" workbookViewId="0">
      <selection activeCell="B73" sqref="B73"/>
    </sheetView>
  </sheetViews>
  <sheetFormatPr defaultRowHeight="14.4"/>
  <cols>
    <col min="1" max="1" width="15.44140625"/>
    <col min="2" max="2" width="14.6640625"/>
    <col min="3" max="3" width="13.88671875"/>
    <col min="4" max="4" width="11.44140625"/>
    <col min="5" max="5" width="14.8867187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3" max="13" width="10.88671875"/>
    <col min="14" max="15" width="0" hidden="1"/>
    <col min="16" max="16" width="0" style="23" hidden="1"/>
    <col min="17" max="1025" width="9.109375" style="23"/>
  </cols>
  <sheetData>
    <row r="1" spans="1:13">
      <c r="A1" s="16"/>
      <c r="L1" s="16"/>
      <c r="M1" s="16" t="s">
        <v>0</v>
      </c>
    </row>
    <row r="2" spans="1:13">
      <c r="A2" s="16"/>
      <c r="L2" s="16"/>
      <c r="M2" s="16" t="s">
        <v>1</v>
      </c>
    </row>
    <row r="3" spans="1:13">
      <c r="A3" s="16"/>
      <c r="L3" s="16"/>
      <c r="M3" s="16" t="s">
        <v>2</v>
      </c>
    </row>
    <row r="4" spans="1:13">
      <c r="A4" s="16"/>
      <c r="L4" s="16"/>
      <c r="M4" s="16" t="s">
        <v>3</v>
      </c>
    </row>
    <row r="5" spans="1:13">
      <c r="A5" s="16"/>
      <c r="L5" s="16"/>
      <c r="M5" s="16" t="s">
        <v>4</v>
      </c>
    </row>
    <row r="6" spans="1:13">
      <c r="A6" s="16"/>
      <c r="L6" s="16"/>
      <c r="M6" s="16" t="s">
        <v>5</v>
      </c>
    </row>
    <row r="7" spans="1:13">
      <c r="A7" s="16"/>
      <c r="L7" s="16"/>
      <c r="M7" s="16" t="s">
        <v>6</v>
      </c>
    </row>
    <row r="8" spans="1:13">
      <c r="A8" s="17"/>
    </row>
    <row r="9" spans="1:13">
      <c r="A9" s="497" t="s">
        <v>7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</row>
    <row r="10" spans="1:13">
      <c r="A10" s="497" t="s">
        <v>327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</row>
    <row r="11" spans="1:13">
      <c r="A11" s="497"/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3">
      <c r="A12" s="17"/>
    </row>
    <row r="13" spans="1:13" ht="185.4" thickBot="1">
      <c r="A13" s="60" t="s">
        <v>8</v>
      </c>
      <c r="B13" s="61" t="s">
        <v>9</v>
      </c>
      <c r="C13" s="61" t="s">
        <v>10</v>
      </c>
      <c r="D13" s="61" t="s">
        <v>11</v>
      </c>
      <c r="E13" s="61" t="s">
        <v>12</v>
      </c>
      <c r="F13" s="61" t="s">
        <v>13</v>
      </c>
      <c r="G13" s="61" t="s">
        <v>14</v>
      </c>
      <c r="H13" s="61" t="s">
        <v>15</v>
      </c>
      <c r="I13" s="61" t="s">
        <v>16</v>
      </c>
      <c r="J13" s="61" t="s">
        <v>17</v>
      </c>
      <c r="K13" s="61" t="s">
        <v>18</v>
      </c>
      <c r="L13" s="61" t="s">
        <v>19</v>
      </c>
      <c r="M13" s="61" t="s">
        <v>20</v>
      </c>
    </row>
    <row r="14" spans="1:13" ht="115.5" hidden="1" customHeight="1">
      <c r="A14" s="499" t="s">
        <v>178</v>
      </c>
      <c r="B14" s="499" t="s">
        <v>22</v>
      </c>
      <c r="C14" s="499" t="s">
        <v>23</v>
      </c>
      <c r="D14" s="63" t="s">
        <v>49</v>
      </c>
      <c r="E14" s="63" t="s">
        <v>25</v>
      </c>
      <c r="F14" s="63" t="s">
        <v>26</v>
      </c>
      <c r="G14" s="63"/>
      <c r="H14" s="63"/>
      <c r="I14" s="64"/>
      <c r="J14" s="500"/>
      <c r="K14" s="63"/>
      <c r="L14" s="63" t="s">
        <v>27</v>
      </c>
      <c r="M14" s="499">
        <v>97.6</v>
      </c>
    </row>
    <row r="15" spans="1:13" ht="15.75" hidden="1" customHeight="1">
      <c r="A15" s="499"/>
      <c r="B15" s="499"/>
      <c r="C15" s="499"/>
      <c r="D15" s="67"/>
      <c r="E15" s="67" t="s">
        <v>28</v>
      </c>
      <c r="F15" s="67" t="s">
        <v>26</v>
      </c>
      <c r="G15" s="67"/>
      <c r="H15" s="67"/>
      <c r="I15" s="69"/>
      <c r="J15" s="500"/>
      <c r="K15" s="67"/>
      <c r="L15" s="63" t="s">
        <v>27</v>
      </c>
      <c r="M15" s="499"/>
    </row>
    <row r="16" spans="1:13" ht="15" hidden="1" customHeight="1">
      <c r="A16" s="499"/>
      <c r="B16" s="499"/>
      <c r="C16" s="499"/>
      <c r="D16" s="67" t="s">
        <v>97</v>
      </c>
      <c r="E16" s="90" t="s">
        <v>25</v>
      </c>
      <c r="F16" s="67" t="s">
        <v>26</v>
      </c>
      <c r="G16" s="67"/>
      <c r="H16" s="67"/>
      <c r="I16" s="69"/>
      <c r="J16" s="500"/>
      <c r="K16" s="67"/>
      <c r="L16" s="63" t="s">
        <v>27</v>
      </c>
      <c r="M16" s="499"/>
    </row>
    <row r="17" spans="1:15" ht="15" hidden="1" customHeight="1">
      <c r="A17" s="499"/>
      <c r="B17" s="499"/>
      <c r="C17" s="499"/>
      <c r="D17" s="67"/>
      <c r="E17" s="67" t="s">
        <v>28</v>
      </c>
      <c r="F17" s="67" t="s">
        <v>26</v>
      </c>
      <c r="G17" s="67"/>
      <c r="H17" s="67"/>
      <c r="I17" s="69"/>
      <c r="J17" s="500"/>
      <c r="K17" s="67"/>
      <c r="L17" s="63" t="s">
        <v>27</v>
      </c>
      <c r="M17" s="499"/>
    </row>
    <row r="18" spans="1:15" ht="15" hidden="1" customHeight="1">
      <c r="A18" s="499"/>
      <c r="B18" s="499"/>
      <c r="C18" s="499"/>
      <c r="D18" s="67" t="s">
        <v>98</v>
      </c>
      <c r="E18" s="24" t="s">
        <v>25</v>
      </c>
      <c r="F18" s="67" t="s">
        <v>26</v>
      </c>
      <c r="G18" s="67"/>
      <c r="H18" s="67"/>
      <c r="I18" s="69"/>
      <c r="J18" s="500"/>
      <c r="K18" s="67"/>
      <c r="L18" s="63" t="s">
        <v>27</v>
      </c>
      <c r="M18" s="499"/>
      <c r="O18" s="23" t="s">
        <v>31</v>
      </c>
    </row>
    <row r="19" spans="1:15" ht="15" hidden="1" customHeight="1">
      <c r="A19" s="499"/>
      <c r="B19" s="499"/>
      <c r="C19" s="499"/>
      <c r="D19" s="67"/>
      <c r="E19" s="67" t="s">
        <v>28</v>
      </c>
      <c r="F19" s="67" t="s">
        <v>26</v>
      </c>
      <c r="G19" s="67"/>
      <c r="H19" s="67"/>
      <c r="I19" s="69"/>
      <c r="J19" s="500"/>
      <c r="K19" s="67"/>
      <c r="L19" s="63" t="s">
        <v>27</v>
      </c>
      <c r="M19" s="499"/>
    </row>
    <row r="20" spans="1:15" ht="198" hidden="1">
      <c r="A20" s="499"/>
      <c r="B20" s="499"/>
      <c r="C20" s="499"/>
      <c r="D20" s="55" t="s">
        <v>32</v>
      </c>
      <c r="E20" s="24" t="s">
        <v>25</v>
      </c>
      <c r="F20" s="67" t="s">
        <v>26</v>
      </c>
      <c r="G20" s="55"/>
      <c r="H20" s="55"/>
      <c r="I20" s="69"/>
      <c r="J20" s="500"/>
      <c r="K20" s="67"/>
      <c r="L20" s="63" t="s">
        <v>27</v>
      </c>
      <c r="M20" s="499"/>
      <c r="O20" s="23" t="s">
        <v>33</v>
      </c>
    </row>
    <row r="21" spans="1:15" ht="15" hidden="1" customHeight="1">
      <c r="A21" s="499"/>
      <c r="B21" s="499"/>
      <c r="C21" s="499"/>
      <c r="D21" s="165"/>
      <c r="E21" s="67" t="s">
        <v>28</v>
      </c>
      <c r="F21" s="67" t="s">
        <v>26</v>
      </c>
      <c r="G21" s="63"/>
      <c r="H21" s="63"/>
      <c r="I21" s="69"/>
      <c r="J21" s="500"/>
      <c r="K21" s="67"/>
      <c r="L21" s="63" t="s">
        <v>27</v>
      </c>
      <c r="M21" s="499"/>
    </row>
    <row r="22" spans="1:15" ht="15.75" hidden="1" customHeight="1">
      <c r="A22" s="499"/>
      <c r="B22" s="499" t="s">
        <v>38</v>
      </c>
      <c r="C22" s="499" t="s">
        <v>23</v>
      </c>
      <c r="D22" s="165" t="s">
        <v>99</v>
      </c>
      <c r="E22" s="99" t="s">
        <v>40</v>
      </c>
      <c r="F22" s="67" t="s">
        <v>26</v>
      </c>
      <c r="G22" s="63"/>
      <c r="H22" s="63"/>
      <c r="I22" s="69"/>
      <c r="J22" s="500"/>
      <c r="K22" s="67"/>
      <c r="L22" s="63" t="s">
        <v>27</v>
      </c>
      <c r="M22" s="499"/>
    </row>
    <row r="23" spans="1:15" ht="79.2" hidden="1">
      <c r="A23" s="499"/>
      <c r="B23" s="499"/>
      <c r="C23" s="499"/>
      <c r="D23" s="192" t="s">
        <v>100</v>
      </c>
      <c r="E23" s="193" t="s">
        <v>40</v>
      </c>
      <c r="F23" s="67" t="s">
        <v>26</v>
      </c>
      <c r="G23" s="63"/>
      <c r="H23" s="63"/>
      <c r="I23" s="69"/>
      <c r="J23" s="500"/>
      <c r="K23" s="67"/>
      <c r="L23" s="63" t="s">
        <v>27</v>
      </c>
      <c r="M23" s="499"/>
      <c r="N23" s="23" t="s">
        <v>101</v>
      </c>
    </row>
    <row r="24" spans="1:15" ht="39.6" hidden="1">
      <c r="A24" s="499"/>
      <c r="B24" s="70"/>
      <c r="C24" s="70"/>
      <c r="D24" s="67" t="s">
        <v>77</v>
      </c>
      <c r="E24" s="67" t="s">
        <v>35</v>
      </c>
      <c r="F24" s="67" t="s">
        <v>36</v>
      </c>
      <c r="G24" s="67"/>
      <c r="H24" s="67"/>
      <c r="I24" s="69"/>
      <c r="J24" s="107"/>
      <c r="K24" s="67"/>
      <c r="L24" s="63" t="s">
        <v>27</v>
      </c>
      <c r="M24" s="499"/>
    </row>
    <row r="25" spans="1:15" ht="90.75" customHeight="1" thickBot="1">
      <c r="A25" s="499" t="s">
        <v>178</v>
      </c>
      <c r="B25" s="499" t="s">
        <v>102</v>
      </c>
      <c r="C25" s="499" t="s">
        <v>23</v>
      </c>
      <c r="D25" s="67" t="s">
        <v>103</v>
      </c>
      <c r="E25" s="67" t="s">
        <v>104</v>
      </c>
      <c r="F25" s="67" t="s">
        <v>26</v>
      </c>
      <c r="G25" s="67">
        <v>100</v>
      </c>
      <c r="H25" s="67">
        <v>100</v>
      </c>
      <c r="I25" s="88">
        <v>100</v>
      </c>
      <c r="J25" s="500">
        <v>100</v>
      </c>
      <c r="K25" s="67"/>
      <c r="L25" s="63" t="s">
        <v>27</v>
      </c>
      <c r="M25" s="498"/>
    </row>
    <row r="26" spans="1:15" ht="153.75" customHeight="1" thickBot="1">
      <c r="A26" s="499"/>
      <c r="B26" s="499"/>
      <c r="C26" s="499"/>
      <c r="D26" s="67"/>
      <c r="E26" s="67" t="s">
        <v>105</v>
      </c>
      <c r="F26" s="67" t="s">
        <v>26</v>
      </c>
      <c r="G26" s="67">
        <v>100</v>
      </c>
      <c r="H26" s="67">
        <v>100</v>
      </c>
      <c r="I26" s="88">
        <f>H26/G26*100</f>
        <v>100</v>
      </c>
      <c r="J26" s="500"/>
      <c r="K26" s="67"/>
      <c r="L26" s="63" t="s">
        <v>27</v>
      </c>
      <c r="M26" s="498"/>
    </row>
    <row r="27" spans="1:15" ht="135" customHeight="1">
      <c r="A27" s="499"/>
      <c r="B27" s="499"/>
      <c r="C27" s="499"/>
      <c r="D27" s="67" t="s">
        <v>179</v>
      </c>
      <c r="E27" s="67" t="s">
        <v>104</v>
      </c>
      <c r="F27" s="67" t="s">
        <v>26</v>
      </c>
      <c r="G27" s="67">
        <v>100</v>
      </c>
      <c r="H27" s="67">
        <v>100</v>
      </c>
      <c r="I27" s="88">
        <f>H27/G27*100</f>
        <v>100</v>
      </c>
      <c r="J27" s="500"/>
      <c r="K27" s="67"/>
      <c r="L27" s="63" t="s">
        <v>27</v>
      </c>
      <c r="M27" s="498"/>
      <c r="O27" s="23" t="s">
        <v>107</v>
      </c>
    </row>
    <row r="28" spans="1:15" ht="124.5" customHeight="1">
      <c r="A28" s="499"/>
      <c r="B28" s="499"/>
      <c r="C28" s="499"/>
      <c r="D28" s="67"/>
      <c r="E28" s="67" t="s">
        <v>105</v>
      </c>
      <c r="F28" s="67" t="s">
        <v>26</v>
      </c>
      <c r="G28" s="67">
        <v>100</v>
      </c>
      <c r="H28" s="67">
        <v>100</v>
      </c>
      <c r="I28" s="88">
        <f>H28/G28*100</f>
        <v>100</v>
      </c>
      <c r="J28" s="500"/>
      <c r="K28" s="67"/>
      <c r="L28" s="63" t="s">
        <v>27</v>
      </c>
      <c r="M28" s="498"/>
    </row>
    <row r="29" spans="1:15" ht="169.5" customHeight="1">
      <c r="A29" s="499"/>
      <c r="B29" s="499"/>
      <c r="C29" s="499"/>
      <c r="D29" s="67" t="s">
        <v>180</v>
      </c>
      <c r="E29" s="67" t="s">
        <v>104</v>
      </c>
      <c r="F29" s="67" t="s">
        <v>26</v>
      </c>
      <c r="G29" s="67">
        <v>100</v>
      </c>
      <c r="H29" s="67">
        <v>100</v>
      </c>
      <c r="I29" s="88">
        <f>H29/G29*100</f>
        <v>100</v>
      </c>
      <c r="J29" s="500"/>
      <c r="K29" s="67"/>
      <c r="L29" s="63" t="s">
        <v>27</v>
      </c>
      <c r="M29" s="498"/>
      <c r="O29" s="23" t="s">
        <v>109</v>
      </c>
    </row>
    <row r="30" spans="1:15" ht="79.5" customHeight="1" thickBot="1">
      <c r="A30" s="499"/>
      <c r="B30" s="499"/>
      <c r="C30" s="499"/>
      <c r="D30" s="67"/>
      <c r="E30" s="67" t="s">
        <v>105</v>
      </c>
      <c r="F30" s="67" t="s">
        <v>26</v>
      </c>
      <c r="G30" s="67">
        <v>100</v>
      </c>
      <c r="H30" s="67">
        <v>100</v>
      </c>
      <c r="I30" s="88">
        <f>H30/G30*100</f>
        <v>100</v>
      </c>
      <c r="J30" s="500"/>
      <c r="K30" s="67"/>
      <c r="L30" s="63" t="s">
        <v>27</v>
      </c>
      <c r="M30" s="498"/>
    </row>
    <row r="31" spans="1:15" ht="174" hidden="1" customHeight="1">
      <c r="A31" s="499"/>
      <c r="B31" s="499"/>
      <c r="C31" s="499"/>
      <c r="D31" s="67" t="s">
        <v>181</v>
      </c>
      <c r="E31" s="67" t="s">
        <v>104</v>
      </c>
      <c r="F31" s="67" t="s">
        <v>26</v>
      </c>
      <c r="G31" s="67">
        <v>100</v>
      </c>
      <c r="H31" s="67">
        <v>100</v>
      </c>
      <c r="I31" s="69">
        <v>100</v>
      </c>
      <c r="J31" s="500"/>
      <c r="K31" s="67"/>
      <c r="L31" s="63" t="s">
        <v>27</v>
      </c>
      <c r="M31" s="498"/>
      <c r="N31" s="23" t="s">
        <v>112</v>
      </c>
    </row>
    <row r="32" spans="1:15" ht="156.75" hidden="1" customHeight="1">
      <c r="A32" s="499"/>
      <c r="B32" s="499"/>
      <c r="C32" s="499"/>
      <c r="D32" s="67"/>
      <c r="E32" s="67" t="s">
        <v>105</v>
      </c>
      <c r="F32" s="67" t="s">
        <v>26</v>
      </c>
      <c r="G32" s="67">
        <v>100</v>
      </c>
      <c r="H32" s="67">
        <v>100</v>
      </c>
      <c r="I32" s="69">
        <f>H32/G32*100</f>
        <v>100</v>
      </c>
      <c r="J32" s="500"/>
      <c r="K32" s="67"/>
      <c r="L32" s="63" t="s">
        <v>27</v>
      </c>
      <c r="M32" s="498"/>
    </row>
    <row r="33" spans="1:14" ht="156.75" customHeight="1" thickBot="1">
      <c r="A33" s="499"/>
      <c r="B33" s="499"/>
      <c r="C33" s="499"/>
      <c r="D33" s="67" t="s">
        <v>182</v>
      </c>
      <c r="E33" s="67" t="s">
        <v>35</v>
      </c>
      <c r="F33" s="67" t="s">
        <v>36</v>
      </c>
      <c r="G33" s="424">
        <v>84</v>
      </c>
      <c r="H33" s="424">
        <v>88</v>
      </c>
      <c r="I33" s="69">
        <f>H33/G33*100</f>
        <v>104.76190476190477</v>
      </c>
      <c r="J33" s="553">
        <f>(I33+I34+I35)/3</f>
        <v>93.253968253968253</v>
      </c>
      <c r="K33" s="67"/>
      <c r="L33" s="63"/>
      <c r="M33" s="498"/>
    </row>
    <row r="34" spans="1:14" ht="156.75" customHeight="1" thickBot="1">
      <c r="A34" s="499"/>
      <c r="B34" s="499"/>
      <c r="C34" s="499"/>
      <c r="D34" s="67" t="s">
        <v>183</v>
      </c>
      <c r="E34" s="67" t="s">
        <v>35</v>
      </c>
      <c r="F34" s="67" t="s">
        <v>36</v>
      </c>
      <c r="G34" s="424">
        <v>8</v>
      </c>
      <c r="H34" s="424">
        <v>6</v>
      </c>
      <c r="I34" s="69">
        <f>H34/G34*100</f>
        <v>75</v>
      </c>
      <c r="J34" s="553"/>
      <c r="K34" s="67"/>
      <c r="L34" s="63"/>
      <c r="M34" s="498"/>
    </row>
    <row r="35" spans="1:14" ht="156.75" customHeight="1" thickBot="1">
      <c r="A35" s="499"/>
      <c r="B35" s="499"/>
      <c r="C35" s="499"/>
      <c r="D35" s="67" t="s">
        <v>184</v>
      </c>
      <c r="E35" s="67"/>
      <c r="F35" s="67"/>
      <c r="G35" s="424">
        <v>1</v>
      </c>
      <c r="H35" s="424">
        <v>1</v>
      </c>
      <c r="I35" s="69">
        <v>100</v>
      </c>
      <c r="J35" s="553"/>
      <c r="K35" s="67"/>
      <c r="L35" s="63"/>
      <c r="M35" s="498"/>
    </row>
    <row r="36" spans="1:14" ht="168" hidden="1" customHeight="1">
      <c r="A36" s="499"/>
      <c r="B36" s="499"/>
      <c r="C36" s="499"/>
      <c r="D36" s="67" t="s">
        <v>185</v>
      </c>
      <c r="E36" s="67" t="s">
        <v>35</v>
      </c>
      <c r="F36" s="67" t="s">
        <v>36</v>
      </c>
      <c r="G36" s="194">
        <v>0</v>
      </c>
      <c r="H36" s="194">
        <v>0</v>
      </c>
      <c r="I36" s="88"/>
      <c r="J36" s="553"/>
      <c r="K36" s="67"/>
      <c r="L36" s="63" t="s">
        <v>27</v>
      </c>
      <c r="M36" s="498"/>
    </row>
    <row r="37" spans="1:14" ht="16.5" customHeight="1" thickBot="1">
      <c r="A37" s="80"/>
      <c r="B37" s="195" t="s">
        <v>74</v>
      </c>
      <c r="C37" s="71"/>
      <c r="D37" s="71"/>
      <c r="E37" s="71"/>
      <c r="F37" s="71"/>
      <c r="G37" s="71"/>
      <c r="H37" s="71"/>
      <c r="I37" s="71"/>
      <c r="J37" s="71"/>
      <c r="K37" s="71"/>
      <c r="L37" s="196"/>
      <c r="M37" s="21">
        <f>(J25+J33)/2</f>
        <v>96.626984126984127</v>
      </c>
    </row>
    <row r="38" spans="1:14" ht="93.75" customHeight="1" thickBot="1">
      <c r="A38" s="499"/>
      <c r="B38" s="499" t="s">
        <v>115</v>
      </c>
      <c r="C38" s="499" t="s">
        <v>23</v>
      </c>
      <c r="D38" s="67" t="s">
        <v>103</v>
      </c>
      <c r="E38" s="67" t="s">
        <v>116</v>
      </c>
      <c r="F38" s="67" t="s">
        <v>26</v>
      </c>
      <c r="G38" s="67">
        <v>100</v>
      </c>
      <c r="H38" s="67">
        <v>100</v>
      </c>
      <c r="I38" s="88">
        <f>H38/G38*100</f>
        <v>100</v>
      </c>
      <c r="J38" s="500">
        <v>100</v>
      </c>
      <c r="K38" s="67"/>
      <c r="L38" s="63" t="s">
        <v>27</v>
      </c>
      <c r="M38" s="70"/>
    </row>
    <row r="39" spans="1:14" ht="156" customHeight="1">
      <c r="A39" s="499"/>
      <c r="B39" s="499"/>
      <c r="C39" s="499"/>
      <c r="D39" s="67"/>
      <c r="E39" s="67" t="s">
        <v>117</v>
      </c>
      <c r="F39" s="67" t="s">
        <v>26</v>
      </c>
      <c r="G39" s="67">
        <v>100</v>
      </c>
      <c r="H39" s="67">
        <v>100</v>
      </c>
      <c r="I39" s="88">
        <f>H39/G39*100</f>
        <v>100</v>
      </c>
      <c r="J39" s="500"/>
      <c r="K39" s="67"/>
      <c r="L39" s="63" t="s">
        <v>27</v>
      </c>
      <c r="M39" s="70"/>
    </row>
    <row r="40" spans="1:14" ht="129.75" customHeight="1">
      <c r="A40" s="499"/>
      <c r="B40" s="499"/>
      <c r="C40" s="499"/>
      <c r="D40" s="67" t="s">
        <v>118</v>
      </c>
      <c r="E40" s="67" t="s">
        <v>116</v>
      </c>
      <c r="F40" s="67" t="s">
        <v>26</v>
      </c>
      <c r="G40" s="67">
        <v>100</v>
      </c>
      <c r="H40" s="67">
        <v>100</v>
      </c>
      <c r="I40" s="88">
        <v>100</v>
      </c>
      <c r="J40" s="500"/>
      <c r="K40" s="67"/>
      <c r="L40" s="63" t="s">
        <v>27</v>
      </c>
      <c r="M40" s="70"/>
    </row>
    <row r="41" spans="1:14" ht="159" customHeight="1" thickBot="1">
      <c r="A41" s="499"/>
      <c r="B41" s="499"/>
      <c r="C41" s="499"/>
      <c r="D41" s="67"/>
      <c r="E41" s="67" t="s">
        <v>117</v>
      </c>
      <c r="F41" s="67" t="s">
        <v>26</v>
      </c>
      <c r="G41" s="67">
        <v>98</v>
      </c>
      <c r="H41" s="67">
        <v>98</v>
      </c>
      <c r="I41" s="480">
        <f>(H41/98)*100</f>
        <v>100</v>
      </c>
      <c r="J41" s="500"/>
      <c r="K41" s="67"/>
      <c r="L41" s="63" t="s">
        <v>27</v>
      </c>
      <c r="M41" s="70"/>
    </row>
    <row r="42" spans="1:14" ht="167.4" hidden="1" customHeight="1">
      <c r="A42" s="499"/>
      <c r="B42" s="499"/>
      <c r="C42" s="499"/>
      <c r="D42" s="67" t="s">
        <v>180</v>
      </c>
      <c r="E42" s="67" t="s">
        <v>116</v>
      </c>
      <c r="F42" s="67" t="s">
        <v>26</v>
      </c>
      <c r="G42" s="67">
        <v>100</v>
      </c>
      <c r="H42" s="67">
        <v>100</v>
      </c>
      <c r="I42" s="88">
        <f t="shared" ref="I42:I49" si="0">H42/G42*100</f>
        <v>100</v>
      </c>
      <c r="J42" s="500"/>
      <c r="K42" s="67"/>
      <c r="L42" s="63" t="s">
        <v>27</v>
      </c>
      <c r="M42" s="70"/>
      <c r="N42" s="23" t="s">
        <v>119</v>
      </c>
    </row>
    <row r="43" spans="1:14" ht="155.25" hidden="1" customHeight="1">
      <c r="A43" s="499"/>
      <c r="B43" s="499"/>
      <c r="C43" s="499"/>
      <c r="D43" s="67"/>
      <c r="E43" s="67" t="s">
        <v>117</v>
      </c>
      <c r="F43" s="67" t="s">
        <v>26</v>
      </c>
      <c r="G43" s="67">
        <v>100</v>
      </c>
      <c r="H43" s="67">
        <v>100</v>
      </c>
      <c r="I43" s="88">
        <f t="shared" si="0"/>
        <v>100</v>
      </c>
      <c r="J43" s="500"/>
      <c r="K43" s="67"/>
      <c r="L43" s="63" t="s">
        <v>27</v>
      </c>
      <c r="M43" s="70"/>
    </row>
    <row r="44" spans="1:14" ht="171.6" hidden="1">
      <c r="A44" s="499"/>
      <c r="B44" s="499"/>
      <c r="C44" s="499"/>
      <c r="D44" s="67" t="s">
        <v>110</v>
      </c>
      <c r="E44" s="67" t="s">
        <v>104</v>
      </c>
      <c r="F44" s="67" t="s">
        <v>26</v>
      </c>
      <c r="G44" s="67">
        <v>100</v>
      </c>
      <c r="H44" s="67">
        <v>100</v>
      </c>
      <c r="I44" s="69">
        <f t="shared" si="0"/>
        <v>100</v>
      </c>
      <c r="J44" s="500"/>
      <c r="K44" s="67"/>
      <c r="L44" s="63" t="s">
        <v>27</v>
      </c>
      <c r="M44" s="70"/>
      <c r="N44" s="23" t="s">
        <v>120</v>
      </c>
    </row>
    <row r="45" spans="1:14" ht="158.4" hidden="1">
      <c r="A45" s="499"/>
      <c r="B45" s="499"/>
      <c r="C45" s="499"/>
      <c r="D45" s="165"/>
      <c r="E45" s="63" t="s">
        <v>105</v>
      </c>
      <c r="F45" s="63" t="s">
        <v>26</v>
      </c>
      <c r="G45" s="63">
        <v>98</v>
      </c>
      <c r="H45" s="63">
        <v>98</v>
      </c>
      <c r="I45" s="64">
        <f t="shared" si="0"/>
        <v>100</v>
      </c>
      <c r="J45" s="500"/>
      <c r="K45" s="63"/>
      <c r="L45" s="63" t="s">
        <v>27</v>
      </c>
      <c r="M45" s="70"/>
    </row>
    <row r="46" spans="1:14" ht="72.75" hidden="1" customHeight="1">
      <c r="A46" s="499"/>
      <c r="B46" s="499"/>
      <c r="C46" s="499"/>
      <c r="D46" s="55" t="s">
        <v>121</v>
      </c>
      <c r="E46" s="55" t="s">
        <v>122</v>
      </c>
      <c r="F46" s="63" t="s">
        <v>26</v>
      </c>
      <c r="G46" s="55">
        <v>100</v>
      </c>
      <c r="H46" s="55">
        <v>100</v>
      </c>
      <c r="I46" s="64">
        <f t="shared" si="0"/>
        <v>100</v>
      </c>
      <c r="J46" s="500"/>
      <c r="K46" s="55"/>
      <c r="L46" s="63" t="s">
        <v>27</v>
      </c>
      <c r="M46" s="70"/>
      <c r="N46" s="23" t="s">
        <v>123</v>
      </c>
    </row>
    <row r="47" spans="1:14" ht="62.25" hidden="1" customHeight="1">
      <c r="A47" s="499"/>
      <c r="B47" s="499"/>
      <c r="C47" s="499"/>
      <c r="D47" s="165"/>
      <c r="E47" s="165" t="s">
        <v>124</v>
      </c>
      <c r="F47" s="63" t="s">
        <v>26</v>
      </c>
      <c r="G47" s="63">
        <v>100</v>
      </c>
      <c r="H47" s="63">
        <v>100</v>
      </c>
      <c r="I47" s="64">
        <f t="shared" si="0"/>
        <v>100</v>
      </c>
      <c r="J47" s="500"/>
      <c r="K47" s="63"/>
      <c r="L47" s="63" t="s">
        <v>27</v>
      </c>
      <c r="M47" s="70"/>
    </row>
    <row r="48" spans="1:14" ht="57.75" hidden="1" customHeight="1">
      <c r="A48" s="499"/>
      <c r="B48" s="499"/>
      <c r="C48" s="499"/>
      <c r="D48" s="55"/>
      <c r="E48" s="55" t="s">
        <v>125</v>
      </c>
      <c r="F48" s="63" t="s">
        <v>26</v>
      </c>
      <c r="G48" s="55">
        <v>90</v>
      </c>
      <c r="H48" s="55">
        <v>83</v>
      </c>
      <c r="I48" s="64">
        <f t="shared" si="0"/>
        <v>92.222222222222229</v>
      </c>
      <c r="J48" s="500"/>
      <c r="K48" s="55"/>
      <c r="L48" s="63" t="s">
        <v>27</v>
      </c>
      <c r="M48" s="70"/>
    </row>
    <row r="49" spans="1:15" ht="78.75" customHeight="1" thickBot="1">
      <c r="A49" s="499"/>
      <c r="B49" s="499"/>
      <c r="C49" s="499"/>
      <c r="D49" s="165" t="s">
        <v>182</v>
      </c>
      <c r="E49" s="63" t="s">
        <v>35</v>
      </c>
      <c r="F49" s="63" t="s">
        <v>36</v>
      </c>
      <c r="G49" s="425">
        <v>105</v>
      </c>
      <c r="H49" s="426">
        <v>115</v>
      </c>
      <c r="I49" s="64">
        <f t="shared" si="0"/>
        <v>109.52380952380953</v>
      </c>
      <c r="J49" s="553">
        <f>(I49+I50+I51)/2</f>
        <v>104.76190476190476</v>
      </c>
      <c r="K49" s="55"/>
      <c r="L49" s="63"/>
      <c r="M49" s="70"/>
    </row>
    <row r="50" spans="1:15" ht="130.5" customHeight="1" thickBot="1">
      <c r="A50" s="499"/>
      <c r="B50" s="499"/>
      <c r="C50" s="499"/>
      <c r="D50" s="165" t="s">
        <v>168</v>
      </c>
      <c r="E50" s="63" t="s">
        <v>35</v>
      </c>
      <c r="F50" s="63" t="s">
        <v>36</v>
      </c>
      <c r="G50" s="425">
        <v>1</v>
      </c>
      <c r="H50" s="426">
        <v>1</v>
      </c>
      <c r="I50" s="64">
        <f>H50/G50*100</f>
        <v>100</v>
      </c>
      <c r="J50" s="553"/>
      <c r="K50" s="55"/>
      <c r="L50" s="63"/>
      <c r="M50" s="70"/>
    </row>
    <row r="51" spans="1:15" ht="156.75" hidden="1" customHeight="1">
      <c r="A51" s="499"/>
      <c r="B51" s="499"/>
      <c r="C51" s="499"/>
      <c r="D51" s="165" t="s">
        <v>156</v>
      </c>
      <c r="E51" s="63" t="s">
        <v>35</v>
      </c>
      <c r="F51" s="63" t="s">
        <v>36</v>
      </c>
      <c r="G51" s="197">
        <v>0</v>
      </c>
      <c r="H51" s="197">
        <v>0</v>
      </c>
      <c r="I51" s="64">
        <v>0</v>
      </c>
      <c r="J51" s="553"/>
      <c r="K51" s="55"/>
      <c r="L51" s="63"/>
      <c r="M51" s="70"/>
    </row>
    <row r="52" spans="1:15" ht="166.5" hidden="1" customHeight="1">
      <c r="A52" s="499"/>
      <c r="B52" s="499"/>
      <c r="C52" s="499"/>
      <c r="D52" s="165" t="s">
        <v>157</v>
      </c>
      <c r="E52" s="63" t="s">
        <v>35</v>
      </c>
      <c r="F52" s="63" t="s">
        <v>36</v>
      </c>
      <c r="G52" s="198">
        <v>0</v>
      </c>
      <c r="H52" s="198">
        <v>0</v>
      </c>
      <c r="I52" s="86">
        <v>0</v>
      </c>
      <c r="J52" s="553"/>
      <c r="K52" s="63"/>
      <c r="L52" s="63" t="s">
        <v>27</v>
      </c>
      <c r="M52" s="70"/>
    </row>
    <row r="53" spans="1:15" ht="18.75" customHeight="1" thickBot="1">
      <c r="A53" s="80"/>
      <c r="B53" s="195" t="s">
        <v>74</v>
      </c>
      <c r="C53" s="71"/>
      <c r="D53" s="71"/>
      <c r="E53" s="71"/>
      <c r="F53" s="71"/>
      <c r="G53" s="71"/>
      <c r="H53" s="71"/>
      <c r="I53" s="71"/>
      <c r="J53" s="71"/>
      <c r="K53" s="71"/>
      <c r="L53" s="196"/>
      <c r="M53" s="21">
        <f>(J38+J49)/2</f>
        <v>102.38095238095238</v>
      </c>
    </row>
    <row r="54" spans="1:15" ht="84" customHeight="1" thickBot="1">
      <c r="A54" s="554"/>
      <c r="B54" s="554" t="s">
        <v>127</v>
      </c>
      <c r="C54" s="554" t="s">
        <v>23</v>
      </c>
      <c r="D54" s="67" t="s">
        <v>146</v>
      </c>
      <c r="E54" s="67" t="s">
        <v>128</v>
      </c>
      <c r="F54" s="63" t="s">
        <v>26</v>
      </c>
      <c r="G54" s="67">
        <v>100</v>
      </c>
      <c r="H54" s="67">
        <v>100</v>
      </c>
      <c r="I54" s="69">
        <f>H54/G54*100</f>
        <v>100</v>
      </c>
      <c r="J54" s="500">
        <v>100</v>
      </c>
      <c r="K54" s="67"/>
      <c r="L54" s="63" t="s">
        <v>27</v>
      </c>
      <c r="M54" s="70"/>
      <c r="N54" s="23">
        <f>(75+96+98+92+70+95)/6</f>
        <v>87.666666666666671</v>
      </c>
      <c r="O54" s="23">
        <f>(95+98+92+98+67+98)/6</f>
        <v>91.333333333333329</v>
      </c>
    </row>
    <row r="55" spans="1:15" ht="145.5" customHeight="1" thickBot="1">
      <c r="A55" s="554"/>
      <c r="B55" s="554"/>
      <c r="C55" s="554"/>
      <c r="D55" s="67"/>
      <c r="E55" s="67" t="s">
        <v>129</v>
      </c>
      <c r="F55" s="63" t="s">
        <v>26</v>
      </c>
      <c r="G55" s="67">
        <v>100</v>
      </c>
      <c r="H55" s="67">
        <v>100</v>
      </c>
      <c r="I55" s="69">
        <f>H55/G55*100</f>
        <v>100</v>
      </c>
      <c r="J55" s="500"/>
      <c r="K55" s="67"/>
      <c r="L55" s="63" t="s">
        <v>27</v>
      </c>
      <c r="M55" s="70"/>
      <c r="N55" s="23">
        <f>(68+45+50+80+80+80)/6</f>
        <v>67.166666666666671</v>
      </c>
      <c r="O55" s="23">
        <f>(68+33+52+79+80+90)/6</f>
        <v>67</v>
      </c>
    </row>
    <row r="56" spans="1:15" ht="101.25" hidden="1" customHeight="1">
      <c r="A56" s="554"/>
      <c r="B56" s="554"/>
      <c r="C56" s="554"/>
      <c r="D56" s="67"/>
      <c r="E56" s="199"/>
      <c r="F56" s="63" t="s">
        <v>26</v>
      </c>
      <c r="G56" s="67"/>
      <c r="H56" s="67"/>
      <c r="I56" s="69" t="e">
        <f>H56/G56*100</f>
        <v>#DIV/0!</v>
      </c>
      <c r="J56" s="500"/>
      <c r="K56" s="67"/>
      <c r="L56" s="63" t="s">
        <v>27</v>
      </c>
      <c r="M56" s="70"/>
      <c r="N56" s="23">
        <f>(60+27+40+44+55+55)/6</f>
        <v>46.833333333333336</v>
      </c>
      <c r="O56" s="23">
        <f>(43+48+51+34+27+58)/6</f>
        <v>43.5</v>
      </c>
    </row>
    <row r="57" spans="1:15" ht="81.75" customHeight="1" thickBot="1">
      <c r="A57" s="554"/>
      <c r="B57" s="554"/>
      <c r="C57" s="554"/>
      <c r="D57" s="67" t="s">
        <v>186</v>
      </c>
      <c r="E57" s="67" t="s">
        <v>128</v>
      </c>
      <c r="F57" s="63" t="s">
        <v>26</v>
      </c>
      <c r="G57" s="67">
        <v>100</v>
      </c>
      <c r="H57" s="67">
        <v>100</v>
      </c>
      <c r="I57" s="69">
        <f>H57/G57*100</f>
        <v>100</v>
      </c>
      <c r="J57" s="500"/>
      <c r="K57" s="67"/>
      <c r="L57" s="63" t="s">
        <v>27</v>
      </c>
      <c r="M57" s="70"/>
      <c r="N57" s="23" t="s">
        <v>130</v>
      </c>
    </row>
    <row r="58" spans="1:15" ht="87" customHeight="1" thickBot="1">
      <c r="A58" s="554"/>
      <c r="B58" s="554"/>
      <c r="C58" s="554"/>
      <c r="D58" s="67"/>
      <c r="E58" s="67" t="s">
        <v>129</v>
      </c>
      <c r="F58" s="85" t="s">
        <v>26</v>
      </c>
      <c r="G58" s="55">
        <v>100</v>
      </c>
      <c r="H58" s="55">
        <v>100</v>
      </c>
      <c r="I58" s="200">
        <f>H58/G58*100</f>
        <v>100</v>
      </c>
      <c r="J58" s="500"/>
      <c r="K58" s="55"/>
      <c r="L58" s="63" t="s">
        <v>27</v>
      </c>
      <c r="M58" s="70"/>
    </row>
    <row r="59" spans="1:15" ht="76.5" customHeight="1" thickBot="1">
      <c r="A59" s="554"/>
      <c r="B59" s="554"/>
      <c r="C59" s="554"/>
      <c r="D59" s="66" t="s">
        <v>187</v>
      </c>
      <c r="E59" s="73" t="s">
        <v>35</v>
      </c>
      <c r="F59" s="24" t="s">
        <v>36</v>
      </c>
      <c r="G59" s="427">
        <v>15</v>
      </c>
      <c r="H59" s="427">
        <v>18</v>
      </c>
      <c r="I59" s="64">
        <v>110</v>
      </c>
      <c r="J59" s="555">
        <f>(I59+I60)/2</f>
        <v>105</v>
      </c>
      <c r="K59" s="24"/>
      <c r="L59" s="85" t="s">
        <v>27</v>
      </c>
      <c r="M59" s="70"/>
    </row>
    <row r="60" spans="1:15" ht="135" customHeight="1" thickBot="1">
      <c r="A60" s="24"/>
      <c r="B60" s="24"/>
      <c r="C60" s="24"/>
      <c r="D60" s="165" t="s">
        <v>168</v>
      </c>
      <c r="E60" s="63" t="s">
        <v>35</v>
      </c>
      <c r="F60" s="67" t="s">
        <v>36</v>
      </c>
      <c r="G60" s="425">
        <v>1</v>
      </c>
      <c r="H60" s="426">
        <v>1</v>
      </c>
      <c r="I60" s="69">
        <f>H60/G60*100</f>
        <v>100</v>
      </c>
      <c r="J60" s="555"/>
      <c r="K60" s="24"/>
      <c r="L60" s="24"/>
      <c r="M60" s="24"/>
    </row>
    <row r="61" spans="1:15" ht="18" customHeight="1">
      <c r="A61" s="70"/>
      <c r="B61" s="201" t="s">
        <v>54</v>
      </c>
      <c r="C61" s="93"/>
      <c r="D61" s="93"/>
      <c r="E61" s="93"/>
      <c r="F61" s="93"/>
      <c r="G61" s="93"/>
      <c r="H61" s="93"/>
      <c r="I61" s="93"/>
      <c r="J61" s="93"/>
      <c r="K61" s="93"/>
      <c r="L61" s="202"/>
      <c r="M61" s="97">
        <f>(J54+J59)/2</f>
        <v>102.5</v>
      </c>
    </row>
    <row r="62" spans="1:15" ht="118.5" customHeight="1">
      <c r="A62" s="556"/>
      <c r="B62" s="556" t="s">
        <v>136</v>
      </c>
      <c r="C62" s="556" t="s">
        <v>23</v>
      </c>
      <c r="D62" s="67" t="s">
        <v>188</v>
      </c>
      <c r="E62" s="67" t="s">
        <v>138</v>
      </c>
      <c r="F62" s="63" t="s">
        <v>26</v>
      </c>
      <c r="G62" s="67">
        <v>67</v>
      </c>
      <c r="H62" s="67">
        <v>67</v>
      </c>
      <c r="I62" s="69">
        <f t="shared" ref="I62:I68" si="1">H62/G62*100</f>
        <v>100</v>
      </c>
      <c r="J62" s="557">
        <v>100</v>
      </c>
      <c r="K62" s="67"/>
      <c r="L62" s="63"/>
      <c r="M62" s="558"/>
    </row>
    <row r="63" spans="1:15" ht="91.5" customHeight="1">
      <c r="A63" s="556"/>
      <c r="B63" s="556"/>
      <c r="C63" s="556"/>
      <c r="D63" s="67"/>
      <c r="E63" s="24" t="s">
        <v>139</v>
      </c>
      <c r="F63" s="63" t="s">
        <v>26</v>
      </c>
      <c r="G63" s="67">
        <v>80</v>
      </c>
      <c r="H63" s="67">
        <v>80</v>
      </c>
      <c r="I63" s="69">
        <f t="shared" si="1"/>
        <v>100</v>
      </c>
      <c r="J63" s="557"/>
      <c r="K63" s="67"/>
      <c r="L63" s="63"/>
      <c r="M63" s="558"/>
    </row>
    <row r="64" spans="1:15" ht="91.5" customHeight="1" thickBot="1">
      <c r="A64" s="556"/>
      <c r="B64" s="556"/>
      <c r="C64" s="556"/>
      <c r="D64" s="165" t="s">
        <v>141</v>
      </c>
      <c r="E64" s="67" t="s">
        <v>142</v>
      </c>
      <c r="F64" s="63" t="s">
        <v>189</v>
      </c>
      <c r="G64" s="203">
        <v>84720</v>
      </c>
      <c r="H64" s="203">
        <v>84720</v>
      </c>
      <c r="I64" s="88">
        <v>110</v>
      </c>
      <c r="J64" s="559">
        <f>I64</f>
        <v>110</v>
      </c>
      <c r="K64" s="67"/>
      <c r="L64" s="63"/>
      <c r="M64" s="558"/>
    </row>
    <row r="65" spans="1:13" ht="132" hidden="1" customHeight="1">
      <c r="A65" s="556"/>
      <c r="B65" s="556"/>
      <c r="C65" s="556"/>
      <c r="D65" s="165" t="s">
        <v>190</v>
      </c>
      <c r="E65" s="63" t="s">
        <v>35</v>
      </c>
      <c r="F65" s="63" t="s">
        <v>189</v>
      </c>
      <c r="G65" s="63">
        <v>6510</v>
      </c>
      <c r="H65" s="63">
        <v>6510</v>
      </c>
      <c r="I65" s="64">
        <f t="shared" si="1"/>
        <v>100</v>
      </c>
      <c r="J65" s="559"/>
      <c r="K65" s="63"/>
      <c r="L65" s="63" t="s">
        <v>27</v>
      </c>
      <c r="M65" s="98"/>
    </row>
    <row r="66" spans="1:13" ht="58.5" hidden="1" customHeight="1">
      <c r="A66" s="561" t="s">
        <v>145</v>
      </c>
      <c r="B66" s="561" t="s">
        <v>136</v>
      </c>
      <c r="C66" s="561" t="s">
        <v>23</v>
      </c>
      <c r="D66" s="67" t="s">
        <v>146</v>
      </c>
      <c r="E66" s="67" t="s">
        <v>147</v>
      </c>
      <c r="F66" s="63" t="s">
        <v>26</v>
      </c>
      <c r="G66" s="67">
        <v>57</v>
      </c>
      <c r="H66" s="67">
        <v>57</v>
      </c>
      <c r="I66" s="69">
        <f t="shared" si="1"/>
        <v>100</v>
      </c>
      <c r="J66" s="500">
        <v>100</v>
      </c>
      <c r="K66" s="67"/>
      <c r="L66" s="63" t="s">
        <v>27</v>
      </c>
      <c r="M66" s="498">
        <v>97</v>
      </c>
    </row>
    <row r="67" spans="1:13" ht="15" hidden="1" customHeight="1">
      <c r="A67" s="561"/>
      <c r="B67" s="561"/>
      <c r="C67" s="561"/>
      <c r="D67" s="67"/>
      <c r="E67" s="67" t="s">
        <v>139</v>
      </c>
      <c r="F67" s="63" t="s">
        <v>26</v>
      </c>
      <c r="G67" s="67">
        <v>98</v>
      </c>
      <c r="H67" s="67">
        <v>98</v>
      </c>
      <c r="I67" s="69">
        <f t="shared" si="1"/>
        <v>100</v>
      </c>
      <c r="J67" s="500"/>
      <c r="K67" s="67"/>
      <c r="L67" s="63" t="s">
        <v>27</v>
      </c>
      <c r="M67" s="498"/>
    </row>
    <row r="68" spans="1:13" ht="15" hidden="1" customHeight="1">
      <c r="A68" s="561"/>
      <c r="B68" s="561"/>
      <c r="C68" s="561"/>
      <c r="D68" s="165" t="s">
        <v>77</v>
      </c>
      <c r="E68" s="63" t="s">
        <v>35</v>
      </c>
      <c r="F68" s="63" t="s">
        <v>36</v>
      </c>
      <c r="G68" s="63">
        <v>1708</v>
      </c>
      <c r="H68" s="63">
        <v>1664</v>
      </c>
      <c r="I68" s="64">
        <f t="shared" si="1"/>
        <v>97.423887587822009</v>
      </c>
      <c r="J68" s="65">
        <v>97.4</v>
      </c>
      <c r="K68" s="63"/>
      <c r="L68" s="63" t="s">
        <v>27</v>
      </c>
      <c r="M68" s="498"/>
    </row>
    <row r="69" spans="1:13" ht="15" customHeight="1">
      <c r="A69" s="28"/>
      <c r="B69" s="204" t="s">
        <v>54</v>
      </c>
      <c r="C69" s="204"/>
      <c r="D69" s="204"/>
      <c r="E69" s="204"/>
      <c r="F69" s="204"/>
      <c r="G69" s="204"/>
      <c r="H69" s="204"/>
      <c r="I69" s="204"/>
      <c r="J69" s="204"/>
      <c r="K69" s="204"/>
      <c r="L69" s="205"/>
      <c r="M69" s="22">
        <f>(J62+J64)/2</f>
        <v>105</v>
      </c>
    </row>
    <row r="70" spans="1:13" ht="15" customHeight="1">
      <c r="A70" s="560" t="s">
        <v>43</v>
      </c>
      <c r="B70" s="560"/>
      <c r="C70" s="560"/>
      <c r="D70" s="560"/>
      <c r="E70" s="560"/>
      <c r="F70" s="560"/>
      <c r="G70" s="560"/>
      <c r="H70" s="560"/>
      <c r="I70" s="560"/>
      <c r="J70" s="560"/>
      <c r="K70" s="560"/>
      <c r="L70" s="560"/>
      <c r="M70" s="21">
        <f>(M37+M53+M61+M69)/4</f>
        <v>101.62698412698413</v>
      </c>
    </row>
    <row r="71" spans="1:13" ht="21" customHeight="1">
      <c r="A71" s="23" t="s">
        <v>44</v>
      </c>
      <c r="G71" s="28"/>
      <c r="H71" s="28"/>
      <c r="I71" s="29"/>
      <c r="J71" s="30"/>
      <c r="K71" s="28"/>
      <c r="L71" s="28"/>
      <c r="M71" s="29"/>
    </row>
    <row r="72" spans="1:13" ht="22.5" customHeight="1">
      <c r="A72" s="23" t="s">
        <v>45</v>
      </c>
      <c r="G72" s="28"/>
      <c r="H72" s="28"/>
      <c r="I72" s="29"/>
      <c r="J72" s="30"/>
      <c r="K72" s="28"/>
      <c r="L72" s="28"/>
      <c r="M72" s="29"/>
    </row>
    <row r="73" spans="1:13">
      <c r="A73" s="23" t="s">
        <v>331</v>
      </c>
    </row>
    <row r="75" spans="1:13" ht="18" customHeight="1">
      <c r="A75" s="23" t="s">
        <v>191</v>
      </c>
      <c r="G75" s="23" t="s">
        <v>192</v>
      </c>
    </row>
  </sheetData>
  <mergeCells count="39">
    <mergeCell ref="A70:L70"/>
    <mergeCell ref="A66:A68"/>
    <mergeCell ref="B66:B68"/>
    <mergeCell ref="C66:C68"/>
    <mergeCell ref="J66:J67"/>
    <mergeCell ref="M66:M68"/>
    <mergeCell ref="A62:A65"/>
    <mergeCell ref="B62:B65"/>
    <mergeCell ref="C62:C65"/>
    <mergeCell ref="J62:J63"/>
    <mergeCell ref="M62:M64"/>
    <mergeCell ref="J64:J65"/>
    <mergeCell ref="A54:A59"/>
    <mergeCell ref="B54:B59"/>
    <mergeCell ref="C54:C59"/>
    <mergeCell ref="J54:J58"/>
    <mergeCell ref="J59:J60"/>
    <mergeCell ref="A38:A52"/>
    <mergeCell ref="B38:B52"/>
    <mergeCell ref="C38:C52"/>
    <mergeCell ref="J38:J48"/>
    <mergeCell ref="J49:J52"/>
    <mergeCell ref="A25:A36"/>
    <mergeCell ref="B25:B36"/>
    <mergeCell ref="C25:C36"/>
    <mergeCell ref="J25:J32"/>
    <mergeCell ref="M25:M36"/>
    <mergeCell ref="J33:J36"/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</mergeCells>
  <pageMargins left="0" right="0" top="0.15748031496062992" bottom="0.15748031496062992" header="0.51181102362204722" footer="0.51181102362204722"/>
  <pageSetup paperSize="9" scale="80" firstPageNumber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K76"/>
  <sheetViews>
    <sheetView view="pageLayout" topLeftCell="A44" workbookViewId="0">
      <selection activeCell="J44" sqref="J44:J46"/>
    </sheetView>
  </sheetViews>
  <sheetFormatPr defaultRowHeight="14.4"/>
  <cols>
    <col min="1" max="1" width="13" customWidth="1"/>
    <col min="2" max="2" width="12.88671875" customWidth="1"/>
    <col min="13" max="13" width="13.44140625" customWidth="1"/>
    <col min="16" max="1025" width="9.109375" style="23"/>
  </cols>
  <sheetData>
    <row r="1" spans="1:13">
      <c r="A1" s="16"/>
      <c r="L1" s="16"/>
      <c r="M1" s="16" t="s">
        <v>0</v>
      </c>
    </row>
    <row r="2" spans="1:13">
      <c r="A2" s="16"/>
      <c r="L2" s="16"/>
      <c r="M2" s="16" t="s">
        <v>1</v>
      </c>
    </row>
    <row r="3" spans="1:13">
      <c r="A3" s="16"/>
      <c r="L3" s="16"/>
      <c r="M3" s="16" t="s">
        <v>2</v>
      </c>
    </row>
    <row r="4" spans="1:13">
      <c r="A4" s="16"/>
      <c r="L4" s="16"/>
      <c r="M4" s="16" t="s">
        <v>3</v>
      </c>
    </row>
    <row r="5" spans="1:13">
      <c r="A5" s="16"/>
      <c r="L5" s="16"/>
      <c r="M5" s="16" t="s">
        <v>4</v>
      </c>
    </row>
    <row r="6" spans="1:13">
      <c r="A6" s="16"/>
      <c r="L6" s="16"/>
      <c r="M6" s="16" t="s">
        <v>5</v>
      </c>
    </row>
    <row r="7" spans="1:13">
      <c r="A7" s="16"/>
      <c r="L7" s="16"/>
      <c r="M7" s="16" t="s">
        <v>6</v>
      </c>
    </row>
    <row r="8" spans="1:13">
      <c r="A8" s="17"/>
    </row>
    <row r="9" spans="1:13">
      <c r="A9" s="497" t="s">
        <v>7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</row>
    <row r="10" spans="1:13">
      <c r="A10" s="497" t="s">
        <v>325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</row>
    <row r="11" spans="1:13">
      <c r="A11" s="497" t="s">
        <v>48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3" ht="15" thickBot="1">
      <c r="A12" s="17"/>
    </row>
    <row r="13" spans="1:13" ht="169.5" customHeight="1" thickBot="1">
      <c r="A13" s="437" t="s">
        <v>8</v>
      </c>
      <c r="B13" s="61" t="s">
        <v>9</v>
      </c>
      <c r="C13" s="61" t="s">
        <v>10</v>
      </c>
      <c r="D13" s="61" t="s">
        <v>11</v>
      </c>
      <c r="E13" s="61" t="s">
        <v>12</v>
      </c>
      <c r="F13" s="61" t="s">
        <v>13</v>
      </c>
      <c r="G13" s="61" t="s">
        <v>14</v>
      </c>
      <c r="H13" s="406" t="s">
        <v>15</v>
      </c>
      <c r="I13" s="61" t="s">
        <v>16</v>
      </c>
      <c r="J13" s="61" t="s">
        <v>17</v>
      </c>
      <c r="K13" s="61" t="s">
        <v>18</v>
      </c>
      <c r="L13" s="61" t="s">
        <v>19</v>
      </c>
      <c r="M13" s="61" t="s">
        <v>20</v>
      </c>
    </row>
    <row r="14" spans="1:13" ht="15" hidden="1" customHeight="1">
      <c r="A14" s="499" t="s">
        <v>151</v>
      </c>
      <c r="B14" s="499" t="s">
        <v>22</v>
      </c>
      <c r="C14" s="499" t="s">
        <v>23</v>
      </c>
      <c r="D14" s="63" t="s">
        <v>49</v>
      </c>
      <c r="E14" s="63" t="s">
        <v>25</v>
      </c>
      <c r="F14" s="63" t="s">
        <v>26</v>
      </c>
      <c r="G14" s="63">
        <v>100</v>
      </c>
      <c r="H14" s="63">
        <v>100</v>
      </c>
      <c r="I14" s="64">
        <f t="shared" ref="I14:I43" si="0">H14/G14*100</f>
        <v>100</v>
      </c>
      <c r="J14" s="500">
        <v>100</v>
      </c>
      <c r="K14" s="63"/>
      <c r="L14" s="63" t="s">
        <v>27</v>
      </c>
      <c r="M14" s="499">
        <v>97.6</v>
      </c>
    </row>
    <row r="15" spans="1:13" ht="15" hidden="1" customHeight="1">
      <c r="A15" s="499"/>
      <c r="B15" s="499"/>
      <c r="C15" s="499"/>
      <c r="D15" s="67"/>
      <c r="E15" s="67" t="s">
        <v>28</v>
      </c>
      <c r="F15" s="67" t="s">
        <v>26</v>
      </c>
      <c r="G15" s="67">
        <v>99</v>
      </c>
      <c r="H15" s="67">
        <v>99</v>
      </c>
      <c r="I15" s="69">
        <f t="shared" si="0"/>
        <v>100</v>
      </c>
      <c r="J15" s="500"/>
      <c r="K15" s="67"/>
      <c r="L15" s="63" t="s">
        <v>27</v>
      </c>
      <c r="M15" s="499"/>
    </row>
    <row r="16" spans="1:13" ht="15" hidden="1" customHeight="1">
      <c r="A16" s="499"/>
      <c r="B16" s="499"/>
      <c r="C16" s="499"/>
      <c r="D16" s="67" t="s">
        <v>97</v>
      </c>
      <c r="E16" s="90" t="s">
        <v>25</v>
      </c>
      <c r="F16" s="67" t="s">
        <v>26</v>
      </c>
      <c r="G16" s="67">
        <v>100</v>
      </c>
      <c r="H16" s="67">
        <v>100</v>
      </c>
      <c r="I16" s="69">
        <f t="shared" si="0"/>
        <v>100</v>
      </c>
      <c r="J16" s="500"/>
      <c r="K16" s="67"/>
      <c r="L16" s="63" t="s">
        <v>27</v>
      </c>
      <c r="M16" s="499"/>
    </row>
    <row r="17" spans="1:15" ht="150" hidden="1" customHeight="1">
      <c r="A17" s="499"/>
      <c r="B17" s="499"/>
      <c r="C17" s="499"/>
      <c r="D17" s="67"/>
      <c r="E17" s="67" t="s">
        <v>28</v>
      </c>
      <c r="F17" s="67" t="s">
        <v>26</v>
      </c>
      <c r="G17" s="67">
        <v>99.5</v>
      </c>
      <c r="H17" s="67">
        <v>99.5</v>
      </c>
      <c r="I17" s="69">
        <f t="shared" si="0"/>
        <v>100</v>
      </c>
      <c r="J17" s="500"/>
      <c r="K17" s="67"/>
      <c r="L17" s="63" t="s">
        <v>27</v>
      </c>
      <c r="M17" s="499"/>
    </row>
    <row r="18" spans="1:15" ht="168" hidden="1" customHeight="1">
      <c r="A18" s="499"/>
      <c r="B18" s="499"/>
      <c r="C18" s="499"/>
      <c r="D18" s="67" t="s">
        <v>98</v>
      </c>
      <c r="E18" s="24" t="s">
        <v>25</v>
      </c>
      <c r="F18" s="67" t="s">
        <v>26</v>
      </c>
      <c r="G18" s="67">
        <v>100</v>
      </c>
      <c r="H18" s="67">
        <v>100</v>
      </c>
      <c r="I18" s="69">
        <f t="shared" si="0"/>
        <v>100</v>
      </c>
      <c r="J18" s="500"/>
      <c r="K18" s="67"/>
      <c r="L18" s="63" t="s">
        <v>27</v>
      </c>
      <c r="M18" s="499"/>
      <c r="O18" s="23" t="s">
        <v>31</v>
      </c>
    </row>
    <row r="19" spans="1:15" ht="150" hidden="1" customHeight="1">
      <c r="A19" s="499"/>
      <c r="B19" s="499"/>
      <c r="C19" s="499"/>
      <c r="D19" s="67"/>
      <c r="E19" s="67" t="s">
        <v>28</v>
      </c>
      <c r="F19" s="67" t="s">
        <v>26</v>
      </c>
      <c r="G19" s="67">
        <v>100</v>
      </c>
      <c r="H19" s="67">
        <v>100</v>
      </c>
      <c r="I19" s="69">
        <f t="shared" si="0"/>
        <v>100</v>
      </c>
      <c r="J19" s="500"/>
      <c r="K19" s="67"/>
      <c r="L19" s="63" t="s">
        <v>27</v>
      </c>
      <c r="M19" s="499"/>
    </row>
    <row r="20" spans="1:15" ht="185.25" hidden="1" customHeight="1">
      <c r="A20" s="499"/>
      <c r="B20" s="499"/>
      <c r="C20" s="499"/>
      <c r="D20" s="55" t="s">
        <v>32</v>
      </c>
      <c r="E20" s="24" t="s">
        <v>25</v>
      </c>
      <c r="F20" s="67" t="s">
        <v>26</v>
      </c>
      <c r="G20" s="55">
        <v>100</v>
      </c>
      <c r="H20" s="55">
        <v>100</v>
      </c>
      <c r="I20" s="69">
        <f t="shared" si="0"/>
        <v>100</v>
      </c>
      <c r="J20" s="500"/>
      <c r="K20" s="67"/>
      <c r="L20" s="63" t="s">
        <v>27</v>
      </c>
      <c r="M20" s="499"/>
      <c r="O20" s="23" t="s">
        <v>33</v>
      </c>
    </row>
    <row r="21" spans="1:15" ht="153" hidden="1" customHeight="1">
      <c r="A21" s="499"/>
      <c r="B21" s="499"/>
      <c r="C21" s="499"/>
      <c r="D21" s="444"/>
      <c r="E21" s="67" t="s">
        <v>28</v>
      </c>
      <c r="F21" s="67" t="s">
        <v>26</v>
      </c>
      <c r="G21" s="63">
        <v>99.3</v>
      </c>
      <c r="H21" s="63">
        <v>99.3</v>
      </c>
      <c r="I21" s="69">
        <f t="shared" si="0"/>
        <v>100</v>
      </c>
      <c r="J21" s="500"/>
      <c r="K21" s="67"/>
      <c r="L21" s="63" t="s">
        <v>27</v>
      </c>
      <c r="M21" s="499"/>
    </row>
    <row r="22" spans="1:15" ht="108" hidden="1" customHeight="1">
      <c r="A22" s="499"/>
      <c r="B22" s="499" t="s">
        <v>38</v>
      </c>
      <c r="C22" s="499" t="s">
        <v>23</v>
      </c>
      <c r="D22" s="444" t="s">
        <v>99</v>
      </c>
      <c r="E22" s="99" t="s">
        <v>40</v>
      </c>
      <c r="F22" s="67" t="s">
        <v>26</v>
      </c>
      <c r="G22" s="63">
        <v>99.5</v>
      </c>
      <c r="H22" s="63">
        <v>99.5</v>
      </c>
      <c r="I22" s="69">
        <f t="shared" si="0"/>
        <v>100</v>
      </c>
      <c r="J22" s="500">
        <v>100</v>
      </c>
      <c r="K22" s="67"/>
      <c r="L22" s="63" t="s">
        <v>27</v>
      </c>
      <c r="M22" s="499"/>
    </row>
    <row r="23" spans="1:15" ht="69.75" hidden="1" customHeight="1">
      <c r="A23" s="499"/>
      <c r="B23" s="499"/>
      <c r="C23" s="499"/>
      <c r="D23" s="192" t="s">
        <v>100</v>
      </c>
      <c r="E23" s="193" t="s">
        <v>40</v>
      </c>
      <c r="F23" s="67" t="s">
        <v>26</v>
      </c>
      <c r="G23" s="63">
        <v>99.6</v>
      </c>
      <c r="H23" s="63">
        <v>99.6</v>
      </c>
      <c r="I23" s="69">
        <f t="shared" si="0"/>
        <v>100</v>
      </c>
      <c r="J23" s="500"/>
      <c r="K23" s="67"/>
      <c r="L23" s="63" t="s">
        <v>27</v>
      </c>
      <c r="M23" s="499"/>
      <c r="N23" s="23" t="s">
        <v>101</v>
      </c>
    </row>
    <row r="24" spans="1:15" ht="27.75" hidden="1" customHeight="1">
      <c r="A24" s="499"/>
      <c r="B24" s="70"/>
      <c r="C24" s="70"/>
      <c r="D24" s="67" t="s">
        <v>77</v>
      </c>
      <c r="E24" s="67" t="s">
        <v>35</v>
      </c>
      <c r="F24" s="67" t="s">
        <v>36</v>
      </c>
      <c r="G24" s="67">
        <v>1719</v>
      </c>
      <c r="H24" s="67">
        <v>1636</v>
      </c>
      <c r="I24" s="69">
        <f t="shared" si="0"/>
        <v>95.171611401977898</v>
      </c>
      <c r="J24" s="438">
        <v>95.2</v>
      </c>
      <c r="K24" s="67"/>
      <c r="L24" s="63" t="s">
        <v>27</v>
      </c>
      <c r="M24" s="499"/>
    </row>
    <row r="25" spans="1:15" ht="129" customHeight="1" thickBot="1">
      <c r="A25" s="441" t="s">
        <v>193</v>
      </c>
      <c r="B25" s="441" t="s">
        <v>102</v>
      </c>
      <c r="C25" s="498" t="s">
        <v>23</v>
      </c>
      <c r="D25" s="499" t="s">
        <v>103</v>
      </c>
      <c r="E25" s="67" t="s">
        <v>104</v>
      </c>
      <c r="F25" s="67" t="s">
        <v>26</v>
      </c>
      <c r="G25" s="67">
        <v>100</v>
      </c>
      <c r="H25" s="88">
        <v>100</v>
      </c>
      <c r="I25" s="69">
        <f t="shared" si="0"/>
        <v>100</v>
      </c>
      <c r="J25" s="563">
        <f>(I25+I26+I27+I28+I29+I30)/6</f>
        <v>100</v>
      </c>
      <c r="K25" s="498"/>
      <c r="L25" s="63" t="s">
        <v>27</v>
      </c>
      <c r="M25" s="498"/>
    </row>
    <row r="26" spans="1:15" ht="291" thickBot="1">
      <c r="A26" s="70"/>
      <c r="B26" s="70"/>
      <c r="C26" s="577"/>
      <c r="D26" s="499"/>
      <c r="E26" s="67" t="s">
        <v>105</v>
      </c>
      <c r="F26" s="67" t="s">
        <v>26</v>
      </c>
      <c r="G26" s="67">
        <v>100</v>
      </c>
      <c r="H26" s="67">
        <v>100</v>
      </c>
      <c r="I26" s="69">
        <f t="shared" si="0"/>
        <v>100</v>
      </c>
      <c r="J26" s="563"/>
      <c r="K26" s="498"/>
      <c r="L26" s="63" t="s">
        <v>27</v>
      </c>
      <c r="M26" s="498"/>
    </row>
    <row r="27" spans="1:15" ht="102.75" customHeight="1" thickBot="1">
      <c r="A27" s="70"/>
      <c r="B27" s="70"/>
      <c r="C27" s="577"/>
      <c r="D27" s="499" t="s">
        <v>118</v>
      </c>
      <c r="E27" s="67" t="s">
        <v>104</v>
      </c>
      <c r="F27" s="67" t="s">
        <v>26</v>
      </c>
      <c r="G27" s="67">
        <v>100</v>
      </c>
      <c r="H27" s="67">
        <v>100</v>
      </c>
      <c r="I27" s="69">
        <f t="shared" si="0"/>
        <v>100</v>
      </c>
      <c r="J27" s="563"/>
      <c r="K27" s="498"/>
      <c r="L27" s="63" t="s">
        <v>27</v>
      </c>
      <c r="M27" s="498"/>
      <c r="O27" s="23"/>
    </row>
    <row r="28" spans="1:15" ht="291" thickBot="1">
      <c r="A28" s="70"/>
      <c r="B28" s="70"/>
      <c r="C28" s="577"/>
      <c r="D28" s="499"/>
      <c r="E28" s="67" t="s">
        <v>105</v>
      </c>
      <c r="F28" s="67" t="s">
        <v>26</v>
      </c>
      <c r="G28" s="67">
        <v>100</v>
      </c>
      <c r="H28" s="67">
        <v>100</v>
      </c>
      <c r="I28" s="69">
        <f t="shared" si="0"/>
        <v>100</v>
      </c>
      <c r="J28" s="563"/>
      <c r="K28" s="498"/>
      <c r="L28" s="63" t="s">
        <v>27</v>
      </c>
      <c r="M28" s="498"/>
    </row>
    <row r="29" spans="1:15" ht="58.5" customHeight="1" thickBot="1">
      <c r="A29" s="70"/>
      <c r="B29" s="70"/>
      <c r="C29" s="577"/>
      <c r="D29" s="499" t="s">
        <v>154</v>
      </c>
      <c r="E29" s="67" t="s">
        <v>104</v>
      </c>
      <c r="F29" s="67" t="s">
        <v>26</v>
      </c>
      <c r="G29" s="67">
        <v>100</v>
      </c>
      <c r="H29" s="67">
        <v>100</v>
      </c>
      <c r="I29" s="69">
        <f t="shared" si="0"/>
        <v>100</v>
      </c>
      <c r="J29" s="563"/>
      <c r="K29" s="498"/>
      <c r="L29" s="63" t="s">
        <v>27</v>
      </c>
      <c r="M29" s="498"/>
      <c r="O29" s="23" t="s">
        <v>109</v>
      </c>
    </row>
    <row r="30" spans="1:15" ht="291" thickBot="1">
      <c r="A30" s="70"/>
      <c r="B30" s="70"/>
      <c r="C30" s="577"/>
      <c r="D30" s="499"/>
      <c r="E30" s="67" t="s">
        <v>105</v>
      </c>
      <c r="F30" s="67" t="s">
        <v>26</v>
      </c>
      <c r="G30" s="67">
        <v>100</v>
      </c>
      <c r="H30" s="67">
        <v>100</v>
      </c>
      <c r="I30" s="69">
        <f t="shared" si="0"/>
        <v>100</v>
      </c>
      <c r="J30" s="563"/>
      <c r="K30" s="498"/>
      <c r="L30" s="63" t="s">
        <v>27</v>
      </c>
      <c r="M30" s="498"/>
    </row>
    <row r="31" spans="1:15" ht="53.4" thickBot="1">
      <c r="A31" s="577"/>
      <c r="B31" s="577"/>
      <c r="C31" s="577"/>
      <c r="D31" s="67" t="s">
        <v>41</v>
      </c>
      <c r="E31" s="67" t="s">
        <v>35</v>
      </c>
      <c r="F31" s="67" t="s">
        <v>36</v>
      </c>
      <c r="G31" s="194">
        <v>178</v>
      </c>
      <c r="H31" s="67">
        <v>176</v>
      </c>
      <c r="I31" s="69">
        <f t="shared" si="0"/>
        <v>98.876404494382015</v>
      </c>
      <c r="J31" s="553">
        <f>(I31+I32+I33)/3</f>
        <v>88.454296993622833</v>
      </c>
      <c r="K31" s="444"/>
      <c r="L31" s="71" t="s">
        <v>27</v>
      </c>
      <c r="M31" s="79"/>
    </row>
    <row r="32" spans="1:15" ht="208.2" customHeight="1" thickBot="1">
      <c r="A32" s="577"/>
      <c r="B32" s="577"/>
      <c r="C32" s="577"/>
      <c r="D32" s="206" t="s">
        <v>155</v>
      </c>
      <c r="E32" s="76" t="s">
        <v>35</v>
      </c>
      <c r="F32" s="77" t="s">
        <v>36</v>
      </c>
      <c r="G32" s="479">
        <v>37</v>
      </c>
      <c r="H32" s="444">
        <v>32</v>
      </c>
      <c r="I32" s="208">
        <f t="shared" si="0"/>
        <v>86.486486486486484</v>
      </c>
      <c r="J32" s="553"/>
      <c r="K32" s="70"/>
      <c r="L32" s="85" t="s">
        <v>27</v>
      </c>
      <c r="M32" s="101"/>
    </row>
    <row r="33" spans="1:15" ht="168" customHeight="1">
      <c r="A33" s="578"/>
      <c r="B33" s="578"/>
      <c r="C33" s="578"/>
      <c r="D33" s="77" t="s">
        <v>156</v>
      </c>
      <c r="E33" s="441" t="s">
        <v>35</v>
      </c>
      <c r="F33" s="441" t="s">
        <v>36</v>
      </c>
      <c r="G33" s="447">
        <v>5</v>
      </c>
      <c r="H33" s="441">
        <v>4</v>
      </c>
      <c r="I33" s="448">
        <f t="shared" si="0"/>
        <v>80</v>
      </c>
      <c r="J33" s="562"/>
      <c r="K33" s="70"/>
      <c r="L33" s="85" t="s">
        <v>27</v>
      </c>
      <c r="M33" s="101"/>
    </row>
    <row r="34" spans="1:15" ht="20.25" customHeight="1">
      <c r="A34" s="582" t="s">
        <v>55</v>
      </c>
      <c r="B34" s="583"/>
      <c r="C34" s="583"/>
      <c r="D34" s="583"/>
      <c r="E34" s="583"/>
      <c r="F34" s="583"/>
      <c r="G34" s="583"/>
      <c r="H34" s="583"/>
      <c r="I34" s="583"/>
      <c r="J34" s="583"/>
      <c r="K34" s="583"/>
      <c r="L34" s="584"/>
      <c r="M34" s="449">
        <f>(J25+J31)/2</f>
        <v>94.227148496811424</v>
      </c>
    </row>
    <row r="35" spans="1:15" ht="91.5" customHeight="1" thickBot="1">
      <c r="A35" s="579"/>
      <c r="B35" s="450" t="s">
        <v>115</v>
      </c>
      <c r="C35" s="450" t="s">
        <v>23</v>
      </c>
      <c r="D35" s="566" t="s">
        <v>146</v>
      </c>
      <c r="E35" s="67" t="s">
        <v>116</v>
      </c>
      <c r="F35" s="67" t="s">
        <v>26</v>
      </c>
      <c r="G35" s="67">
        <v>100</v>
      </c>
      <c r="H35" s="67">
        <v>100</v>
      </c>
      <c r="I35" s="103">
        <f t="shared" si="0"/>
        <v>100</v>
      </c>
      <c r="J35" s="568">
        <f>(I35+I36+I37+I38+I39+I40)/6</f>
        <v>100</v>
      </c>
      <c r="K35" s="574"/>
      <c r="L35" s="24" t="s">
        <v>27</v>
      </c>
      <c r="M35" s="452"/>
    </row>
    <row r="36" spans="1:15" ht="97.5" customHeight="1" thickBot="1">
      <c r="A36" s="577"/>
      <c r="B36" s="70"/>
      <c r="C36" s="70"/>
      <c r="D36" s="499"/>
      <c r="E36" s="67" t="s">
        <v>117</v>
      </c>
      <c r="F36" s="68" t="s">
        <v>26</v>
      </c>
      <c r="G36" s="67">
        <v>100</v>
      </c>
      <c r="H36" s="67">
        <v>100</v>
      </c>
      <c r="I36" s="103">
        <f t="shared" si="0"/>
        <v>100</v>
      </c>
      <c r="J36" s="568"/>
      <c r="K36" s="575"/>
      <c r="L36" s="24" t="s">
        <v>27</v>
      </c>
      <c r="M36" s="452"/>
    </row>
    <row r="37" spans="1:15" ht="57" customHeight="1" thickBot="1">
      <c r="A37" s="577"/>
      <c r="B37" s="70"/>
      <c r="C37" s="70"/>
      <c r="D37" s="499" t="s">
        <v>179</v>
      </c>
      <c r="E37" s="67" t="s">
        <v>116</v>
      </c>
      <c r="F37" s="67" t="s">
        <v>26</v>
      </c>
      <c r="G37" s="67">
        <v>100</v>
      </c>
      <c r="H37" s="67">
        <v>100</v>
      </c>
      <c r="I37" s="103">
        <f t="shared" si="0"/>
        <v>100</v>
      </c>
      <c r="J37" s="568"/>
      <c r="K37" s="575"/>
      <c r="L37" s="24" t="s">
        <v>27</v>
      </c>
      <c r="M37" s="452"/>
    </row>
    <row r="38" spans="1:15" ht="291" thickBot="1">
      <c r="A38" s="577"/>
      <c r="B38" s="70"/>
      <c r="C38" s="70"/>
      <c r="D38" s="499"/>
      <c r="E38" s="67" t="s">
        <v>117</v>
      </c>
      <c r="F38" s="67" t="s">
        <v>26</v>
      </c>
      <c r="G38" s="67">
        <v>100</v>
      </c>
      <c r="H38" s="67">
        <v>100</v>
      </c>
      <c r="I38" s="103">
        <f t="shared" si="0"/>
        <v>100</v>
      </c>
      <c r="J38" s="568"/>
      <c r="K38" s="575"/>
      <c r="L38" s="24" t="s">
        <v>27</v>
      </c>
      <c r="M38" s="452"/>
    </row>
    <row r="39" spans="1:15" ht="64.5" customHeight="1" thickBot="1">
      <c r="A39" s="577"/>
      <c r="B39" s="70"/>
      <c r="C39" s="70"/>
      <c r="D39" s="499" t="s">
        <v>180</v>
      </c>
      <c r="E39" s="67" t="s">
        <v>104</v>
      </c>
      <c r="F39" s="67" t="s">
        <v>26</v>
      </c>
      <c r="G39" s="67">
        <v>100</v>
      </c>
      <c r="H39" s="67">
        <v>100</v>
      </c>
      <c r="I39" s="103">
        <f t="shared" si="0"/>
        <v>100</v>
      </c>
      <c r="J39" s="568"/>
      <c r="K39" s="575"/>
      <c r="L39" s="24" t="s">
        <v>27</v>
      </c>
      <c r="M39" s="452"/>
      <c r="N39" s="23" t="s">
        <v>119</v>
      </c>
    </row>
    <row r="40" spans="1:15" ht="291" thickBot="1">
      <c r="A40" s="577"/>
      <c r="B40" s="70"/>
      <c r="C40" s="28"/>
      <c r="D40" s="499"/>
      <c r="E40" s="67" t="s">
        <v>105</v>
      </c>
      <c r="F40" s="67" t="s">
        <v>26</v>
      </c>
      <c r="G40" s="67">
        <v>100</v>
      </c>
      <c r="H40" s="67">
        <v>100</v>
      </c>
      <c r="I40" s="238">
        <f t="shared" si="0"/>
        <v>100</v>
      </c>
      <c r="J40" s="568"/>
      <c r="K40" s="576"/>
      <c r="L40" s="24" t="s">
        <v>27</v>
      </c>
      <c r="M40" s="452"/>
    </row>
    <row r="41" spans="1:15" ht="100.5" hidden="1" customHeight="1" thickBot="1">
      <c r="A41" s="577"/>
      <c r="B41" s="70"/>
      <c r="C41" s="28"/>
      <c r="D41" s="499" t="s">
        <v>194</v>
      </c>
      <c r="E41" s="55" t="s">
        <v>122</v>
      </c>
      <c r="F41" s="63" t="s">
        <v>26</v>
      </c>
      <c r="G41" s="55">
        <v>100</v>
      </c>
      <c r="H41" s="55">
        <v>98</v>
      </c>
      <c r="I41" s="223">
        <f t="shared" si="0"/>
        <v>98</v>
      </c>
      <c r="J41" s="568"/>
      <c r="K41" s="25"/>
      <c r="L41" s="24" t="s">
        <v>27</v>
      </c>
      <c r="M41" s="452"/>
      <c r="N41" s="23" t="s">
        <v>123</v>
      </c>
    </row>
    <row r="42" spans="1:15" ht="81" hidden="1" customHeight="1">
      <c r="A42" s="577"/>
      <c r="B42" s="70"/>
      <c r="C42" s="28"/>
      <c r="D42" s="499"/>
      <c r="E42" s="444" t="s">
        <v>124</v>
      </c>
      <c r="F42" s="63" t="s">
        <v>26</v>
      </c>
      <c r="G42" s="63">
        <v>100</v>
      </c>
      <c r="H42" s="63">
        <v>0</v>
      </c>
      <c r="I42" s="223">
        <f t="shared" si="0"/>
        <v>0</v>
      </c>
      <c r="J42" s="568"/>
      <c r="K42" s="25"/>
      <c r="L42" s="24" t="s">
        <v>27</v>
      </c>
      <c r="M42" s="452"/>
    </row>
    <row r="43" spans="1:15" ht="53.25" hidden="1" customHeight="1">
      <c r="A43" s="577"/>
      <c r="B43" s="70"/>
      <c r="C43" s="28"/>
      <c r="D43" s="499"/>
      <c r="E43" s="55" t="s">
        <v>125</v>
      </c>
      <c r="F43" s="63" t="s">
        <v>26</v>
      </c>
      <c r="G43" s="55">
        <v>90</v>
      </c>
      <c r="H43" s="55">
        <v>83</v>
      </c>
      <c r="I43" s="223">
        <f t="shared" si="0"/>
        <v>92.222222222222229</v>
      </c>
      <c r="J43" s="568"/>
      <c r="K43" s="25"/>
      <c r="L43" s="24" t="s">
        <v>27</v>
      </c>
      <c r="M43" s="452"/>
    </row>
    <row r="44" spans="1:15" ht="53.4" thickBot="1">
      <c r="A44" s="577"/>
      <c r="B44" s="70"/>
      <c r="C44" s="28"/>
      <c r="D44" s="444" t="s">
        <v>41</v>
      </c>
      <c r="E44" s="63" t="s">
        <v>35</v>
      </c>
      <c r="F44" s="63" t="s">
        <v>36</v>
      </c>
      <c r="G44" s="478">
        <v>242</v>
      </c>
      <c r="H44" s="63">
        <v>241</v>
      </c>
      <c r="I44" s="223">
        <f>(H44/G44)*100</f>
        <v>99.586776859504127</v>
      </c>
      <c r="J44" s="569">
        <f>(I44+I45+I46)/3</f>
        <v>83.19559228650138</v>
      </c>
      <c r="K44" s="574"/>
      <c r="L44" s="24" t="s">
        <v>27</v>
      </c>
      <c r="M44" s="453"/>
    </row>
    <row r="45" spans="1:15" ht="202.5" customHeight="1" thickBot="1">
      <c r="A45" s="566"/>
      <c r="B45" s="439"/>
      <c r="C45" s="28"/>
      <c r="D45" s="210" t="s">
        <v>155</v>
      </c>
      <c r="E45" s="444" t="s">
        <v>35</v>
      </c>
      <c r="F45" s="71" t="s">
        <v>36</v>
      </c>
      <c r="G45" s="207">
        <v>5</v>
      </c>
      <c r="H45" s="63">
        <v>2</v>
      </c>
      <c r="I45" s="223">
        <f>(H45/G45)*100</f>
        <v>40</v>
      </c>
      <c r="J45" s="570"/>
      <c r="K45" s="575"/>
      <c r="L45" s="24" t="s">
        <v>27</v>
      </c>
      <c r="M45" s="211"/>
    </row>
    <row r="46" spans="1:15" ht="168" customHeight="1" thickBot="1">
      <c r="A46" s="443"/>
      <c r="B46" s="212"/>
      <c r="C46" s="93"/>
      <c r="D46" s="213" t="s">
        <v>156</v>
      </c>
      <c r="E46" s="441" t="s">
        <v>35</v>
      </c>
      <c r="F46" s="28" t="s">
        <v>36</v>
      </c>
      <c r="G46" s="207">
        <v>2</v>
      </c>
      <c r="H46" s="444">
        <v>3</v>
      </c>
      <c r="I46" s="451">
        <v>110</v>
      </c>
      <c r="J46" s="571"/>
      <c r="K46" s="576"/>
      <c r="L46" s="24" t="s">
        <v>27</v>
      </c>
      <c r="M46" s="218"/>
    </row>
    <row r="47" spans="1:15" ht="15" customHeight="1" thickBot="1">
      <c r="A47" s="580" t="s">
        <v>55</v>
      </c>
      <c r="B47" s="580"/>
      <c r="C47" s="580"/>
      <c r="D47" s="580"/>
      <c r="E47" s="580"/>
      <c r="F47" s="580"/>
      <c r="G47" s="580"/>
      <c r="H47" s="580"/>
      <c r="I47" s="580"/>
      <c r="J47" s="580"/>
      <c r="K47" s="580"/>
      <c r="L47" s="581"/>
      <c r="M47" s="79">
        <f>(J35+J44)/2</f>
        <v>91.59779614325069</v>
      </c>
    </row>
    <row r="48" spans="1:15" ht="90.75" customHeight="1" thickBot="1">
      <c r="A48" s="565"/>
      <c r="B48" s="565" t="s">
        <v>127</v>
      </c>
      <c r="C48" s="565" t="s">
        <v>23</v>
      </c>
      <c r="D48" s="499" t="s">
        <v>195</v>
      </c>
      <c r="E48" s="199" t="s">
        <v>128</v>
      </c>
      <c r="F48" s="63" t="s">
        <v>26</v>
      </c>
      <c r="G48" s="67">
        <v>100</v>
      </c>
      <c r="H48" s="67">
        <v>100</v>
      </c>
      <c r="I48" s="238">
        <f t="shared" ref="I48:I57" si="1">H48/G48*100</f>
        <v>100</v>
      </c>
      <c r="J48" s="572">
        <f>(I48+I49+I52+I53+I54+I55)/6</f>
        <v>100</v>
      </c>
      <c r="K48" s="25"/>
      <c r="L48" s="24" t="s">
        <v>27</v>
      </c>
      <c r="M48" s="452"/>
      <c r="N48" s="23">
        <f>(75+96+98+92+70+95)/6</f>
        <v>87.666666666666671</v>
      </c>
      <c r="O48" s="23">
        <f>(95+98+92+98+67+98)/6</f>
        <v>91.333333333333329</v>
      </c>
    </row>
    <row r="49" spans="1:15" ht="291" thickBot="1">
      <c r="A49" s="565"/>
      <c r="B49" s="565"/>
      <c r="C49" s="565"/>
      <c r="D49" s="499"/>
      <c r="E49" s="63" t="s">
        <v>129</v>
      </c>
      <c r="F49" s="63" t="s">
        <v>26</v>
      </c>
      <c r="G49" s="67">
        <v>100</v>
      </c>
      <c r="H49" s="67">
        <v>100</v>
      </c>
      <c r="I49" s="238">
        <f t="shared" si="1"/>
        <v>100</v>
      </c>
      <c r="J49" s="572"/>
      <c r="K49" s="25"/>
      <c r="L49" s="24" t="s">
        <v>27</v>
      </c>
      <c r="M49" s="452"/>
      <c r="N49" s="23">
        <f>(68+45+50+80+80+80)/6</f>
        <v>67.166666666666671</v>
      </c>
      <c r="O49" s="23">
        <f>(68+33+52+79+80+90)/6</f>
        <v>67</v>
      </c>
    </row>
    <row r="50" spans="1:15" ht="48.75" hidden="1" customHeight="1" thickBot="1">
      <c r="A50" s="565"/>
      <c r="B50" s="565"/>
      <c r="C50" s="565"/>
      <c r="D50" s="499"/>
      <c r="E50" s="199" t="s">
        <v>196</v>
      </c>
      <c r="F50" s="63" t="s">
        <v>26</v>
      </c>
      <c r="G50" s="67">
        <v>100</v>
      </c>
      <c r="H50" s="67">
        <v>0</v>
      </c>
      <c r="I50" s="238">
        <f t="shared" si="1"/>
        <v>0</v>
      </c>
      <c r="J50" s="572"/>
      <c r="K50" s="25"/>
      <c r="L50" s="24"/>
      <c r="M50" s="452"/>
    </row>
    <row r="51" spans="1:15" ht="128.25" hidden="1" customHeight="1" thickBot="1">
      <c r="A51" s="565"/>
      <c r="B51" s="565"/>
      <c r="C51" s="565"/>
      <c r="D51" s="499"/>
      <c r="E51" s="63" t="s">
        <v>105</v>
      </c>
      <c r="F51" s="63" t="s">
        <v>26</v>
      </c>
      <c r="G51" s="67">
        <v>100</v>
      </c>
      <c r="H51" s="67">
        <v>100</v>
      </c>
      <c r="I51" s="238">
        <f t="shared" si="1"/>
        <v>100</v>
      </c>
      <c r="J51" s="572"/>
      <c r="K51" s="25"/>
      <c r="L51" s="24" t="s">
        <v>27</v>
      </c>
      <c r="M51" s="452"/>
      <c r="N51" s="23">
        <f>(60+27+40+44+55+55)/6</f>
        <v>46.833333333333336</v>
      </c>
      <c r="O51" s="23">
        <f>(43+48+51+34+27+58)/6</f>
        <v>43.5</v>
      </c>
    </row>
    <row r="52" spans="1:15" ht="55.5" hidden="1" customHeight="1">
      <c r="A52" s="565"/>
      <c r="B52" s="565"/>
      <c r="C52" s="565"/>
      <c r="D52" s="499" t="s">
        <v>158</v>
      </c>
      <c r="E52" s="67" t="s">
        <v>128</v>
      </c>
      <c r="F52" s="63" t="s">
        <v>26</v>
      </c>
      <c r="G52" s="67">
        <v>100</v>
      </c>
      <c r="H52" s="67">
        <v>100</v>
      </c>
      <c r="I52" s="238">
        <f t="shared" si="1"/>
        <v>100</v>
      </c>
      <c r="J52" s="572"/>
      <c r="K52" s="25"/>
      <c r="L52" s="24" t="s">
        <v>27</v>
      </c>
      <c r="M52" s="452"/>
      <c r="N52" s="23" t="s">
        <v>130</v>
      </c>
    </row>
    <row r="53" spans="1:15" ht="141.75" hidden="1" customHeight="1">
      <c r="A53" s="565"/>
      <c r="B53" s="565"/>
      <c r="C53" s="565"/>
      <c r="D53" s="499"/>
      <c r="E53" s="67" t="s">
        <v>129</v>
      </c>
      <c r="F53" s="63" t="s">
        <v>26</v>
      </c>
      <c r="G53" s="67">
        <v>100</v>
      </c>
      <c r="H53" s="67">
        <v>100</v>
      </c>
      <c r="I53" s="238">
        <f t="shared" si="1"/>
        <v>100</v>
      </c>
      <c r="J53" s="572"/>
      <c r="K53" s="25"/>
      <c r="L53" s="24" t="s">
        <v>27</v>
      </c>
      <c r="M53" s="454"/>
    </row>
    <row r="54" spans="1:15" ht="55.5" hidden="1" customHeight="1">
      <c r="A54" s="565"/>
      <c r="B54" s="565"/>
      <c r="C54" s="565"/>
      <c r="D54" s="499" t="s">
        <v>180</v>
      </c>
      <c r="E54" s="67" t="s">
        <v>128</v>
      </c>
      <c r="F54" s="63" t="s">
        <v>26</v>
      </c>
      <c r="G54" s="67">
        <v>100</v>
      </c>
      <c r="H54" s="67">
        <v>100</v>
      </c>
      <c r="I54" s="238">
        <f t="shared" si="1"/>
        <v>100</v>
      </c>
      <c r="J54" s="572"/>
      <c r="K54" s="25"/>
      <c r="L54" s="24" t="s">
        <v>27</v>
      </c>
      <c r="M54" s="452"/>
      <c r="N54" s="23" t="s">
        <v>130</v>
      </c>
    </row>
    <row r="55" spans="1:15" ht="141.75" hidden="1" customHeight="1">
      <c r="A55" s="565"/>
      <c r="B55" s="565"/>
      <c r="C55" s="565"/>
      <c r="D55" s="499"/>
      <c r="E55" s="67" t="s">
        <v>129</v>
      </c>
      <c r="F55" s="63" t="s">
        <v>26</v>
      </c>
      <c r="G55" s="67">
        <v>100</v>
      </c>
      <c r="H55" s="67">
        <v>100</v>
      </c>
      <c r="I55" s="83">
        <f t="shared" si="1"/>
        <v>100</v>
      </c>
      <c r="J55" s="573"/>
      <c r="K55" s="25"/>
      <c r="L55" s="24" t="s">
        <v>27</v>
      </c>
      <c r="M55" s="454"/>
    </row>
    <row r="56" spans="1:15" ht="50.1" customHeight="1" thickBot="1">
      <c r="A56" s="565"/>
      <c r="B56" s="565"/>
      <c r="C56" s="565"/>
      <c r="D56" s="444" t="s">
        <v>41</v>
      </c>
      <c r="E56" s="444" t="s">
        <v>35</v>
      </c>
      <c r="F56" s="63" t="s">
        <v>36</v>
      </c>
      <c r="G56" s="67">
        <v>32</v>
      </c>
      <c r="H56" s="93">
        <v>28</v>
      </c>
      <c r="I56" s="83">
        <f t="shared" si="1"/>
        <v>87.5</v>
      </c>
      <c r="J56" s="586">
        <f>(I56+I57)/2</f>
        <v>93.75</v>
      </c>
      <c r="K56" s="589"/>
      <c r="L56" s="496" t="s">
        <v>27</v>
      </c>
      <c r="M56" s="501"/>
    </row>
    <row r="57" spans="1:15" ht="152.25" customHeight="1" thickBot="1">
      <c r="A57" s="565"/>
      <c r="B57" s="565"/>
      <c r="C57" s="565"/>
      <c r="D57" s="444" t="s">
        <v>41</v>
      </c>
      <c r="E57" s="213" t="s">
        <v>300</v>
      </c>
      <c r="F57" s="63" t="s">
        <v>36</v>
      </c>
      <c r="G57" s="198">
        <v>1</v>
      </c>
      <c r="H57" s="455">
        <v>1</v>
      </c>
      <c r="I57" s="456">
        <f t="shared" si="1"/>
        <v>100</v>
      </c>
      <c r="J57" s="587"/>
      <c r="K57" s="589"/>
      <c r="L57" s="496"/>
      <c r="M57" s="501"/>
    </row>
    <row r="58" spans="1:15" ht="189.75" hidden="1" customHeight="1">
      <c r="A58" s="214"/>
      <c r="B58" s="215"/>
      <c r="C58" s="216"/>
      <c r="D58" s="217" t="s">
        <v>155</v>
      </c>
      <c r="E58" s="446" t="s">
        <v>35</v>
      </c>
      <c r="F58" s="444" t="s">
        <v>36</v>
      </c>
      <c r="G58" s="444">
        <v>0</v>
      </c>
      <c r="H58" s="446">
        <v>1</v>
      </c>
      <c r="I58" s="25">
        <v>100</v>
      </c>
      <c r="J58" s="587"/>
      <c r="K58" s="67"/>
      <c r="L58" s="55" t="s">
        <v>27</v>
      </c>
      <c r="M58" s="211"/>
    </row>
    <row r="59" spans="1:15" ht="168" hidden="1" customHeight="1" thickBot="1">
      <c r="A59" s="436"/>
      <c r="B59" s="215"/>
      <c r="C59" s="219"/>
      <c r="D59" s="76" t="s">
        <v>156</v>
      </c>
      <c r="E59" s="102" t="s">
        <v>35</v>
      </c>
      <c r="F59" s="441" t="s">
        <v>36</v>
      </c>
      <c r="G59" s="444">
        <v>0</v>
      </c>
      <c r="H59" s="446">
        <v>0</v>
      </c>
      <c r="I59" s="25">
        <v>100</v>
      </c>
      <c r="J59" s="588"/>
      <c r="K59" s="55"/>
      <c r="L59" s="441" t="s">
        <v>27</v>
      </c>
      <c r="M59" s="209"/>
    </row>
    <row r="60" spans="1:15" ht="15.75" customHeight="1" thickBot="1">
      <c r="A60" s="580" t="s">
        <v>55</v>
      </c>
      <c r="B60" s="580"/>
      <c r="C60" s="580"/>
      <c r="D60" s="580"/>
      <c r="E60" s="580"/>
      <c r="F60" s="580"/>
      <c r="G60" s="580"/>
      <c r="H60" s="580"/>
      <c r="I60" s="580"/>
      <c r="J60" s="580"/>
      <c r="K60" s="580"/>
      <c r="L60" s="585"/>
      <c r="M60" s="457">
        <f>(J48+J56)/2</f>
        <v>96.875</v>
      </c>
    </row>
    <row r="61" spans="1:15" ht="100.5" customHeight="1" thickBot="1">
      <c r="A61" s="554"/>
      <c r="B61" s="554" t="s">
        <v>136</v>
      </c>
      <c r="C61" s="554" t="s">
        <v>23</v>
      </c>
      <c r="D61" s="498" t="s">
        <v>285</v>
      </c>
      <c r="E61" s="440" t="s">
        <v>147</v>
      </c>
      <c r="F61" s="63" t="s">
        <v>26</v>
      </c>
      <c r="G61" s="67">
        <v>100</v>
      </c>
      <c r="H61" s="88">
        <v>100</v>
      </c>
      <c r="I61" s="209">
        <f t="shared" ref="I61:I64" si="2">H61/G61*100</f>
        <v>100</v>
      </c>
      <c r="J61" s="500">
        <f>(I61+I62)/2</f>
        <v>100</v>
      </c>
      <c r="K61" s="498"/>
      <c r="L61" s="63" t="s">
        <v>27</v>
      </c>
      <c r="M61" s="220"/>
    </row>
    <row r="62" spans="1:15" ht="145.80000000000001" thickBot="1">
      <c r="A62" s="554"/>
      <c r="B62" s="554"/>
      <c r="C62" s="554"/>
      <c r="D62" s="566"/>
      <c r="E62" s="78" t="s">
        <v>139</v>
      </c>
      <c r="F62" s="63" t="s">
        <v>26</v>
      </c>
      <c r="G62" s="67">
        <v>100</v>
      </c>
      <c r="H62" s="67">
        <v>100</v>
      </c>
      <c r="I62" s="69">
        <f t="shared" si="2"/>
        <v>100</v>
      </c>
      <c r="J62" s="500"/>
      <c r="K62" s="566"/>
      <c r="L62" s="63" t="s">
        <v>27</v>
      </c>
      <c r="M62" s="101"/>
    </row>
    <row r="63" spans="1:15" ht="79.5" customHeight="1" thickBot="1">
      <c r="A63" s="554"/>
      <c r="B63" s="554"/>
      <c r="C63" s="554"/>
      <c r="D63" s="221" t="s">
        <v>162</v>
      </c>
      <c r="E63" s="67" t="s">
        <v>142</v>
      </c>
      <c r="F63" s="67" t="s">
        <v>161</v>
      </c>
      <c r="G63" s="67">
        <v>23000</v>
      </c>
      <c r="H63" s="286">
        <v>20852</v>
      </c>
      <c r="I63" s="103"/>
      <c r="J63" s="567">
        <f>(H63/G63)*100</f>
        <v>90.660869565217396</v>
      </c>
      <c r="K63" s="67"/>
      <c r="L63" s="63" t="s">
        <v>27</v>
      </c>
      <c r="M63" s="101"/>
    </row>
    <row r="64" spans="1:15" ht="135.75" hidden="1" customHeight="1" thickBot="1">
      <c r="A64" s="554"/>
      <c r="B64" s="554"/>
      <c r="C64" s="554"/>
      <c r="D64" s="222" t="s">
        <v>163</v>
      </c>
      <c r="E64" s="55" t="s">
        <v>142</v>
      </c>
      <c r="F64" s="55" t="s">
        <v>161</v>
      </c>
      <c r="G64" s="55">
        <v>16320</v>
      </c>
      <c r="H64" s="55">
        <f>G64</f>
        <v>16320</v>
      </c>
      <c r="I64" s="29">
        <f t="shared" si="2"/>
        <v>100</v>
      </c>
      <c r="J64" s="567"/>
      <c r="K64" s="55"/>
      <c r="L64" s="85" t="s">
        <v>27</v>
      </c>
      <c r="M64" s="101"/>
    </row>
    <row r="65" spans="1:13" ht="21" customHeight="1" thickBot="1">
      <c r="A65" s="499" t="s">
        <v>43</v>
      </c>
      <c r="B65" s="499"/>
      <c r="C65" s="499"/>
      <c r="D65" s="71"/>
      <c r="E65" s="71"/>
      <c r="F65" s="71"/>
      <c r="G65" s="71"/>
      <c r="H65" s="71"/>
      <c r="I65" s="223"/>
      <c r="J65" s="224"/>
      <c r="K65" s="71"/>
      <c r="L65" s="63"/>
      <c r="M65" s="442">
        <f>(J61+J63)/2</f>
        <v>95.330434782608705</v>
      </c>
    </row>
    <row r="66" spans="1:13" ht="15" customHeight="1">
      <c r="A66" s="564" t="s">
        <v>43</v>
      </c>
      <c r="B66" s="564"/>
      <c r="C66" s="564"/>
      <c r="D66" s="78"/>
      <c r="E66" s="78"/>
      <c r="F66" s="78"/>
      <c r="G66" s="78"/>
      <c r="H66" s="78"/>
      <c r="I66" s="225"/>
      <c r="J66" s="226"/>
      <c r="K66" s="78"/>
      <c r="L66" s="78"/>
      <c r="M66" s="227">
        <f>(M34+M47+M60+M65)/4</f>
        <v>94.507594855667691</v>
      </c>
    </row>
    <row r="67" spans="1:13" ht="21" customHeight="1">
      <c r="H67" s="28"/>
      <c r="I67" s="29"/>
      <c r="J67" s="30"/>
      <c r="K67" s="28"/>
      <c r="L67" s="28"/>
      <c r="M67" s="29"/>
    </row>
    <row r="68" spans="1:13" ht="22.5" customHeight="1">
      <c r="A68" s="23" t="s">
        <v>44</v>
      </c>
      <c r="G68" s="28"/>
      <c r="H68" s="28"/>
      <c r="I68" s="29"/>
      <c r="J68" s="30"/>
      <c r="K68" s="28"/>
      <c r="L68" s="28"/>
      <c r="M68" s="29"/>
    </row>
    <row r="69" spans="1:13">
      <c r="A69" s="23" t="s">
        <v>45</v>
      </c>
    </row>
    <row r="70" spans="1:13" ht="39" hidden="1" customHeight="1">
      <c r="A70" s="23" t="s">
        <v>197</v>
      </c>
    </row>
    <row r="71" spans="1:13" ht="19.5" customHeight="1">
      <c r="A71" s="23" t="s">
        <v>326</v>
      </c>
    </row>
    <row r="72" spans="1:13" ht="31.5" customHeight="1">
      <c r="A72" s="23" t="s">
        <v>198</v>
      </c>
      <c r="G72" s="23" t="s">
        <v>298</v>
      </c>
    </row>
    <row r="74" spans="1:13" ht="22.5" customHeight="1"/>
    <row r="76" spans="1:13" ht="6" customHeight="1"/>
  </sheetData>
  <mergeCells count="53">
    <mergeCell ref="M56:M57"/>
    <mergeCell ref="C25:C33"/>
    <mergeCell ref="B31:B33"/>
    <mergeCell ref="A31:A33"/>
    <mergeCell ref="C61:C64"/>
    <mergeCell ref="D61:D62"/>
    <mergeCell ref="A48:A57"/>
    <mergeCell ref="B48:B57"/>
    <mergeCell ref="A35:A45"/>
    <mergeCell ref="A47:L47"/>
    <mergeCell ref="A34:L34"/>
    <mergeCell ref="A60:L60"/>
    <mergeCell ref="J56:J59"/>
    <mergeCell ref="K56:K57"/>
    <mergeCell ref="L56:L57"/>
    <mergeCell ref="J61:J62"/>
    <mergeCell ref="K61:K62"/>
    <mergeCell ref="J63:J64"/>
    <mergeCell ref="D35:D36"/>
    <mergeCell ref="J35:J43"/>
    <mergeCell ref="D37:D38"/>
    <mergeCell ref="D39:D40"/>
    <mergeCell ref="D41:D43"/>
    <mergeCell ref="J44:J46"/>
    <mergeCell ref="J48:J55"/>
    <mergeCell ref="K35:K40"/>
    <mergeCell ref="K44:K46"/>
    <mergeCell ref="A65:C65"/>
    <mergeCell ref="A66:C66"/>
    <mergeCell ref="D54:D55"/>
    <mergeCell ref="C48:C57"/>
    <mergeCell ref="D48:D51"/>
    <mergeCell ref="D52:D53"/>
    <mergeCell ref="A61:A64"/>
    <mergeCell ref="B61:B64"/>
    <mergeCell ref="J31:J33"/>
    <mergeCell ref="J25:J30"/>
    <mergeCell ref="K25:K30"/>
    <mergeCell ref="M25:M30"/>
    <mergeCell ref="D27:D28"/>
    <mergeCell ref="D29:D30"/>
    <mergeCell ref="D25:D26"/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</mergeCells>
  <pageMargins left="0.39370078740157483" right="0.39370078740157483" top="0.39370078740157483" bottom="0.39370078740157483" header="0.51181102362204722" footer="0.51181102362204722"/>
  <pageSetup paperSize="9" firstPageNumber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7"/>
  <sheetViews>
    <sheetView topLeftCell="A13" workbookViewId="0">
      <selection activeCell="S19" sqref="S19"/>
    </sheetView>
  </sheetViews>
  <sheetFormatPr defaultColWidth="9.109375" defaultRowHeight="13.8"/>
  <cols>
    <col min="1" max="1" width="10" style="256" customWidth="1"/>
    <col min="2" max="2" width="13.6640625" style="256" customWidth="1"/>
    <col min="3" max="3" width="8.5546875" style="256" customWidth="1"/>
    <col min="4" max="4" width="18.6640625" style="256" customWidth="1"/>
    <col min="5" max="5" width="27.5546875" style="256" customWidth="1"/>
    <col min="6" max="6" width="7.6640625" style="256" customWidth="1"/>
    <col min="7" max="7" width="8.88671875" style="256" customWidth="1"/>
    <col min="8" max="8" width="10.109375" style="256" customWidth="1"/>
    <col min="9" max="9" width="9.88671875" style="256" customWidth="1"/>
    <col min="10" max="10" width="9.6640625" style="256" customWidth="1"/>
    <col min="11" max="11" width="12.33203125" style="256" customWidth="1"/>
    <col min="12" max="12" width="11.6640625" style="256" customWidth="1"/>
    <col min="13" max="13" width="10" style="256" bestFit="1" customWidth="1"/>
    <col min="14" max="16" width="0" style="256" hidden="1" customWidth="1"/>
    <col min="17" max="16384" width="9.109375" style="256"/>
  </cols>
  <sheetData>
    <row r="1" spans="1:13">
      <c r="A1" s="255"/>
      <c r="L1" s="255"/>
      <c r="M1" s="255" t="s">
        <v>0</v>
      </c>
    </row>
    <row r="2" spans="1:13">
      <c r="A2" s="255"/>
      <c r="I2" s="590" t="s">
        <v>199</v>
      </c>
      <c r="J2" s="590"/>
      <c r="K2" s="590"/>
      <c r="L2" s="590"/>
      <c r="M2" s="590"/>
    </row>
    <row r="3" spans="1:13">
      <c r="A3" s="255"/>
      <c r="I3" s="590" t="s">
        <v>200</v>
      </c>
      <c r="J3" s="590"/>
      <c r="K3" s="590"/>
      <c r="L3" s="590"/>
      <c r="M3" s="590"/>
    </row>
    <row r="4" spans="1:13">
      <c r="A4" s="255"/>
      <c r="L4" s="255"/>
      <c r="M4" s="255" t="s">
        <v>6</v>
      </c>
    </row>
    <row r="5" spans="1:13">
      <c r="A5" s="257"/>
    </row>
    <row r="6" spans="1:13">
      <c r="A6" s="591" t="s">
        <v>201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</row>
    <row r="7" spans="1:13">
      <c r="A7" s="591" t="s">
        <v>202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</row>
    <row r="8" spans="1:13">
      <c r="A8" s="591" t="s">
        <v>299</v>
      </c>
      <c r="B8" s="591"/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</row>
    <row r="9" spans="1:13" ht="14.4" thickBot="1">
      <c r="A9" s="257"/>
    </row>
    <row r="10" spans="1:13" ht="225" thickBot="1">
      <c r="A10" s="346" t="s">
        <v>8</v>
      </c>
      <c r="B10" s="347" t="s">
        <v>9</v>
      </c>
      <c r="C10" s="347" t="s">
        <v>10</v>
      </c>
      <c r="D10" s="347" t="s">
        <v>11</v>
      </c>
      <c r="E10" s="347" t="s">
        <v>12</v>
      </c>
      <c r="F10" s="347" t="s">
        <v>13</v>
      </c>
      <c r="G10" s="347" t="s">
        <v>14</v>
      </c>
      <c r="H10" s="347" t="s">
        <v>15</v>
      </c>
      <c r="I10" s="347" t="s">
        <v>16</v>
      </c>
      <c r="J10" s="347" t="s">
        <v>17</v>
      </c>
      <c r="K10" s="347" t="s">
        <v>18</v>
      </c>
      <c r="L10" s="347" t="s">
        <v>19</v>
      </c>
      <c r="M10" s="347" t="s">
        <v>20</v>
      </c>
    </row>
    <row r="11" spans="1:13" s="258" customFormat="1" ht="11.25" customHeight="1" thickBot="1">
      <c r="A11" s="348">
        <v>1</v>
      </c>
      <c r="B11" s="349">
        <v>2</v>
      </c>
      <c r="C11" s="349">
        <v>3</v>
      </c>
      <c r="D11" s="349">
        <v>4</v>
      </c>
      <c r="E11" s="266">
        <v>5</v>
      </c>
      <c r="F11" s="266">
        <v>6</v>
      </c>
      <c r="G11" s="266">
        <v>7</v>
      </c>
      <c r="H11" s="266">
        <v>8</v>
      </c>
      <c r="I11" s="266">
        <v>9</v>
      </c>
      <c r="J11" s="349">
        <v>10</v>
      </c>
      <c r="K11" s="266">
        <v>11</v>
      </c>
      <c r="L11" s="266">
        <v>12</v>
      </c>
      <c r="M11" s="349">
        <v>13</v>
      </c>
    </row>
    <row r="12" spans="1:13" ht="45.75" customHeight="1" thickBot="1">
      <c r="A12" s="597" t="s">
        <v>202</v>
      </c>
      <c r="B12" s="597" t="s">
        <v>269</v>
      </c>
      <c r="C12" s="597" t="s">
        <v>23</v>
      </c>
      <c r="D12" s="603" t="s">
        <v>270</v>
      </c>
      <c r="E12" s="259" t="s">
        <v>104</v>
      </c>
      <c r="F12" s="259" t="s">
        <v>26</v>
      </c>
      <c r="G12" s="259">
        <v>100</v>
      </c>
      <c r="H12" s="259">
        <v>100</v>
      </c>
      <c r="I12" s="350">
        <f>H12/G12*100</f>
        <v>100</v>
      </c>
      <c r="J12" s="599">
        <f>(I12+I13+I14+I15+I17+I18)/6</f>
        <v>100</v>
      </c>
      <c r="K12" s="259"/>
      <c r="L12" s="351" t="s">
        <v>27</v>
      </c>
      <c r="M12" s="605"/>
    </row>
    <row r="13" spans="1:13" ht="78.75" customHeight="1" thickBot="1">
      <c r="A13" s="598"/>
      <c r="B13" s="598"/>
      <c r="C13" s="598"/>
      <c r="D13" s="604"/>
      <c r="E13" s="260" t="s">
        <v>271</v>
      </c>
      <c r="F13" s="260" t="s">
        <v>26</v>
      </c>
      <c r="G13" s="260">
        <v>100</v>
      </c>
      <c r="H13" s="260">
        <v>100</v>
      </c>
      <c r="I13" s="352">
        <f t="shared" ref="I13:I18" si="0">H13/G13*100</f>
        <v>100</v>
      </c>
      <c r="J13" s="600"/>
      <c r="K13" s="260"/>
      <c r="L13" s="351" t="s">
        <v>27</v>
      </c>
      <c r="M13" s="606"/>
    </row>
    <row r="14" spans="1:13" ht="43.5" customHeight="1" thickBot="1">
      <c r="A14" s="598"/>
      <c r="B14" s="598"/>
      <c r="C14" s="598"/>
      <c r="D14" s="603" t="s">
        <v>203</v>
      </c>
      <c r="E14" s="259" t="s">
        <v>104</v>
      </c>
      <c r="F14" s="260" t="s">
        <v>26</v>
      </c>
      <c r="G14" s="260">
        <v>100</v>
      </c>
      <c r="H14" s="260">
        <v>100</v>
      </c>
      <c r="I14" s="352">
        <f t="shared" si="0"/>
        <v>100</v>
      </c>
      <c r="J14" s="600"/>
      <c r="K14" s="259"/>
      <c r="L14" s="351" t="s">
        <v>27</v>
      </c>
      <c r="M14" s="606"/>
    </row>
    <row r="15" spans="1:13" ht="87.75" customHeight="1" thickBot="1">
      <c r="A15" s="598"/>
      <c r="B15" s="598"/>
      <c r="C15" s="598"/>
      <c r="D15" s="604"/>
      <c r="E15" s="260" t="s">
        <v>271</v>
      </c>
      <c r="F15" s="260" t="s">
        <v>26</v>
      </c>
      <c r="G15" s="260">
        <v>100</v>
      </c>
      <c r="H15" s="260">
        <v>100</v>
      </c>
      <c r="I15" s="352">
        <f t="shared" si="0"/>
        <v>100</v>
      </c>
      <c r="J15" s="600"/>
      <c r="K15" s="260"/>
      <c r="L15" s="351" t="s">
        <v>27</v>
      </c>
      <c r="M15" s="606"/>
    </row>
    <row r="16" spans="1:13" s="262" customFormat="1" ht="11.25" hidden="1" customHeight="1">
      <c r="A16" s="598"/>
      <c r="B16" s="598"/>
      <c r="C16" s="598"/>
      <c r="D16" s="261">
        <v>4</v>
      </c>
      <c r="E16" s="261">
        <v>5</v>
      </c>
      <c r="F16" s="261">
        <v>6</v>
      </c>
      <c r="G16" s="261">
        <v>7</v>
      </c>
      <c r="H16" s="261">
        <v>8</v>
      </c>
      <c r="I16" s="353">
        <v>9</v>
      </c>
      <c r="J16" s="600"/>
      <c r="K16" s="261"/>
      <c r="L16" s="354">
        <v>12</v>
      </c>
      <c r="M16" s="606"/>
    </row>
    <row r="17" spans="1:15" ht="40.5" customHeight="1" thickBot="1">
      <c r="A17" s="598"/>
      <c r="B17" s="598"/>
      <c r="C17" s="598"/>
      <c r="D17" s="603" t="s">
        <v>204</v>
      </c>
      <c r="E17" s="259" t="s">
        <v>104</v>
      </c>
      <c r="F17" s="259" t="s">
        <v>26</v>
      </c>
      <c r="G17" s="259">
        <v>100</v>
      </c>
      <c r="H17" s="259">
        <v>100</v>
      </c>
      <c r="I17" s="350">
        <f t="shared" si="0"/>
        <v>100</v>
      </c>
      <c r="J17" s="600"/>
      <c r="K17" s="259"/>
      <c r="L17" s="351" t="s">
        <v>27</v>
      </c>
      <c r="M17" s="606"/>
      <c r="O17" s="256" t="s">
        <v>31</v>
      </c>
    </row>
    <row r="18" spans="1:15" ht="79.5" customHeight="1" thickBot="1">
      <c r="A18" s="598"/>
      <c r="B18" s="598"/>
      <c r="C18" s="598"/>
      <c r="D18" s="604"/>
      <c r="E18" s="260" t="s">
        <v>271</v>
      </c>
      <c r="F18" s="260" t="s">
        <v>26</v>
      </c>
      <c r="G18" s="260">
        <v>100</v>
      </c>
      <c r="H18" s="260">
        <v>100</v>
      </c>
      <c r="I18" s="352">
        <f t="shared" si="0"/>
        <v>100</v>
      </c>
      <c r="J18" s="600"/>
      <c r="K18" s="260"/>
      <c r="L18" s="351" t="s">
        <v>27</v>
      </c>
      <c r="M18" s="606"/>
    </row>
    <row r="19" spans="1:15" ht="41.25" customHeight="1" thickBot="1">
      <c r="A19" s="598"/>
      <c r="B19" s="598"/>
      <c r="C19" s="598"/>
      <c r="D19" s="355" t="s">
        <v>205</v>
      </c>
      <c r="E19" s="263" t="s">
        <v>35</v>
      </c>
      <c r="F19" s="265" t="s">
        <v>36</v>
      </c>
      <c r="G19" s="356">
        <v>323</v>
      </c>
      <c r="H19" s="263">
        <v>324</v>
      </c>
      <c r="I19" s="350">
        <f>H19/G19*100</f>
        <v>100.30959752321982</v>
      </c>
      <c r="J19" s="607">
        <f>(I19+I20+I21)/3</f>
        <v>103.43653250773995</v>
      </c>
      <c r="K19" s="263"/>
      <c r="L19" s="357" t="s">
        <v>27</v>
      </c>
      <c r="M19" s="606"/>
    </row>
    <row r="20" spans="1:15" ht="78.75" customHeight="1" thickBot="1">
      <c r="A20" s="598"/>
      <c r="B20" s="598"/>
      <c r="C20" s="598"/>
      <c r="D20" s="358" t="s">
        <v>155</v>
      </c>
      <c r="E20" s="359" t="s">
        <v>35</v>
      </c>
      <c r="F20" s="360" t="s">
        <v>36</v>
      </c>
      <c r="G20" s="359">
        <v>6</v>
      </c>
      <c r="H20" s="264">
        <v>17</v>
      </c>
      <c r="I20" s="350">
        <v>110</v>
      </c>
      <c r="J20" s="608"/>
      <c r="K20" s="263"/>
      <c r="L20" s="357" t="s">
        <v>27</v>
      </c>
      <c r="M20" s="606"/>
    </row>
    <row r="21" spans="1:15" ht="42" customHeight="1" thickBot="1">
      <c r="A21" s="598"/>
      <c r="B21" s="598"/>
      <c r="C21" s="598"/>
      <c r="D21" s="265" t="s">
        <v>156</v>
      </c>
      <c r="E21" s="357" t="s">
        <v>35</v>
      </c>
      <c r="F21" s="265" t="s">
        <v>36</v>
      </c>
      <c r="G21" s="357">
        <v>1</v>
      </c>
      <c r="H21" s="265">
        <v>1</v>
      </c>
      <c r="I21" s="361">
        <f>H21*G21*100</f>
        <v>100</v>
      </c>
      <c r="J21" s="608"/>
      <c r="K21" s="265"/>
      <c r="L21" s="357" t="s">
        <v>27</v>
      </c>
      <c r="M21" s="606"/>
    </row>
    <row r="22" spans="1:15" s="258" customFormat="1" ht="21.6" customHeight="1" thickBot="1">
      <c r="A22" s="362"/>
      <c r="B22" s="609" t="s">
        <v>43</v>
      </c>
      <c r="C22" s="610"/>
      <c r="D22" s="610"/>
      <c r="E22" s="610"/>
      <c r="F22" s="610"/>
      <c r="G22" s="610"/>
      <c r="H22" s="610"/>
      <c r="I22" s="610"/>
      <c r="J22" s="610"/>
      <c r="K22" s="610"/>
      <c r="L22" s="611"/>
      <c r="M22" s="363">
        <f>(J12+J19)/2</f>
        <v>101.71826625386998</v>
      </c>
    </row>
    <row r="23" spans="1:15" ht="108.6" customHeight="1" thickBot="1">
      <c r="A23" s="612"/>
      <c r="B23" s="597" t="s">
        <v>272</v>
      </c>
      <c r="C23" s="614"/>
      <c r="D23" s="597" t="s">
        <v>270</v>
      </c>
      <c r="E23" s="263" t="s">
        <v>116</v>
      </c>
      <c r="F23" s="263" t="s">
        <v>26</v>
      </c>
      <c r="G23" s="263">
        <v>100</v>
      </c>
      <c r="H23" s="263">
        <v>98</v>
      </c>
      <c r="I23" s="364">
        <f>H23/G23*100</f>
        <v>98</v>
      </c>
      <c r="J23" s="599">
        <f>(I23+I24+I25+I26+I27+I28+I29)/7</f>
        <v>98.238095238095227</v>
      </c>
      <c r="K23" s="263"/>
      <c r="L23" s="263" t="s">
        <v>27</v>
      </c>
      <c r="M23" s="617"/>
    </row>
    <row r="24" spans="1:15" ht="108" customHeight="1" thickBot="1">
      <c r="A24" s="613"/>
      <c r="B24" s="598"/>
      <c r="C24" s="613"/>
      <c r="D24" s="615"/>
      <c r="E24" s="260" t="s">
        <v>273</v>
      </c>
      <c r="F24" s="260" t="s">
        <v>26</v>
      </c>
      <c r="G24" s="260">
        <v>100</v>
      </c>
      <c r="H24" s="260">
        <v>100</v>
      </c>
      <c r="I24" s="352">
        <f t="shared" ref="I24:I26" si="1">H24/G24*100</f>
        <v>100</v>
      </c>
      <c r="J24" s="600"/>
      <c r="K24" s="260"/>
      <c r="L24" s="259" t="s">
        <v>27</v>
      </c>
      <c r="M24" s="618"/>
    </row>
    <row r="25" spans="1:15" ht="39" customHeight="1" thickBot="1">
      <c r="A25" s="613"/>
      <c r="B25" s="598"/>
      <c r="C25" s="613"/>
      <c r="D25" s="597" t="s">
        <v>203</v>
      </c>
      <c r="E25" s="259" t="s">
        <v>116</v>
      </c>
      <c r="F25" s="260" t="s">
        <v>26</v>
      </c>
      <c r="G25" s="260">
        <v>100</v>
      </c>
      <c r="H25" s="260">
        <v>100</v>
      </c>
      <c r="I25" s="352">
        <f t="shared" si="1"/>
        <v>100</v>
      </c>
      <c r="J25" s="600"/>
      <c r="K25" s="259"/>
      <c r="L25" s="259" t="s">
        <v>27</v>
      </c>
      <c r="M25" s="618"/>
    </row>
    <row r="26" spans="1:15" ht="108" customHeight="1" thickBot="1">
      <c r="A26" s="613"/>
      <c r="B26" s="598"/>
      <c r="C26" s="613"/>
      <c r="D26" s="615"/>
      <c r="E26" s="260" t="s">
        <v>273</v>
      </c>
      <c r="F26" s="260" t="s">
        <v>26</v>
      </c>
      <c r="G26" s="260">
        <v>100</v>
      </c>
      <c r="H26" s="260">
        <v>100</v>
      </c>
      <c r="I26" s="352">
        <f t="shared" si="1"/>
        <v>100</v>
      </c>
      <c r="J26" s="600"/>
      <c r="K26" s="260"/>
      <c r="L26" s="259" t="s">
        <v>27</v>
      </c>
      <c r="M26" s="618"/>
    </row>
    <row r="27" spans="1:15" ht="78.75" customHeight="1" thickBot="1">
      <c r="A27" s="613"/>
      <c r="B27" s="598"/>
      <c r="C27" s="613"/>
      <c r="D27" s="597" t="s">
        <v>206</v>
      </c>
      <c r="E27" s="259" t="s">
        <v>122</v>
      </c>
      <c r="F27" s="260" t="s">
        <v>26</v>
      </c>
      <c r="G27" s="260">
        <v>100</v>
      </c>
      <c r="H27" s="260">
        <v>100</v>
      </c>
      <c r="I27" s="352">
        <f>H27/G27*100</f>
        <v>100</v>
      </c>
      <c r="J27" s="600"/>
      <c r="K27" s="260" t="s">
        <v>274</v>
      </c>
      <c r="L27" s="259" t="s">
        <v>27</v>
      </c>
      <c r="M27" s="618"/>
      <c r="O27" s="256" t="s">
        <v>31</v>
      </c>
    </row>
    <row r="28" spans="1:15" ht="43.5" customHeight="1" thickBot="1">
      <c r="A28" s="613"/>
      <c r="B28" s="598"/>
      <c r="C28" s="613"/>
      <c r="D28" s="598"/>
      <c r="E28" s="260" t="s">
        <v>275</v>
      </c>
      <c r="F28" s="260" t="s">
        <v>26</v>
      </c>
      <c r="G28" s="260">
        <v>80</v>
      </c>
      <c r="H28" s="260">
        <v>76</v>
      </c>
      <c r="I28" s="352">
        <f>H28/G28*100</f>
        <v>95</v>
      </c>
      <c r="J28" s="600"/>
      <c r="K28" s="260"/>
      <c r="L28" s="259" t="s">
        <v>27</v>
      </c>
      <c r="M28" s="618"/>
    </row>
    <row r="29" spans="1:15" ht="87.75" customHeight="1" thickBot="1">
      <c r="A29" s="613"/>
      <c r="B29" s="598"/>
      <c r="C29" s="613"/>
      <c r="D29" s="615"/>
      <c r="E29" s="260" t="s">
        <v>276</v>
      </c>
      <c r="F29" s="260" t="s">
        <v>26</v>
      </c>
      <c r="G29" s="260">
        <v>75</v>
      </c>
      <c r="H29" s="260">
        <v>71</v>
      </c>
      <c r="I29" s="352">
        <f>H29/G29*100</f>
        <v>94.666666666666671</v>
      </c>
      <c r="J29" s="600"/>
      <c r="K29" s="259"/>
      <c r="L29" s="259" t="s">
        <v>27</v>
      </c>
      <c r="M29" s="618"/>
    </row>
    <row r="30" spans="1:15" ht="52.5" hidden="1" customHeight="1" thickBot="1">
      <c r="A30" s="613"/>
      <c r="B30" s="598"/>
      <c r="C30" s="613"/>
      <c r="D30" s="603" t="s">
        <v>209</v>
      </c>
      <c r="E30" s="259" t="s">
        <v>116</v>
      </c>
      <c r="F30" s="259" t="s">
        <v>26</v>
      </c>
      <c r="G30" s="259">
        <v>100</v>
      </c>
      <c r="H30" s="259">
        <v>100</v>
      </c>
      <c r="I30" s="350">
        <f t="shared" ref="I30:I31" si="2">H30/G30*100</f>
        <v>100</v>
      </c>
      <c r="J30" s="600"/>
      <c r="K30" s="259"/>
      <c r="L30" s="351" t="s">
        <v>27</v>
      </c>
      <c r="M30" s="618"/>
      <c r="O30" s="256" t="s">
        <v>31</v>
      </c>
    </row>
    <row r="31" spans="1:15" ht="91.5" hidden="1" customHeight="1" thickBot="1">
      <c r="A31" s="613"/>
      <c r="B31" s="598"/>
      <c r="C31" s="613"/>
      <c r="D31" s="604"/>
      <c r="E31" s="260" t="s">
        <v>273</v>
      </c>
      <c r="F31" s="260" t="s">
        <v>26</v>
      </c>
      <c r="G31" s="260">
        <v>100</v>
      </c>
      <c r="H31" s="260">
        <v>100</v>
      </c>
      <c r="I31" s="352">
        <f t="shared" si="2"/>
        <v>100</v>
      </c>
      <c r="J31" s="616"/>
      <c r="K31" s="260"/>
      <c r="L31" s="351" t="s">
        <v>27</v>
      </c>
      <c r="M31" s="618"/>
    </row>
    <row r="32" spans="1:15" ht="41.25" customHeight="1" thickBot="1">
      <c r="A32" s="613"/>
      <c r="B32" s="598"/>
      <c r="C32" s="613"/>
      <c r="D32" s="365" t="s">
        <v>205</v>
      </c>
      <c r="E32" s="260" t="s">
        <v>35</v>
      </c>
      <c r="F32" s="260" t="s">
        <v>36</v>
      </c>
      <c r="G32" s="260">
        <v>211</v>
      </c>
      <c r="H32" s="260">
        <v>218</v>
      </c>
      <c r="I32" s="366">
        <f>H32/G32*100</f>
        <v>103.3175355450237</v>
      </c>
      <c r="J32" s="599">
        <f>(I32+I33+I35+I34)/4</f>
        <v>102.18725190656049</v>
      </c>
      <c r="K32" s="260"/>
      <c r="L32" s="259" t="s">
        <v>27</v>
      </c>
      <c r="M32" s="618"/>
    </row>
    <row r="33" spans="1:15" ht="92.4" customHeight="1" thickBot="1">
      <c r="A33" s="613"/>
      <c r="B33" s="598"/>
      <c r="C33" s="613"/>
      <c r="D33" s="263" t="s">
        <v>168</v>
      </c>
      <c r="E33" s="260" t="s">
        <v>35</v>
      </c>
      <c r="F33" s="260" t="s">
        <v>36</v>
      </c>
      <c r="G33" s="260">
        <v>2</v>
      </c>
      <c r="H33" s="260">
        <v>4</v>
      </c>
      <c r="I33" s="366">
        <v>110</v>
      </c>
      <c r="J33" s="600"/>
      <c r="K33" s="260"/>
      <c r="L33" s="259" t="s">
        <v>27</v>
      </c>
      <c r="M33" s="618"/>
    </row>
    <row r="34" spans="1:15" ht="127.2" customHeight="1" thickBot="1">
      <c r="A34" s="613"/>
      <c r="B34" s="598"/>
      <c r="C34" s="613"/>
      <c r="D34" s="263" t="s">
        <v>277</v>
      </c>
      <c r="E34" s="351" t="s">
        <v>35</v>
      </c>
      <c r="F34" s="263" t="s">
        <v>36</v>
      </c>
      <c r="G34" s="351">
        <v>1</v>
      </c>
      <c r="H34" s="263">
        <v>1</v>
      </c>
      <c r="I34" s="350">
        <f>H34/G34*100</f>
        <v>100</v>
      </c>
      <c r="J34" s="600"/>
      <c r="K34" s="263"/>
      <c r="L34" s="357" t="s">
        <v>27</v>
      </c>
      <c r="M34" s="618"/>
    </row>
    <row r="35" spans="1:15" s="258" customFormat="1" ht="188.4" customHeight="1" thickBot="1">
      <c r="A35" s="613"/>
      <c r="B35" s="598"/>
      <c r="C35" s="613"/>
      <c r="D35" s="365" t="s">
        <v>278</v>
      </c>
      <c r="E35" s="260" t="s">
        <v>35</v>
      </c>
      <c r="F35" s="260" t="s">
        <v>36</v>
      </c>
      <c r="G35" s="260">
        <v>197</v>
      </c>
      <c r="H35" s="260">
        <v>188</v>
      </c>
      <c r="I35" s="366">
        <f>H35/G35*100</f>
        <v>95.431472081218274</v>
      </c>
      <c r="J35" s="600"/>
      <c r="K35" s="260"/>
      <c r="L35" s="259" t="s">
        <v>27</v>
      </c>
      <c r="M35" s="618"/>
    </row>
    <row r="36" spans="1:15" ht="19.95" customHeight="1" thickBot="1">
      <c r="A36" s="367"/>
      <c r="B36" s="601" t="s">
        <v>43</v>
      </c>
      <c r="C36" s="602"/>
      <c r="D36" s="601"/>
      <c r="E36" s="601"/>
      <c r="F36" s="601"/>
      <c r="G36" s="601"/>
      <c r="H36" s="601"/>
      <c r="I36" s="601"/>
      <c r="J36" s="601"/>
      <c r="K36" s="601"/>
      <c r="L36" s="601"/>
      <c r="M36" s="407">
        <f>(J23+J32)/2</f>
        <v>100.21267357232786</v>
      </c>
    </row>
    <row r="37" spans="1:15" ht="174.75" customHeight="1" thickBot="1">
      <c r="A37" s="619"/>
      <c r="B37" s="597" t="s">
        <v>279</v>
      </c>
      <c r="C37" s="614"/>
      <c r="D37" s="597" t="s">
        <v>280</v>
      </c>
      <c r="E37" s="263" t="s">
        <v>122</v>
      </c>
      <c r="F37" s="263" t="s">
        <v>26</v>
      </c>
      <c r="G37" s="263">
        <v>96</v>
      </c>
      <c r="H37" s="263">
        <v>100</v>
      </c>
      <c r="I37" s="364">
        <v>100</v>
      </c>
      <c r="J37" s="599">
        <f>(I37+I38+I40+I41+I42+I43)/6</f>
        <v>100</v>
      </c>
      <c r="K37" s="263" t="s">
        <v>207</v>
      </c>
      <c r="L37" s="263" t="s">
        <v>27</v>
      </c>
      <c r="M37" s="619"/>
    </row>
    <row r="38" spans="1:15" ht="111" customHeight="1" thickBot="1">
      <c r="A38" s="620"/>
      <c r="B38" s="598"/>
      <c r="C38" s="613"/>
      <c r="D38" s="598"/>
      <c r="E38" s="260" t="s">
        <v>281</v>
      </c>
      <c r="F38" s="260" t="s">
        <v>26</v>
      </c>
      <c r="G38" s="260">
        <v>50</v>
      </c>
      <c r="H38" s="260">
        <v>61</v>
      </c>
      <c r="I38" s="352">
        <v>100</v>
      </c>
      <c r="J38" s="600"/>
      <c r="K38" s="260"/>
      <c r="L38" s="259" t="s">
        <v>27</v>
      </c>
      <c r="M38" s="620"/>
    </row>
    <row r="39" spans="1:15" s="258" customFormat="1" ht="21" hidden="1" customHeight="1" thickBot="1">
      <c r="A39" s="620"/>
      <c r="B39" s="598"/>
      <c r="C39" s="613"/>
      <c r="D39" s="598"/>
      <c r="E39" s="266">
        <v>5</v>
      </c>
      <c r="F39" s="266">
        <v>6</v>
      </c>
      <c r="G39" s="266">
        <v>7</v>
      </c>
      <c r="H39" s="266">
        <v>8</v>
      </c>
      <c r="I39" s="353">
        <v>9</v>
      </c>
      <c r="J39" s="600"/>
      <c r="K39" s="266">
        <v>11</v>
      </c>
      <c r="L39" s="266">
        <v>12</v>
      </c>
      <c r="M39" s="620"/>
    </row>
    <row r="40" spans="1:15" ht="53.25" customHeight="1" thickBot="1">
      <c r="A40" s="620"/>
      <c r="B40" s="598"/>
      <c r="C40" s="613"/>
      <c r="D40" s="615"/>
      <c r="E40" s="259" t="s">
        <v>276</v>
      </c>
      <c r="F40" s="259" t="s">
        <v>26</v>
      </c>
      <c r="G40" s="259">
        <v>52</v>
      </c>
      <c r="H40" s="259">
        <v>53</v>
      </c>
      <c r="I40" s="350">
        <v>100</v>
      </c>
      <c r="J40" s="600"/>
      <c r="K40" s="259"/>
      <c r="L40" s="259" t="s">
        <v>27</v>
      </c>
      <c r="M40" s="620"/>
    </row>
    <row r="41" spans="1:15" ht="106.2" customHeight="1" thickBot="1">
      <c r="A41" s="620"/>
      <c r="B41" s="598"/>
      <c r="C41" s="613"/>
      <c r="D41" s="597" t="s">
        <v>210</v>
      </c>
      <c r="E41" s="259" t="s">
        <v>122</v>
      </c>
      <c r="F41" s="260" t="s">
        <v>26</v>
      </c>
      <c r="G41" s="260">
        <v>100</v>
      </c>
      <c r="H41" s="260">
        <v>100</v>
      </c>
      <c r="I41" s="352">
        <f t="shared" ref="I41:I45" si="3">H41/G41*100</f>
        <v>100</v>
      </c>
      <c r="J41" s="600"/>
      <c r="K41" s="260" t="s">
        <v>207</v>
      </c>
      <c r="L41" s="259" t="s">
        <v>27</v>
      </c>
      <c r="M41" s="620"/>
      <c r="O41" s="256" t="s">
        <v>31</v>
      </c>
    </row>
    <row r="42" spans="1:15" ht="106.2" customHeight="1" thickBot="1">
      <c r="A42" s="620"/>
      <c r="B42" s="598"/>
      <c r="C42" s="613"/>
      <c r="D42" s="598"/>
      <c r="E42" s="260" t="s">
        <v>275</v>
      </c>
      <c r="F42" s="260" t="s">
        <v>26</v>
      </c>
      <c r="G42" s="260">
        <v>65</v>
      </c>
      <c r="H42" s="260">
        <v>71</v>
      </c>
      <c r="I42" s="352">
        <v>100</v>
      </c>
      <c r="J42" s="600"/>
      <c r="K42" s="260"/>
      <c r="L42" s="259" t="s">
        <v>27</v>
      </c>
      <c r="M42" s="620"/>
    </row>
    <row r="43" spans="1:15" ht="106.2" customHeight="1" thickBot="1">
      <c r="A43" s="620"/>
      <c r="B43" s="598"/>
      <c r="C43" s="613"/>
      <c r="D43" s="615"/>
      <c r="E43" s="260" t="s">
        <v>276</v>
      </c>
      <c r="F43" s="260" t="s">
        <v>26</v>
      </c>
      <c r="G43" s="260">
        <v>65</v>
      </c>
      <c r="H43" s="260">
        <v>66</v>
      </c>
      <c r="I43" s="352">
        <v>100</v>
      </c>
      <c r="J43" s="616"/>
      <c r="K43" s="259"/>
      <c r="L43" s="259" t="s">
        <v>27</v>
      </c>
      <c r="M43" s="620"/>
    </row>
    <row r="44" spans="1:15" ht="54.6" customHeight="1" thickBot="1">
      <c r="A44" s="620"/>
      <c r="B44" s="598"/>
      <c r="C44" s="613"/>
      <c r="D44" s="365" t="s">
        <v>205</v>
      </c>
      <c r="E44" s="260" t="s">
        <v>35</v>
      </c>
      <c r="F44" s="260" t="s">
        <v>36</v>
      </c>
      <c r="G44" s="445">
        <v>50</v>
      </c>
      <c r="H44" s="260">
        <v>42</v>
      </c>
      <c r="I44" s="366">
        <f t="shared" si="3"/>
        <v>84</v>
      </c>
      <c r="J44" s="599">
        <f>(I44+I46+I45)/3</f>
        <v>95.948717948717956</v>
      </c>
      <c r="K44" s="260"/>
      <c r="L44" s="259" t="s">
        <v>27</v>
      </c>
      <c r="M44" s="620"/>
    </row>
    <row r="45" spans="1:15" ht="54.6" customHeight="1" thickBot="1">
      <c r="A45" s="620"/>
      <c r="B45" s="598"/>
      <c r="C45" s="613"/>
      <c r="D45" s="428" t="s">
        <v>168</v>
      </c>
      <c r="E45" s="429" t="s">
        <v>35</v>
      </c>
      <c r="F45" s="428" t="s">
        <v>36</v>
      </c>
      <c r="G45" s="429">
        <v>1</v>
      </c>
      <c r="H45" s="428">
        <v>1</v>
      </c>
      <c r="I45" s="430">
        <f t="shared" si="3"/>
        <v>100</v>
      </c>
      <c r="J45" s="600"/>
      <c r="K45" s="260"/>
      <c r="L45" s="259"/>
      <c r="M45" s="620"/>
    </row>
    <row r="46" spans="1:15" s="258" customFormat="1" ht="152.4" customHeight="1" thickBot="1">
      <c r="A46" s="621"/>
      <c r="B46" s="615"/>
      <c r="C46" s="626"/>
      <c r="D46" s="365" t="s">
        <v>211</v>
      </c>
      <c r="E46" s="260" t="s">
        <v>35</v>
      </c>
      <c r="F46" s="260" t="s">
        <v>36</v>
      </c>
      <c r="G46" s="260">
        <v>52</v>
      </c>
      <c r="H46" s="260">
        <v>54</v>
      </c>
      <c r="I46" s="366">
        <f>H46/G46*100</f>
        <v>103.84615384615385</v>
      </c>
      <c r="J46" s="616"/>
      <c r="K46" s="260"/>
      <c r="L46" s="259" t="s">
        <v>27</v>
      </c>
      <c r="M46" s="621"/>
    </row>
    <row r="47" spans="1:15" ht="18.600000000000001" customHeight="1" thickBot="1">
      <c r="A47" s="265"/>
      <c r="B47" s="622" t="s">
        <v>43</v>
      </c>
      <c r="C47" s="623"/>
      <c r="D47" s="623"/>
      <c r="E47" s="623"/>
      <c r="F47" s="623"/>
      <c r="G47" s="623"/>
      <c r="H47" s="623"/>
      <c r="I47" s="623"/>
      <c r="J47" s="623"/>
      <c r="K47" s="623"/>
      <c r="L47" s="623"/>
      <c r="M47" s="368">
        <f>(J37+J44)/2</f>
        <v>97.974358974358978</v>
      </c>
    </row>
    <row r="48" spans="1:15" ht="91.5" customHeight="1" thickBot="1">
      <c r="A48" s="614"/>
      <c r="B48" s="597" t="s">
        <v>136</v>
      </c>
      <c r="C48" s="614"/>
      <c r="D48" s="597" t="s">
        <v>282</v>
      </c>
      <c r="E48" s="259" t="s">
        <v>283</v>
      </c>
      <c r="F48" s="259" t="s">
        <v>26</v>
      </c>
      <c r="G48" s="259">
        <v>100</v>
      </c>
      <c r="H48" s="259">
        <v>100</v>
      </c>
      <c r="I48" s="350">
        <f>H48/G48*100</f>
        <v>100</v>
      </c>
      <c r="J48" s="599">
        <f>SUM(I48:I49)/2</f>
        <v>100</v>
      </c>
      <c r="K48" s="259"/>
      <c r="L48" s="259" t="s">
        <v>27</v>
      </c>
      <c r="M48" s="617"/>
    </row>
    <row r="49" spans="1:13" ht="41.25" customHeight="1" thickBot="1">
      <c r="A49" s="613"/>
      <c r="B49" s="598"/>
      <c r="C49" s="613"/>
      <c r="D49" s="615"/>
      <c r="E49" s="260" t="s">
        <v>138</v>
      </c>
      <c r="F49" s="260" t="s">
        <v>26</v>
      </c>
      <c r="G49" s="260">
        <v>100</v>
      </c>
      <c r="H49" s="260">
        <v>100</v>
      </c>
      <c r="I49" s="350">
        <f>H49/G49*100</f>
        <v>100</v>
      </c>
      <c r="J49" s="600"/>
      <c r="K49" s="259"/>
      <c r="L49" s="259" t="s">
        <v>27</v>
      </c>
      <c r="M49" s="618"/>
    </row>
    <row r="50" spans="1:13" ht="15.6" customHeight="1" thickBot="1">
      <c r="A50" s="613"/>
      <c r="B50" s="598"/>
      <c r="C50" s="624"/>
      <c r="D50" s="365" t="s">
        <v>162</v>
      </c>
      <c r="E50" s="260" t="s">
        <v>142</v>
      </c>
      <c r="F50" s="260" t="s">
        <v>161</v>
      </c>
      <c r="G50" s="260">
        <v>98161</v>
      </c>
      <c r="H50" s="260">
        <v>98161</v>
      </c>
      <c r="I50" s="366">
        <f>H50/G50*100</f>
        <v>100</v>
      </c>
      <c r="J50" s="369">
        <f>I50</f>
        <v>100</v>
      </c>
      <c r="K50" s="260"/>
      <c r="L50" s="259" t="s">
        <v>27</v>
      </c>
      <c r="M50" s="625"/>
    </row>
    <row r="51" spans="1:13" ht="15.6" customHeight="1">
      <c r="A51" s="370"/>
      <c r="B51" s="592" t="s">
        <v>43</v>
      </c>
      <c r="C51" s="593"/>
      <c r="D51" s="593"/>
      <c r="E51" s="593"/>
      <c r="F51" s="593"/>
      <c r="G51" s="593"/>
      <c r="H51" s="593"/>
      <c r="I51" s="593"/>
      <c r="J51" s="593"/>
      <c r="K51" s="593"/>
      <c r="L51" s="592"/>
      <c r="M51" s="371">
        <f>(J48+J50)/2</f>
        <v>100</v>
      </c>
    </row>
    <row r="52" spans="1:13" ht="15.6" customHeight="1">
      <c r="A52" s="594" t="s">
        <v>43</v>
      </c>
      <c r="B52" s="595"/>
      <c r="C52" s="596"/>
      <c r="D52" s="372"/>
      <c r="E52" s="372"/>
      <c r="F52" s="372"/>
      <c r="G52" s="372"/>
      <c r="H52" s="372"/>
      <c r="I52" s="373"/>
      <c r="J52" s="374"/>
      <c r="K52" s="372"/>
      <c r="L52" s="372"/>
      <c r="M52" s="431">
        <f>(M22+M36+M47+M51)/4</f>
        <v>99.976324700139202</v>
      </c>
    </row>
    <row r="53" spans="1:13" ht="17.25" customHeight="1">
      <c r="A53" s="375"/>
      <c r="B53" s="375"/>
      <c r="C53" s="375"/>
      <c r="D53" s="376"/>
      <c r="E53" s="377"/>
      <c r="F53" s="377"/>
      <c r="G53" s="377"/>
      <c r="H53" s="377"/>
      <c r="I53" s="378"/>
      <c r="J53" s="379"/>
      <c r="K53" s="377"/>
      <c r="L53" s="377"/>
      <c r="M53" s="378"/>
    </row>
    <row r="54" spans="1:13" ht="45.75" customHeight="1">
      <c r="A54" s="380" t="s">
        <v>44</v>
      </c>
      <c r="B54" s="380"/>
      <c r="C54" s="380"/>
      <c r="D54" s="380"/>
      <c r="E54" s="380"/>
      <c r="F54" s="380"/>
      <c r="G54" s="377"/>
      <c r="H54" s="377"/>
      <c r="I54" s="378"/>
      <c r="J54" s="379"/>
      <c r="K54" s="377"/>
      <c r="L54" s="377"/>
      <c r="M54" s="378"/>
    </row>
    <row r="55" spans="1:13" ht="41.25" customHeight="1">
      <c r="A55" s="256" t="s">
        <v>45</v>
      </c>
      <c r="G55" s="267"/>
      <c r="H55" s="267"/>
      <c r="I55" s="268"/>
      <c r="J55" s="269"/>
      <c r="K55" s="267"/>
      <c r="L55" s="267"/>
      <c r="M55" s="268"/>
    </row>
    <row r="56" spans="1:13" ht="63" customHeight="1">
      <c r="A56" s="256" t="s">
        <v>317</v>
      </c>
      <c r="H56" s="267"/>
    </row>
    <row r="57" spans="1:13" ht="18.75" customHeight="1">
      <c r="A57" s="256" t="s">
        <v>212</v>
      </c>
      <c r="G57" s="256" t="s">
        <v>284</v>
      </c>
    </row>
    <row r="58" spans="1:13" ht="19.5" customHeight="1">
      <c r="A58" s="256" t="s">
        <v>213</v>
      </c>
      <c r="G58" s="256" t="s">
        <v>214</v>
      </c>
    </row>
    <row r="59" spans="1:13" ht="33.75" customHeight="1"/>
    <row r="60" spans="1:13" ht="21" customHeight="1"/>
    <row r="61" spans="1:13" ht="22.5" customHeight="1"/>
    <row r="64" spans="1:13" ht="30" customHeight="1"/>
    <row r="65" ht="44.4" customHeight="1"/>
    <row r="66" ht="0.6" customHeight="1"/>
    <row r="67" ht="15.75" customHeight="1"/>
    <row r="85" ht="17.399999999999999" customHeight="1"/>
    <row r="86" ht="17.399999999999999" customHeight="1"/>
    <row r="87" ht="15.75" customHeight="1"/>
    <row r="90" ht="16.2" customHeight="1"/>
    <row r="95" ht="16.2" customHeight="1"/>
    <row r="96" ht="16.95" customHeight="1"/>
    <row r="97" ht="15.75" customHeight="1"/>
  </sheetData>
  <mergeCells count="43">
    <mergeCell ref="M37:M46"/>
    <mergeCell ref="D41:D43"/>
    <mergeCell ref="J44:J46"/>
    <mergeCell ref="B47:L47"/>
    <mergeCell ref="A48:A50"/>
    <mergeCell ref="B48:B50"/>
    <mergeCell ref="C48:C50"/>
    <mergeCell ref="D48:D49"/>
    <mergeCell ref="J48:J49"/>
    <mergeCell ref="M48:M50"/>
    <mergeCell ref="A37:A46"/>
    <mergeCell ref="B37:B46"/>
    <mergeCell ref="C37:C46"/>
    <mergeCell ref="D37:D40"/>
    <mergeCell ref="J37:J43"/>
    <mergeCell ref="M12:M21"/>
    <mergeCell ref="J19:J21"/>
    <mergeCell ref="B22:L22"/>
    <mergeCell ref="A23:A35"/>
    <mergeCell ref="B23:B35"/>
    <mergeCell ref="C23:C35"/>
    <mergeCell ref="D23:D24"/>
    <mergeCell ref="J23:J31"/>
    <mergeCell ref="M23:M35"/>
    <mergeCell ref="D25:D26"/>
    <mergeCell ref="D27:D29"/>
    <mergeCell ref="D30:D31"/>
    <mergeCell ref="J32:J35"/>
    <mergeCell ref="B51:L51"/>
    <mergeCell ref="A52:C52"/>
    <mergeCell ref="A12:A21"/>
    <mergeCell ref="B12:B21"/>
    <mergeCell ref="J12:J18"/>
    <mergeCell ref="B36:L36"/>
    <mergeCell ref="C12:C21"/>
    <mergeCell ref="D12:D13"/>
    <mergeCell ref="D14:D15"/>
    <mergeCell ref="D17:D18"/>
    <mergeCell ref="I2:M2"/>
    <mergeCell ref="I3:M3"/>
    <mergeCell ref="A6:M6"/>
    <mergeCell ref="A7:M7"/>
    <mergeCell ref="A8:M8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K63"/>
  <sheetViews>
    <sheetView topLeftCell="A3" workbookViewId="0">
      <selection activeCell="D70" sqref="D70"/>
    </sheetView>
  </sheetViews>
  <sheetFormatPr defaultRowHeight="14.4"/>
  <cols>
    <col min="1" max="1" width="7.33203125" customWidth="1"/>
    <col min="2" max="2" width="12.5546875" customWidth="1"/>
    <col min="3" max="3" width="7.44140625" customWidth="1"/>
    <col min="4" max="4" width="11.44140625"/>
    <col min="5" max="5" width="14.88671875"/>
    <col min="6" max="6" width="8.5546875"/>
    <col min="7" max="7" width="11.5546875"/>
    <col min="8" max="8" width="11.109375"/>
    <col min="9" max="9" width="15.109375"/>
    <col min="10" max="10" width="11.44140625"/>
    <col min="11" max="11" width="9.33203125" customWidth="1"/>
    <col min="12" max="12" width="13.6640625"/>
    <col min="13" max="13" width="10"/>
    <col min="14" max="16" width="0" style="23" hidden="1"/>
    <col min="17" max="1025" width="9.109375" style="23"/>
  </cols>
  <sheetData>
    <row r="1" spans="1:13">
      <c r="A1" s="16"/>
      <c r="L1" s="16"/>
      <c r="M1" s="16" t="s">
        <v>0</v>
      </c>
    </row>
    <row r="2" spans="1:13">
      <c r="A2" s="16"/>
      <c r="L2" s="16"/>
      <c r="M2" s="16" t="s">
        <v>1</v>
      </c>
    </row>
    <row r="3" spans="1:13">
      <c r="A3" s="16"/>
      <c r="L3" s="16"/>
      <c r="M3" s="16" t="s">
        <v>2</v>
      </c>
    </row>
    <row r="4" spans="1:13">
      <c r="A4" s="16"/>
      <c r="L4" s="16"/>
      <c r="M4" s="16" t="s">
        <v>3</v>
      </c>
    </row>
    <row r="5" spans="1:13">
      <c r="A5" s="16"/>
      <c r="L5" s="16"/>
      <c r="M5" s="16" t="s">
        <v>4</v>
      </c>
    </row>
    <row r="6" spans="1:13">
      <c r="A6" s="16"/>
      <c r="L6" s="16"/>
      <c r="M6" s="16" t="s">
        <v>5</v>
      </c>
    </row>
    <row r="7" spans="1:13">
      <c r="A7" s="16"/>
      <c r="L7" s="16"/>
      <c r="M7" s="16" t="s">
        <v>6</v>
      </c>
    </row>
    <row r="8" spans="1:13" ht="15.75" hidden="1" customHeight="1">
      <c r="A8" s="497" t="s">
        <v>215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</row>
    <row r="9" spans="1:13">
      <c r="A9" s="497" t="s">
        <v>7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</row>
    <row r="10" spans="1:13">
      <c r="A10" s="497" t="s">
        <v>328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</row>
    <row r="11" spans="1:13">
      <c r="A11" s="497" t="s">
        <v>48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3" ht="185.4" thickBot="1">
      <c r="A12" s="60" t="s">
        <v>8</v>
      </c>
      <c r="B12" s="61" t="s">
        <v>9</v>
      </c>
      <c r="C12" s="61" t="s">
        <v>10</v>
      </c>
      <c r="D12" s="61" t="s">
        <v>11</v>
      </c>
      <c r="E12" s="61" t="s">
        <v>12</v>
      </c>
      <c r="F12" s="61" t="s">
        <v>13</v>
      </c>
      <c r="G12" s="61" t="s">
        <v>14</v>
      </c>
      <c r="H12" s="280" t="s">
        <v>15</v>
      </c>
      <c r="I12" s="61" t="s">
        <v>16</v>
      </c>
      <c r="J12" s="61" t="s">
        <v>17</v>
      </c>
      <c r="K12" s="61" t="s">
        <v>18</v>
      </c>
      <c r="L12" s="61" t="s">
        <v>19</v>
      </c>
      <c r="M12" s="61" t="s">
        <v>20</v>
      </c>
    </row>
    <row r="13" spans="1:13" ht="16.5" hidden="1" customHeight="1">
      <c r="A13" s="62" t="s">
        <v>151</v>
      </c>
      <c r="B13" s="62" t="s">
        <v>22</v>
      </c>
      <c r="C13" s="62" t="s">
        <v>23</v>
      </c>
      <c r="D13" s="63" t="s">
        <v>49</v>
      </c>
      <c r="E13" s="63" t="s">
        <v>25</v>
      </c>
      <c r="F13" s="63" t="s">
        <v>26</v>
      </c>
      <c r="G13" s="63">
        <v>100</v>
      </c>
      <c r="H13" s="63">
        <v>100</v>
      </c>
      <c r="I13" s="64">
        <f t="shared" ref="I13:I20" si="0">H13/G13*100</f>
        <v>100</v>
      </c>
      <c r="J13" s="107">
        <v>100</v>
      </c>
      <c r="K13" s="63"/>
      <c r="L13" s="63" t="s">
        <v>27</v>
      </c>
      <c r="M13" s="62">
        <v>97.6</v>
      </c>
    </row>
    <row r="14" spans="1:13" ht="129" hidden="1" customHeight="1">
      <c r="A14" s="565" t="s">
        <v>145</v>
      </c>
      <c r="B14" s="565" t="s">
        <v>136</v>
      </c>
      <c r="C14" s="565" t="s">
        <v>23</v>
      </c>
      <c r="D14" s="67" t="s">
        <v>146</v>
      </c>
      <c r="E14" s="67" t="s">
        <v>147</v>
      </c>
      <c r="F14" s="63" t="s">
        <v>26</v>
      </c>
      <c r="G14" s="67">
        <v>57</v>
      </c>
      <c r="H14" s="67">
        <v>57</v>
      </c>
      <c r="I14" s="69">
        <f t="shared" si="0"/>
        <v>100</v>
      </c>
      <c r="J14" s="500">
        <v>100</v>
      </c>
      <c r="K14" s="67"/>
      <c r="L14" s="63" t="s">
        <v>27</v>
      </c>
      <c r="M14" s="499">
        <v>97</v>
      </c>
    </row>
    <row r="15" spans="1:13" ht="96.75" hidden="1" customHeight="1">
      <c r="A15" s="565"/>
      <c r="B15" s="565"/>
      <c r="C15" s="565"/>
      <c r="D15" s="67"/>
      <c r="E15" s="67" t="s">
        <v>139</v>
      </c>
      <c r="F15" s="63" t="s">
        <v>26</v>
      </c>
      <c r="G15" s="67">
        <v>98</v>
      </c>
      <c r="H15" s="67">
        <v>98</v>
      </c>
      <c r="I15" s="69">
        <f t="shared" si="0"/>
        <v>100</v>
      </c>
      <c r="J15" s="500"/>
      <c r="K15" s="67"/>
      <c r="L15" s="63" t="s">
        <v>27</v>
      </c>
      <c r="M15" s="499"/>
    </row>
    <row r="16" spans="1:13" ht="38.25" hidden="1" customHeight="1">
      <c r="A16" s="565"/>
      <c r="B16" s="565"/>
      <c r="C16" s="565"/>
      <c r="D16" s="165" t="s">
        <v>77</v>
      </c>
      <c r="E16" s="63" t="s">
        <v>35</v>
      </c>
      <c r="F16" s="63" t="s">
        <v>36</v>
      </c>
      <c r="G16" s="63">
        <v>1708</v>
      </c>
      <c r="H16" s="63">
        <v>1664</v>
      </c>
      <c r="I16" s="64">
        <f t="shared" si="0"/>
        <v>97.423887587822009</v>
      </c>
      <c r="J16" s="65">
        <v>97.4</v>
      </c>
      <c r="K16" s="63"/>
      <c r="L16" s="63" t="s">
        <v>27</v>
      </c>
      <c r="M16" s="499"/>
    </row>
    <row r="17" spans="1:13" ht="117" customHeight="1" thickBot="1">
      <c r="A17" s="499" t="s">
        <v>216</v>
      </c>
      <c r="B17" s="499" t="s">
        <v>136</v>
      </c>
      <c r="C17" s="499" t="s">
        <v>23</v>
      </c>
      <c r="D17" s="250" t="s">
        <v>217</v>
      </c>
      <c r="E17" s="67" t="s">
        <v>139</v>
      </c>
      <c r="F17" s="63" t="s">
        <v>26</v>
      </c>
      <c r="G17" s="67">
        <v>100</v>
      </c>
      <c r="H17" s="67">
        <v>100</v>
      </c>
      <c r="I17" s="69">
        <f t="shared" si="0"/>
        <v>100</v>
      </c>
      <c r="J17" s="627">
        <v>100</v>
      </c>
      <c r="K17" s="498"/>
      <c r="L17" s="63" t="s">
        <v>27</v>
      </c>
      <c r="M17" s="228"/>
    </row>
    <row r="18" spans="1:13" ht="38.25" hidden="1" customHeight="1">
      <c r="A18" s="499"/>
      <c r="B18" s="499"/>
      <c r="C18" s="499"/>
      <c r="D18" s="165" t="s">
        <v>41</v>
      </c>
      <c r="E18" s="63" t="s">
        <v>35</v>
      </c>
      <c r="F18" s="63" t="s">
        <v>218</v>
      </c>
      <c r="G18" s="63">
        <v>19440</v>
      </c>
      <c r="H18" s="63">
        <v>6480</v>
      </c>
      <c r="I18" s="86">
        <f t="shared" si="0"/>
        <v>33.333333333333329</v>
      </c>
      <c r="J18" s="627"/>
      <c r="K18" s="498"/>
      <c r="L18" s="63" t="s">
        <v>27</v>
      </c>
      <c r="M18" s="229"/>
    </row>
    <row r="19" spans="1:13" ht="122.25" customHeight="1" thickBot="1">
      <c r="A19" s="499"/>
      <c r="B19" s="499"/>
      <c r="C19" s="499"/>
      <c r="D19" s="251" t="s">
        <v>219</v>
      </c>
      <c r="E19" s="67" t="s">
        <v>139</v>
      </c>
      <c r="F19" s="63" t="s">
        <v>26</v>
      </c>
      <c r="G19" s="67">
        <v>95</v>
      </c>
      <c r="H19" s="67">
        <v>95</v>
      </c>
      <c r="I19" s="69">
        <f t="shared" si="0"/>
        <v>100</v>
      </c>
      <c r="J19" s="627"/>
      <c r="K19" s="498"/>
      <c r="L19" s="63" t="s">
        <v>27</v>
      </c>
      <c r="M19" s="229"/>
    </row>
    <row r="20" spans="1:13" ht="38.25" hidden="1" customHeight="1">
      <c r="A20" s="499"/>
      <c r="B20" s="499"/>
      <c r="C20" s="499"/>
      <c r="D20" s="165" t="s">
        <v>41</v>
      </c>
      <c r="E20" s="63" t="s">
        <v>35</v>
      </c>
      <c r="F20" s="63" t="s">
        <v>218</v>
      </c>
      <c r="G20" s="63">
        <v>7956</v>
      </c>
      <c r="H20" s="63">
        <v>2652</v>
      </c>
      <c r="I20" s="86">
        <f t="shared" si="0"/>
        <v>33.333333333333329</v>
      </c>
      <c r="J20" s="627"/>
      <c r="K20" s="498"/>
      <c r="L20" s="63" t="s">
        <v>27</v>
      </c>
      <c r="M20" s="229"/>
    </row>
    <row r="21" spans="1:13" ht="38.25" hidden="1" customHeight="1">
      <c r="A21" s="499"/>
      <c r="B21" s="499"/>
      <c r="C21" s="499"/>
      <c r="D21" s="67"/>
      <c r="E21" s="67"/>
      <c r="F21" s="63"/>
      <c r="G21" s="67"/>
      <c r="H21" s="67"/>
      <c r="I21" s="69"/>
      <c r="J21" s="627"/>
      <c r="K21" s="498"/>
      <c r="L21" s="63"/>
      <c r="M21" s="229"/>
    </row>
    <row r="22" spans="1:13" ht="114.75" customHeight="1" thickBot="1">
      <c r="A22" s="499"/>
      <c r="B22" s="499"/>
      <c r="C22" s="499"/>
      <c r="D22" s="251" t="s">
        <v>220</v>
      </c>
      <c r="E22" s="67" t="s">
        <v>139</v>
      </c>
      <c r="F22" s="63" t="s">
        <v>26</v>
      </c>
      <c r="G22" s="67">
        <v>100</v>
      </c>
      <c r="H22" s="67">
        <v>100</v>
      </c>
      <c r="I22" s="69">
        <f t="shared" ref="I22:I56" si="1">H22/G22*100</f>
        <v>100</v>
      </c>
      <c r="J22" s="627"/>
      <c r="K22" s="498"/>
      <c r="L22" s="63" t="s">
        <v>27</v>
      </c>
      <c r="M22" s="229"/>
    </row>
    <row r="23" spans="1:13" ht="38.25" hidden="1" customHeight="1">
      <c r="A23" s="499"/>
      <c r="B23" s="499"/>
      <c r="C23" s="499"/>
      <c r="D23" s="165" t="s">
        <v>41</v>
      </c>
      <c r="E23" s="63" t="s">
        <v>35</v>
      </c>
      <c r="F23" s="63" t="s">
        <v>218</v>
      </c>
      <c r="G23" s="63">
        <v>38016</v>
      </c>
      <c r="H23" s="63">
        <v>12672</v>
      </c>
      <c r="I23" s="86">
        <f t="shared" si="1"/>
        <v>33.333333333333329</v>
      </c>
      <c r="J23" s="627"/>
      <c r="K23" s="498"/>
      <c r="L23" s="63" t="s">
        <v>27</v>
      </c>
      <c r="M23" s="229"/>
    </row>
    <row r="24" spans="1:13" ht="129" customHeight="1" thickBot="1">
      <c r="A24" s="499"/>
      <c r="B24" s="499"/>
      <c r="C24" s="499"/>
      <c r="D24" s="251" t="s">
        <v>221</v>
      </c>
      <c r="E24" s="67" t="s">
        <v>139</v>
      </c>
      <c r="F24" s="63" t="s">
        <v>26</v>
      </c>
      <c r="G24" s="67">
        <v>100</v>
      </c>
      <c r="H24" s="67">
        <v>100</v>
      </c>
      <c r="I24" s="69">
        <f t="shared" si="1"/>
        <v>100</v>
      </c>
      <c r="J24" s="627"/>
      <c r="K24" s="498"/>
      <c r="L24" s="63" t="s">
        <v>27</v>
      </c>
      <c r="M24" s="229"/>
    </row>
    <row r="25" spans="1:13" ht="38.25" hidden="1" customHeight="1">
      <c r="A25" s="499"/>
      <c r="B25" s="499"/>
      <c r="C25" s="499"/>
      <c r="D25" s="165" t="s">
        <v>41</v>
      </c>
      <c r="E25" s="63" t="s">
        <v>35</v>
      </c>
      <c r="F25" s="63" t="s">
        <v>218</v>
      </c>
      <c r="G25" s="63">
        <v>105336</v>
      </c>
      <c r="H25" s="63">
        <v>34328</v>
      </c>
      <c r="I25" s="86">
        <f t="shared" si="1"/>
        <v>32.589048378522065</v>
      </c>
      <c r="J25" s="627"/>
      <c r="K25" s="498"/>
      <c r="L25" s="63" t="s">
        <v>27</v>
      </c>
      <c r="M25" s="229"/>
    </row>
    <row r="26" spans="1:13" ht="114" customHeight="1" thickBot="1">
      <c r="A26" s="499"/>
      <c r="B26" s="499"/>
      <c r="C26" s="499"/>
      <c r="D26" s="251" t="s">
        <v>222</v>
      </c>
      <c r="E26" s="67" t="s">
        <v>139</v>
      </c>
      <c r="F26" s="63" t="s">
        <v>26</v>
      </c>
      <c r="G26" s="67">
        <v>100</v>
      </c>
      <c r="H26" s="67">
        <v>100</v>
      </c>
      <c r="I26" s="69">
        <f t="shared" si="1"/>
        <v>100</v>
      </c>
      <c r="J26" s="627"/>
      <c r="K26" s="498"/>
      <c r="L26" s="63" t="s">
        <v>27</v>
      </c>
      <c r="M26" s="229"/>
    </row>
    <row r="27" spans="1:13" ht="114" customHeight="1" thickBot="1">
      <c r="A27" s="499"/>
      <c r="B27" s="499"/>
      <c r="C27" s="499"/>
      <c r="D27" s="251" t="s">
        <v>267</v>
      </c>
      <c r="E27" s="67" t="s">
        <v>139</v>
      </c>
      <c r="F27" s="63" t="s">
        <v>26</v>
      </c>
      <c r="G27" s="67">
        <v>95</v>
      </c>
      <c r="H27" s="67">
        <v>95</v>
      </c>
      <c r="I27" s="69">
        <f t="shared" ref="I27" si="2">H27/G27*100</f>
        <v>100</v>
      </c>
      <c r="J27" s="253"/>
      <c r="K27" s="250"/>
      <c r="L27" s="63" t="s">
        <v>27</v>
      </c>
      <c r="M27" s="229"/>
    </row>
    <row r="28" spans="1:13" ht="100.95" customHeight="1" thickBot="1">
      <c r="A28" s="499"/>
      <c r="B28" s="499"/>
      <c r="C28" s="499"/>
      <c r="D28" s="165" t="s">
        <v>41</v>
      </c>
      <c r="E28" s="63" t="s">
        <v>223</v>
      </c>
      <c r="F28" s="63" t="s">
        <v>218</v>
      </c>
      <c r="G28" s="231">
        <v>106776</v>
      </c>
      <c r="H28" s="232">
        <v>111591</v>
      </c>
      <c r="I28" s="233">
        <f t="shared" si="1"/>
        <v>104.50944032366824</v>
      </c>
      <c r="J28" s="233">
        <f>I28</f>
        <v>104.50944032366824</v>
      </c>
      <c r="K28" s="234"/>
      <c r="L28" s="234" t="s">
        <v>27</v>
      </c>
      <c r="M28" s="235">
        <f>(100+J28)/2</f>
        <v>102.25472016183411</v>
      </c>
    </row>
    <row r="29" spans="1:13" s="23" customFormat="1" ht="117" customHeight="1" thickBot="1">
      <c r="A29" s="499" t="s">
        <v>216</v>
      </c>
      <c r="B29" s="499" t="s">
        <v>292</v>
      </c>
      <c r="C29" s="499" t="s">
        <v>23</v>
      </c>
      <c r="D29" s="413" t="s">
        <v>217</v>
      </c>
      <c r="E29" s="67" t="s">
        <v>139</v>
      </c>
      <c r="F29" s="63" t="s">
        <v>26</v>
      </c>
      <c r="G29" s="67">
        <v>100</v>
      </c>
      <c r="H29" s="67">
        <v>100</v>
      </c>
      <c r="I29" s="69">
        <f t="shared" si="1"/>
        <v>100</v>
      </c>
      <c r="J29" s="627">
        <v>100</v>
      </c>
      <c r="K29" s="498"/>
      <c r="L29" s="63" t="s">
        <v>27</v>
      </c>
      <c r="M29" s="228"/>
    </row>
    <row r="30" spans="1:13" s="23" customFormat="1" ht="38.25" hidden="1" customHeight="1" thickBot="1">
      <c r="A30" s="499"/>
      <c r="B30" s="499"/>
      <c r="C30" s="499"/>
      <c r="D30" s="415" t="s">
        <v>41</v>
      </c>
      <c r="E30" s="63" t="s">
        <v>35</v>
      </c>
      <c r="F30" s="63" t="s">
        <v>218</v>
      </c>
      <c r="G30" s="63">
        <v>19440</v>
      </c>
      <c r="H30" s="63">
        <v>6480</v>
      </c>
      <c r="I30" s="86">
        <f t="shared" si="1"/>
        <v>33.333333333333329</v>
      </c>
      <c r="J30" s="627"/>
      <c r="K30" s="498"/>
      <c r="L30" s="63" t="s">
        <v>27</v>
      </c>
      <c r="M30" s="229"/>
    </row>
    <row r="31" spans="1:13" s="23" customFormat="1" ht="122.25" customHeight="1" thickBot="1">
      <c r="A31" s="499"/>
      <c r="B31" s="499"/>
      <c r="C31" s="499"/>
      <c r="D31" s="414" t="s">
        <v>219</v>
      </c>
      <c r="E31" s="67" t="s">
        <v>139</v>
      </c>
      <c r="F31" s="63" t="s">
        <v>26</v>
      </c>
      <c r="G31" s="67">
        <v>95</v>
      </c>
      <c r="H31" s="67">
        <v>95</v>
      </c>
      <c r="I31" s="69">
        <f t="shared" si="1"/>
        <v>100</v>
      </c>
      <c r="J31" s="627"/>
      <c r="K31" s="498"/>
      <c r="L31" s="63" t="s">
        <v>27</v>
      </c>
      <c r="M31" s="229"/>
    </row>
    <row r="32" spans="1:13" s="23" customFormat="1" ht="38.25" hidden="1" customHeight="1" thickBot="1">
      <c r="A32" s="499"/>
      <c r="B32" s="499"/>
      <c r="C32" s="499"/>
      <c r="D32" s="415" t="s">
        <v>41</v>
      </c>
      <c r="E32" s="63" t="s">
        <v>35</v>
      </c>
      <c r="F32" s="63" t="s">
        <v>218</v>
      </c>
      <c r="G32" s="63">
        <v>7956</v>
      </c>
      <c r="H32" s="63">
        <v>2652</v>
      </c>
      <c r="I32" s="86">
        <f t="shared" si="1"/>
        <v>33.333333333333329</v>
      </c>
      <c r="J32" s="627"/>
      <c r="K32" s="498"/>
      <c r="L32" s="63" t="s">
        <v>27</v>
      </c>
      <c r="M32" s="229"/>
    </row>
    <row r="33" spans="1:13" s="23" customFormat="1" ht="38.25" hidden="1" customHeight="1" thickBot="1">
      <c r="A33" s="499"/>
      <c r="B33" s="499"/>
      <c r="C33" s="499"/>
      <c r="D33" s="67"/>
      <c r="E33" s="67"/>
      <c r="F33" s="63"/>
      <c r="G33" s="67"/>
      <c r="H33" s="67"/>
      <c r="I33" s="69"/>
      <c r="J33" s="627"/>
      <c r="K33" s="498"/>
      <c r="L33" s="63"/>
      <c r="M33" s="229"/>
    </row>
    <row r="34" spans="1:13" s="23" customFormat="1" ht="114.75" customHeight="1" thickBot="1">
      <c r="A34" s="499"/>
      <c r="B34" s="499"/>
      <c r="C34" s="499"/>
      <c r="D34" s="414" t="s">
        <v>220</v>
      </c>
      <c r="E34" s="67" t="s">
        <v>139</v>
      </c>
      <c r="F34" s="63" t="s">
        <v>26</v>
      </c>
      <c r="G34" s="67">
        <v>100</v>
      </c>
      <c r="H34" s="67">
        <v>100</v>
      </c>
      <c r="I34" s="69">
        <f t="shared" ref="I34:I40" si="3">H34/G34*100</f>
        <v>100</v>
      </c>
      <c r="J34" s="627"/>
      <c r="K34" s="498"/>
      <c r="L34" s="63" t="s">
        <v>27</v>
      </c>
      <c r="M34" s="229"/>
    </row>
    <row r="35" spans="1:13" s="23" customFormat="1" ht="38.25" hidden="1" customHeight="1" thickBot="1">
      <c r="A35" s="499"/>
      <c r="B35" s="499"/>
      <c r="C35" s="499"/>
      <c r="D35" s="415" t="s">
        <v>41</v>
      </c>
      <c r="E35" s="63" t="s">
        <v>35</v>
      </c>
      <c r="F35" s="63" t="s">
        <v>218</v>
      </c>
      <c r="G35" s="63">
        <v>38016</v>
      </c>
      <c r="H35" s="63">
        <v>12672</v>
      </c>
      <c r="I35" s="86">
        <f t="shared" si="3"/>
        <v>33.333333333333329</v>
      </c>
      <c r="J35" s="627"/>
      <c r="K35" s="498"/>
      <c r="L35" s="63" t="s">
        <v>27</v>
      </c>
      <c r="M35" s="229"/>
    </row>
    <row r="36" spans="1:13" s="23" customFormat="1" ht="129" customHeight="1" thickBot="1">
      <c r="A36" s="499"/>
      <c r="B36" s="499"/>
      <c r="C36" s="499"/>
      <c r="D36" s="414" t="s">
        <v>221</v>
      </c>
      <c r="E36" s="67" t="s">
        <v>139</v>
      </c>
      <c r="F36" s="63" t="s">
        <v>26</v>
      </c>
      <c r="G36" s="67">
        <v>100</v>
      </c>
      <c r="H36" s="67">
        <v>100</v>
      </c>
      <c r="I36" s="69">
        <f t="shared" si="3"/>
        <v>100</v>
      </c>
      <c r="J36" s="627"/>
      <c r="K36" s="498"/>
      <c r="L36" s="63" t="s">
        <v>27</v>
      </c>
      <c r="M36" s="229"/>
    </row>
    <row r="37" spans="1:13" s="23" customFormat="1" ht="38.25" hidden="1" customHeight="1" thickBot="1">
      <c r="A37" s="499"/>
      <c r="B37" s="499"/>
      <c r="C37" s="499"/>
      <c r="D37" s="415" t="s">
        <v>41</v>
      </c>
      <c r="E37" s="63" t="s">
        <v>35</v>
      </c>
      <c r="F37" s="63" t="s">
        <v>218</v>
      </c>
      <c r="G37" s="63">
        <v>105336</v>
      </c>
      <c r="H37" s="63">
        <v>34328</v>
      </c>
      <c r="I37" s="86">
        <f t="shared" si="3"/>
        <v>32.589048378522065</v>
      </c>
      <c r="J37" s="627"/>
      <c r="K37" s="498"/>
      <c r="L37" s="63" t="s">
        <v>27</v>
      </c>
      <c r="M37" s="229"/>
    </row>
    <row r="38" spans="1:13" s="23" customFormat="1" ht="114" customHeight="1" thickBot="1">
      <c r="A38" s="499"/>
      <c r="B38" s="499"/>
      <c r="C38" s="499"/>
      <c r="D38" s="414" t="s">
        <v>222</v>
      </c>
      <c r="E38" s="67" t="s">
        <v>139</v>
      </c>
      <c r="F38" s="63" t="s">
        <v>26</v>
      </c>
      <c r="G38" s="67">
        <v>100</v>
      </c>
      <c r="H38" s="67">
        <v>100</v>
      </c>
      <c r="I38" s="69">
        <f t="shared" si="3"/>
        <v>100</v>
      </c>
      <c r="J38" s="627"/>
      <c r="K38" s="498"/>
      <c r="L38" s="63" t="s">
        <v>27</v>
      </c>
      <c r="M38" s="229"/>
    </row>
    <row r="39" spans="1:13" s="23" customFormat="1" ht="114" customHeight="1" thickBot="1">
      <c r="A39" s="499"/>
      <c r="B39" s="499"/>
      <c r="C39" s="499"/>
      <c r="D39" s="414" t="s">
        <v>267</v>
      </c>
      <c r="E39" s="67" t="s">
        <v>139</v>
      </c>
      <c r="F39" s="63" t="s">
        <v>26</v>
      </c>
      <c r="G39" s="67">
        <v>95</v>
      </c>
      <c r="H39" s="67">
        <v>95</v>
      </c>
      <c r="I39" s="69">
        <f t="shared" si="3"/>
        <v>100</v>
      </c>
      <c r="J39" s="416"/>
      <c r="K39" s="413"/>
      <c r="L39" s="63" t="s">
        <v>27</v>
      </c>
      <c r="M39" s="229"/>
    </row>
    <row r="40" spans="1:13" s="23" customFormat="1" ht="100.95" customHeight="1" thickBot="1">
      <c r="A40" s="499"/>
      <c r="B40" s="499"/>
      <c r="C40" s="499"/>
      <c r="D40" s="415" t="s">
        <v>41</v>
      </c>
      <c r="E40" s="63" t="s">
        <v>223</v>
      </c>
      <c r="F40" s="63" t="s">
        <v>218</v>
      </c>
      <c r="G40" s="231">
        <v>82260</v>
      </c>
      <c r="H40" s="232">
        <v>68715</v>
      </c>
      <c r="I40" s="233">
        <f t="shared" si="3"/>
        <v>83.533916849015327</v>
      </c>
      <c r="J40" s="233">
        <f>I40</f>
        <v>83.533916849015327</v>
      </c>
      <c r="K40" s="234"/>
      <c r="L40" s="234" t="s">
        <v>27</v>
      </c>
      <c r="M40" s="235">
        <f>(100+J40)/2</f>
        <v>91.766958424507663</v>
      </c>
    </row>
    <row r="41" spans="1:13" ht="100.95" hidden="1" customHeight="1" thickBot="1">
      <c r="A41" s="413"/>
      <c r="B41" s="413"/>
      <c r="C41" s="413"/>
      <c r="D41" s="415"/>
      <c r="E41" s="67"/>
      <c r="F41" s="63"/>
      <c r="G41" s="417"/>
      <c r="H41" s="418"/>
      <c r="I41" s="233"/>
      <c r="J41" s="419"/>
      <c r="K41" s="420"/>
      <c r="L41" s="421"/>
      <c r="M41" s="422"/>
    </row>
    <row r="42" spans="1:13" ht="100.95" hidden="1" customHeight="1" thickBot="1">
      <c r="A42" s="413"/>
      <c r="B42" s="413"/>
      <c r="C42" s="413"/>
      <c r="D42" s="415"/>
      <c r="E42" s="67"/>
      <c r="F42" s="63"/>
      <c r="G42" s="417"/>
      <c r="H42" s="418"/>
      <c r="I42" s="233"/>
      <c r="J42" s="419"/>
      <c r="K42" s="420"/>
      <c r="L42" s="421"/>
      <c r="M42" s="422"/>
    </row>
    <row r="43" spans="1:13" ht="100.95" hidden="1" customHeight="1" thickBot="1">
      <c r="A43" s="413"/>
      <c r="B43" s="413"/>
      <c r="C43" s="413"/>
      <c r="D43" s="415"/>
      <c r="E43" s="67"/>
      <c r="F43" s="63"/>
      <c r="G43" s="417"/>
      <c r="H43" s="418"/>
      <c r="I43" s="233"/>
      <c r="J43" s="419"/>
      <c r="K43" s="420"/>
      <c r="L43" s="421"/>
      <c r="M43" s="422"/>
    </row>
    <row r="44" spans="1:13" ht="100.95" hidden="1" customHeight="1" thickBot="1">
      <c r="A44" s="413"/>
      <c r="B44" s="413"/>
      <c r="C44" s="413"/>
      <c r="D44" s="415"/>
      <c r="E44" s="67"/>
      <c r="F44" s="63"/>
      <c r="G44" s="417"/>
      <c r="H44" s="418"/>
      <c r="I44" s="233"/>
      <c r="J44" s="419"/>
      <c r="K44" s="420"/>
      <c r="L44" s="421"/>
      <c r="M44" s="422"/>
    </row>
    <row r="45" spans="1:13" ht="100.95" hidden="1" customHeight="1" thickBot="1">
      <c r="A45" s="413"/>
      <c r="B45" s="413"/>
      <c r="C45" s="413"/>
      <c r="D45" s="415"/>
      <c r="E45" s="67"/>
      <c r="F45" s="63"/>
      <c r="G45" s="417"/>
      <c r="H45" s="418"/>
      <c r="I45" s="233"/>
      <c r="J45" s="419"/>
      <c r="K45" s="420"/>
      <c r="L45" s="421"/>
      <c r="M45" s="422"/>
    </row>
    <row r="46" spans="1:13" ht="100.95" hidden="1" customHeight="1" thickBot="1">
      <c r="A46" s="413"/>
      <c r="B46" s="413"/>
      <c r="C46" s="413"/>
      <c r="D46" s="415"/>
      <c r="E46" s="67"/>
      <c r="F46" s="63"/>
      <c r="G46" s="417"/>
      <c r="H46" s="418"/>
      <c r="I46" s="233"/>
      <c r="J46" s="419"/>
      <c r="K46" s="420"/>
      <c r="L46" s="421"/>
      <c r="M46" s="422"/>
    </row>
    <row r="47" spans="1:13" ht="100.95" hidden="1" customHeight="1" thickBot="1">
      <c r="A47" s="413"/>
      <c r="B47" s="413"/>
      <c r="C47" s="413"/>
      <c r="D47" s="415"/>
      <c r="E47" s="67"/>
      <c r="F47" s="63"/>
      <c r="G47" s="417"/>
      <c r="H47" s="418"/>
      <c r="I47" s="233"/>
      <c r="J47" s="419"/>
      <c r="K47" s="420"/>
      <c r="L47" s="421"/>
      <c r="M47" s="422"/>
    </row>
    <row r="48" spans="1:13" ht="100.95" customHeight="1" thickBot="1">
      <c r="A48" s="498" t="s">
        <v>216</v>
      </c>
      <c r="B48" s="498" t="s">
        <v>224</v>
      </c>
      <c r="C48" s="498" t="s">
        <v>225</v>
      </c>
      <c r="D48" s="498" t="s">
        <v>226</v>
      </c>
      <c r="E48" s="67" t="s">
        <v>139</v>
      </c>
      <c r="F48" s="63" t="s">
        <v>26</v>
      </c>
      <c r="G48" s="67">
        <v>100</v>
      </c>
      <c r="H48" s="67">
        <v>100</v>
      </c>
      <c r="I48" s="230">
        <f t="shared" si="1"/>
        <v>100</v>
      </c>
      <c r="J48" s="236">
        <v>100</v>
      </c>
      <c r="K48" s="498"/>
      <c r="L48" s="63" t="s">
        <v>27</v>
      </c>
      <c r="M48" s="228"/>
    </row>
    <row r="49" spans="1:13" ht="118.95" customHeight="1" thickBot="1">
      <c r="A49" s="498"/>
      <c r="B49" s="498"/>
      <c r="C49" s="498"/>
      <c r="D49" s="577"/>
      <c r="E49" s="67" t="s">
        <v>227</v>
      </c>
      <c r="F49" s="63" t="s">
        <v>26</v>
      </c>
      <c r="G49" s="67">
        <v>100</v>
      </c>
      <c r="H49" s="67">
        <v>100</v>
      </c>
      <c r="I49" s="69">
        <f t="shared" si="1"/>
        <v>100</v>
      </c>
      <c r="J49" s="237"/>
      <c r="K49" s="498"/>
      <c r="L49" s="63" t="s">
        <v>27</v>
      </c>
      <c r="M49" s="229"/>
    </row>
    <row r="50" spans="1:13" ht="124.2" customHeight="1" thickBot="1">
      <c r="A50" s="498"/>
      <c r="B50" s="498"/>
      <c r="C50" s="498"/>
      <c r="D50" s="566"/>
      <c r="E50" s="67" t="s">
        <v>228</v>
      </c>
      <c r="F50" s="63" t="s">
        <v>26</v>
      </c>
      <c r="G50" s="67">
        <v>100</v>
      </c>
      <c r="H50" s="67">
        <v>100</v>
      </c>
      <c r="I50" s="69">
        <f t="shared" si="1"/>
        <v>100</v>
      </c>
      <c r="J50" s="237"/>
      <c r="K50" s="498"/>
      <c r="L50" s="63" t="s">
        <v>27</v>
      </c>
      <c r="M50" s="229"/>
    </row>
    <row r="51" spans="1:13" ht="38.25" customHeight="1" thickBot="1">
      <c r="A51" s="498"/>
      <c r="B51" s="498"/>
      <c r="C51" s="498"/>
      <c r="D51" s="415" t="s">
        <v>41</v>
      </c>
      <c r="E51" s="63" t="s">
        <v>229</v>
      </c>
      <c r="F51" s="63" t="s">
        <v>230</v>
      </c>
      <c r="G51" s="63">
        <v>4</v>
      </c>
      <c r="H51" s="63">
        <v>4</v>
      </c>
      <c r="I51" s="64">
        <f t="shared" si="1"/>
        <v>100</v>
      </c>
      <c r="J51" s="254">
        <f>I51</f>
        <v>100</v>
      </c>
      <c r="K51" s="498"/>
      <c r="L51" s="71" t="s">
        <v>27</v>
      </c>
      <c r="M51" s="21">
        <f>(J48+I51)/2</f>
        <v>100</v>
      </c>
    </row>
    <row r="52" spans="1:13" ht="122.25" customHeight="1" thickBot="1">
      <c r="A52" s="498"/>
      <c r="B52" s="498"/>
      <c r="C52" s="498"/>
      <c r="D52" s="499" t="s">
        <v>231</v>
      </c>
      <c r="E52" s="67" t="s">
        <v>139</v>
      </c>
      <c r="F52" s="63" t="s">
        <v>26</v>
      </c>
      <c r="G52" s="67">
        <v>100</v>
      </c>
      <c r="H52" s="67">
        <v>100</v>
      </c>
      <c r="I52" s="238">
        <f t="shared" si="1"/>
        <v>100</v>
      </c>
      <c r="J52" s="20">
        <v>100</v>
      </c>
      <c r="K52" s="498"/>
      <c r="L52" s="63" t="s">
        <v>27</v>
      </c>
      <c r="M52" s="229"/>
    </row>
    <row r="53" spans="1:13" ht="148.19999999999999" customHeight="1" thickBot="1">
      <c r="A53" s="498"/>
      <c r="B53" s="498"/>
      <c r="C53" s="498"/>
      <c r="D53" s="498"/>
      <c r="E53" s="67" t="s">
        <v>227</v>
      </c>
      <c r="F53" s="63" t="s">
        <v>26</v>
      </c>
      <c r="G53" s="67">
        <v>100</v>
      </c>
      <c r="H53" s="67">
        <v>100</v>
      </c>
      <c r="I53" s="69">
        <f t="shared" si="1"/>
        <v>100</v>
      </c>
      <c r="J53" s="237"/>
      <c r="K53" s="498"/>
      <c r="L53" s="63" t="s">
        <v>27</v>
      </c>
      <c r="M53" s="229"/>
    </row>
    <row r="54" spans="1:13" ht="186" customHeight="1" thickBot="1">
      <c r="A54" s="498"/>
      <c r="B54" s="498"/>
      <c r="C54" s="498"/>
      <c r="D54" s="499"/>
      <c r="E54" s="67" t="s">
        <v>232</v>
      </c>
      <c r="F54" s="63" t="s">
        <v>26</v>
      </c>
      <c r="G54" s="67">
        <v>100</v>
      </c>
      <c r="H54" s="67">
        <v>100</v>
      </c>
      <c r="I54" s="69">
        <f t="shared" si="1"/>
        <v>100</v>
      </c>
      <c r="J54" s="237"/>
      <c r="K54" s="498"/>
      <c r="L54" s="63" t="s">
        <v>27</v>
      </c>
      <c r="M54" s="229"/>
    </row>
    <row r="55" spans="1:13" ht="58.95" customHeight="1" thickBot="1">
      <c r="A55" s="498"/>
      <c r="B55" s="498"/>
      <c r="C55" s="498"/>
      <c r="D55" s="252" t="s">
        <v>41</v>
      </c>
      <c r="E55" s="63" t="s">
        <v>233</v>
      </c>
      <c r="F55" s="63" t="s">
        <v>230</v>
      </c>
      <c r="G55" s="63">
        <v>1</v>
      </c>
      <c r="H55" s="63">
        <v>1</v>
      </c>
      <c r="I55" s="239">
        <f t="shared" ref="I55" si="4">H55/G55*100</f>
        <v>100</v>
      </c>
      <c r="J55" s="240">
        <f>I55</f>
        <v>100</v>
      </c>
      <c r="K55" s="498"/>
      <c r="L55" s="63" t="s">
        <v>27</v>
      </c>
      <c r="M55" s="628">
        <v>100</v>
      </c>
    </row>
    <row r="56" spans="1:13" ht="58.95" hidden="1" customHeight="1" thickBot="1">
      <c r="A56" s="498"/>
      <c r="B56" s="498"/>
      <c r="C56" s="498"/>
      <c r="D56" s="252" t="s">
        <v>268</v>
      </c>
      <c r="E56" s="63" t="s">
        <v>233</v>
      </c>
      <c r="F56" s="63" t="s">
        <v>230</v>
      </c>
      <c r="G56" s="63">
        <v>0</v>
      </c>
      <c r="H56" s="63">
        <v>0</v>
      </c>
      <c r="I56" s="239" t="e">
        <f t="shared" si="1"/>
        <v>#DIV/0!</v>
      </c>
      <c r="J56" s="240" t="e">
        <f>I56</f>
        <v>#DIV/0!</v>
      </c>
      <c r="K56" s="498"/>
      <c r="L56" s="63" t="s">
        <v>27</v>
      </c>
      <c r="M56" s="629"/>
    </row>
    <row r="57" spans="1:13" ht="15" customHeight="1">
      <c r="A57" s="496" t="s">
        <v>43</v>
      </c>
      <c r="B57" s="496"/>
      <c r="C57" s="496"/>
      <c r="D57" s="24"/>
      <c r="E57" s="24"/>
      <c r="F57" s="24"/>
      <c r="G57" s="24"/>
      <c r="H57" s="24"/>
      <c r="I57" s="25"/>
      <c r="J57" s="26"/>
      <c r="K57" s="24"/>
      <c r="L57" s="24"/>
      <c r="M57" s="481">
        <f>(M28+M40+M55)/3</f>
        <v>98.007226195447245</v>
      </c>
    </row>
    <row r="58" spans="1:13">
      <c r="A58" s="23" t="s">
        <v>44</v>
      </c>
      <c r="G58" s="28"/>
      <c r="H58" s="28"/>
      <c r="I58" s="29"/>
      <c r="J58" s="30"/>
      <c r="K58" s="28"/>
      <c r="L58" s="28"/>
      <c r="M58" s="29"/>
    </row>
    <row r="59" spans="1:13">
      <c r="A59" s="23" t="s">
        <v>45</v>
      </c>
      <c r="G59" s="28"/>
      <c r="H59" s="28"/>
      <c r="I59" s="29"/>
      <c r="J59" s="30"/>
      <c r="K59" s="28"/>
      <c r="L59" s="28"/>
      <c r="M59" s="29"/>
    </row>
    <row r="60" spans="1:13">
      <c r="A60" s="340" t="s">
        <v>329</v>
      </c>
      <c r="B60" s="272"/>
      <c r="C60" s="272"/>
      <c r="D60" s="272"/>
    </row>
    <row r="63" spans="1:13">
      <c r="A63" s="23" t="s">
        <v>234</v>
      </c>
      <c r="G63" s="23" t="s">
        <v>235</v>
      </c>
    </row>
  </sheetData>
  <mergeCells count="27">
    <mergeCell ref="M55:M56"/>
    <mergeCell ref="A57:C57"/>
    <mergeCell ref="A48:A56"/>
    <mergeCell ref="B48:B56"/>
    <mergeCell ref="C48:C56"/>
    <mergeCell ref="D48:D50"/>
    <mergeCell ref="K48:K56"/>
    <mergeCell ref="D52:D54"/>
    <mergeCell ref="K17:K26"/>
    <mergeCell ref="A17:A28"/>
    <mergeCell ref="B17:B28"/>
    <mergeCell ref="C17:C28"/>
    <mergeCell ref="J17:J26"/>
    <mergeCell ref="A8:M8"/>
    <mergeCell ref="A9:M9"/>
    <mergeCell ref="A10:M10"/>
    <mergeCell ref="A11:M11"/>
    <mergeCell ref="A14:A16"/>
    <mergeCell ref="B14:B16"/>
    <mergeCell ref="C14:C16"/>
    <mergeCell ref="J14:J15"/>
    <mergeCell ref="M14:M16"/>
    <mergeCell ref="A29:A40"/>
    <mergeCell ref="B29:B40"/>
    <mergeCell ref="C29:C40"/>
    <mergeCell ref="J29:J38"/>
    <mergeCell ref="K29:K38"/>
  </mergeCells>
  <pageMargins left="0.11811023622047245" right="0.11811023622047245" top="0.15748031496062992" bottom="0.19685039370078741" header="0.51181102362204722" footer="0.51181102362204722"/>
  <pageSetup paperSize="9" firstPageNumber="0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K112"/>
  <sheetViews>
    <sheetView topLeftCell="A100" zoomScale="80" zoomScaleNormal="80" workbookViewId="0">
      <selection activeCell="J105" sqref="J105"/>
    </sheetView>
  </sheetViews>
  <sheetFormatPr defaultRowHeight="14.4"/>
  <cols>
    <col min="1" max="1" width="15.44140625" style="272"/>
    <col min="2" max="2" width="16.109375" style="272" customWidth="1"/>
    <col min="3" max="3" width="13.88671875" style="272"/>
    <col min="4" max="4" width="13.44140625" style="272" customWidth="1"/>
    <col min="5" max="5" width="14.88671875" style="272"/>
    <col min="6" max="6" width="10.6640625" style="272"/>
    <col min="7" max="7" width="16.33203125" style="272" bestFit="1" customWidth="1"/>
    <col min="8" max="8" width="13.33203125" style="272"/>
    <col min="9" max="10" width="17.33203125" style="272"/>
    <col min="11" max="11" width="12.33203125" style="272"/>
    <col min="12" max="12" width="13.6640625" style="272"/>
    <col min="13" max="13" width="10" style="272"/>
    <col min="18" max="18" width="18.44140625"/>
    <col min="19" max="1025" width="9.109375" style="1"/>
  </cols>
  <sheetData>
    <row r="1" spans="1:18">
      <c r="A1" s="277"/>
      <c r="L1" s="278"/>
      <c r="M1" s="277" t="s">
        <v>0</v>
      </c>
    </row>
    <row r="2" spans="1:18">
      <c r="A2" s="277"/>
      <c r="L2" s="278"/>
      <c r="M2" s="277" t="s">
        <v>1</v>
      </c>
    </row>
    <row r="3" spans="1:18">
      <c r="A3" s="277"/>
      <c r="L3" s="278"/>
      <c r="M3" s="277" t="s">
        <v>2</v>
      </c>
    </row>
    <row r="4" spans="1:18">
      <c r="A4" s="277"/>
      <c r="L4" s="278"/>
      <c r="M4" s="277" t="s">
        <v>3</v>
      </c>
    </row>
    <row r="5" spans="1:18">
      <c r="A5" s="277"/>
      <c r="L5" s="278"/>
      <c r="M5" s="277" t="s">
        <v>4</v>
      </c>
    </row>
    <row r="6" spans="1:18">
      <c r="A6" s="277"/>
      <c r="L6" s="278"/>
      <c r="M6" s="277" t="s">
        <v>5</v>
      </c>
    </row>
    <row r="7" spans="1:18">
      <c r="A7" s="277"/>
      <c r="L7" s="278"/>
      <c r="M7" s="277" t="s">
        <v>6</v>
      </c>
    </row>
    <row r="8" spans="1:18">
      <c r="A8" s="279"/>
    </row>
    <row r="9" spans="1:18" ht="15.6">
      <c r="A9" s="630" t="s">
        <v>215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</row>
    <row r="10" spans="1:18" ht="15.6">
      <c r="A10" s="630" t="s">
        <v>334</v>
      </c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</row>
    <row r="11" spans="1:18">
      <c r="A11" s="631"/>
      <c r="B11" s="631"/>
      <c r="C11" s="631"/>
      <c r="D11" s="631"/>
      <c r="E11" s="631"/>
      <c r="F11" s="631"/>
      <c r="G11" s="631"/>
      <c r="H11" s="631"/>
      <c r="I11" s="631"/>
      <c r="J11" s="631"/>
      <c r="K11" s="631"/>
      <c r="L11" s="631"/>
      <c r="M11" s="631"/>
    </row>
    <row r="12" spans="1:18">
      <c r="A12" s="279"/>
    </row>
    <row r="13" spans="1:18" ht="186" customHeight="1">
      <c r="A13" s="465" t="s">
        <v>8</v>
      </c>
      <c r="B13" s="280" t="s">
        <v>9</v>
      </c>
      <c r="C13" s="280" t="s">
        <v>10</v>
      </c>
      <c r="D13" s="280" t="s">
        <v>11</v>
      </c>
      <c r="E13" s="280" t="s">
        <v>12</v>
      </c>
      <c r="F13" s="280" t="s">
        <v>13</v>
      </c>
      <c r="G13" s="280" t="s">
        <v>14</v>
      </c>
      <c r="H13" s="280" t="s">
        <v>15</v>
      </c>
      <c r="I13" s="280" t="s">
        <v>236</v>
      </c>
      <c r="J13" s="280" t="s">
        <v>150</v>
      </c>
      <c r="K13" s="280" t="s">
        <v>18</v>
      </c>
      <c r="L13" s="280" t="s">
        <v>19</v>
      </c>
      <c r="M13" s="281" t="s">
        <v>20</v>
      </c>
    </row>
    <row r="14" spans="1:18" ht="114" customHeight="1">
      <c r="A14" s="632" t="s">
        <v>151</v>
      </c>
      <c r="B14" s="633" t="s">
        <v>22</v>
      </c>
      <c r="C14" s="633" t="s">
        <v>23</v>
      </c>
      <c r="D14" s="282" t="s">
        <v>49</v>
      </c>
      <c r="E14" s="283" t="s">
        <v>25</v>
      </c>
      <c r="F14" s="284" t="s">
        <v>26</v>
      </c>
      <c r="G14" s="284">
        <v>100</v>
      </c>
      <c r="H14" s="284">
        <v>100</v>
      </c>
      <c r="I14" s="285">
        <f t="shared" ref="I14:I34" si="0">H14/G14*100</f>
        <v>100</v>
      </c>
      <c r="J14" s="634">
        <f>(I14+I15+I16+I17+I18+I19+I20+I21)/8</f>
        <v>100</v>
      </c>
      <c r="K14" s="283"/>
      <c r="L14" s="283" t="s">
        <v>27</v>
      </c>
      <c r="M14" s="635">
        <f>(J14+J24)/2</f>
        <v>97.267587939698501</v>
      </c>
      <c r="R14" s="271"/>
    </row>
    <row r="15" spans="1:18" ht="153.6" customHeight="1">
      <c r="A15" s="632"/>
      <c r="B15" s="633"/>
      <c r="C15" s="633"/>
      <c r="D15" s="286"/>
      <c r="E15" s="286" t="s">
        <v>28</v>
      </c>
      <c r="F15" s="287" t="s">
        <v>26</v>
      </c>
      <c r="G15" s="287">
        <v>100</v>
      </c>
      <c r="H15" s="287">
        <v>100</v>
      </c>
      <c r="I15" s="288">
        <f t="shared" si="0"/>
        <v>100</v>
      </c>
      <c r="J15" s="634"/>
      <c r="K15" s="286"/>
      <c r="L15" s="283" t="s">
        <v>27</v>
      </c>
      <c r="M15" s="635"/>
    </row>
    <row r="16" spans="1:18" ht="108.75" customHeight="1">
      <c r="A16" s="632"/>
      <c r="B16" s="633"/>
      <c r="C16" s="633"/>
      <c r="D16" s="286" t="s">
        <v>237</v>
      </c>
      <c r="E16" s="289" t="s">
        <v>25</v>
      </c>
      <c r="F16" s="287" t="s">
        <v>26</v>
      </c>
      <c r="G16" s="287">
        <v>100</v>
      </c>
      <c r="H16" s="287">
        <v>100</v>
      </c>
      <c r="I16" s="288">
        <f t="shared" si="0"/>
        <v>100</v>
      </c>
      <c r="J16" s="634"/>
      <c r="K16" s="286"/>
      <c r="L16" s="283" t="s">
        <v>27</v>
      </c>
      <c r="M16" s="635"/>
    </row>
    <row r="17" spans="1:18" ht="150" customHeight="1">
      <c r="A17" s="632"/>
      <c r="B17" s="633"/>
      <c r="C17" s="633"/>
      <c r="D17" s="286"/>
      <c r="E17" s="286" t="s">
        <v>28</v>
      </c>
      <c r="F17" s="287" t="s">
        <v>26</v>
      </c>
      <c r="G17" s="287">
        <v>100</v>
      </c>
      <c r="H17" s="287">
        <v>100</v>
      </c>
      <c r="I17" s="288">
        <f t="shared" si="0"/>
        <v>100</v>
      </c>
      <c r="J17" s="634"/>
      <c r="K17" s="286"/>
      <c r="L17" s="283" t="s">
        <v>27</v>
      </c>
      <c r="M17" s="635"/>
    </row>
    <row r="18" spans="1:18" ht="178.95" customHeight="1">
      <c r="A18" s="632"/>
      <c r="B18" s="633"/>
      <c r="C18" s="633"/>
      <c r="D18" s="286" t="s">
        <v>52</v>
      </c>
      <c r="E18" s="461" t="s">
        <v>25</v>
      </c>
      <c r="F18" s="287" t="s">
        <v>26</v>
      </c>
      <c r="G18" s="287">
        <v>100</v>
      </c>
      <c r="H18" s="287">
        <v>100</v>
      </c>
      <c r="I18" s="288">
        <f t="shared" si="0"/>
        <v>100</v>
      </c>
      <c r="J18" s="634"/>
      <c r="K18" s="286"/>
      <c r="L18" s="283" t="s">
        <v>27</v>
      </c>
      <c r="M18" s="635"/>
      <c r="N18" s="272"/>
      <c r="O18" s="273"/>
      <c r="P18" s="272"/>
      <c r="Q18" s="272"/>
      <c r="R18" s="271"/>
    </row>
    <row r="19" spans="1:18" ht="150" customHeight="1">
      <c r="A19" s="632"/>
      <c r="B19" s="633"/>
      <c r="C19" s="633"/>
      <c r="D19" s="286"/>
      <c r="E19" s="286" t="s">
        <v>28</v>
      </c>
      <c r="F19" s="287" t="s">
        <v>26</v>
      </c>
      <c r="G19" s="287">
        <v>100</v>
      </c>
      <c r="H19" s="287">
        <v>100</v>
      </c>
      <c r="I19" s="288">
        <f t="shared" si="0"/>
        <v>100</v>
      </c>
      <c r="J19" s="634"/>
      <c r="K19" s="286"/>
      <c r="L19" s="283" t="s">
        <v>27</v>
      </c>
      <c r="M19" s="635"/>
    </row>
    <row r="20" spans="1:18" ht="192.6" customHeight="1">
      <c r="A20" s="632"/>
      <c r="B20" s="633"/>
      <c r="C20" s="633"/>
      <c r="D20" s="291" t="s">
        <v>32</v>
      </c>
      <c r="E20" s="461" t="s">
        <v>25</v>
      </c>
      <c r="F20" s="287" t="s">
        <v>26</v>
      </c>
      <c r="G20" s="292">
        <v>100</v>
      </c>
      <c r="H20" s="292">
        <v>100</v>
      </c>
      <c r="I20" s="288">
        <f t="shared" si="0"/>
        <v>100</v>
      </c>
      <c r="J20" s="634"/>
      <c r="K20" s="286"/>
      <c r="L20" s="283" t="s">
        <v>27</v>
      </c>
      <c r="M20" s="635"/>
      <c r="O20" s="273"/>
      <c r="P20" s="272"/>
      <c r="Q20" s="272"/>
      <c r="R20" s="271"/>
    </row>
    <row r="21" spans="1:18" ht="153" customHeight="1">
      <c r="A21" s="632"/>
      <c r="B21" s="633"/>
      <c r="C21" s="633"/>
      <c r="D21" s="459"/>
      <c r="E21" s="291" t="s">
        <v>28</v>
      </c>
      <c r="F21" s="292" t="s">
        <v>26</v>
      </c>
      <c r="G21" s="293">
        <v>100</v>
      </c>
      <c r="H21" s="293">
        <v>100</v>
      </c>
      <c r="I21" s="294">
        <f t="shared" si="0"/>
        <v>100</v>
      </c>
      <c r="J21" s="634"/>
      <c r="K21" s="291"/>
      <c r="L21" s="295" t="s">
        <v>27</v>
      </c>
      <c r="M21" s="635"/>
    </row>
    <row r="22" spans="1:18" ht="70.5" customHeight="1">
      <c r="A22" s="632"/>
      <c r="B22" s="296"/>
      <c r="C22" s="297"/>
      <c r="D22" s="298" t="s">
        <v>238</v>
      </c>
      <c r="E22" s="298" t="s">
        <v>35</v>
      </c>
      <c r="F22" s="299" t="s">
        <v>36</v>
      </c>
      <c r="G22" s="299">
        <f>'дс 4'!G22+'дс 7'!G22+'ДС 8'!G20+'дс 9'!G22+'дс 10'!G22+'дс 12'!G20+'ДС 13'!G20+'дс 14'!G22+'ДС 15'!G20+'дс 17'!G20+'дс 18'!G20</f>
        <v>1307</v>
      </c>
      <c r="H22" s="299">
        <f>'дс 4'!H22+'дс 7'!H22+'ДС 8'!H20+'дс 9'!H22+'дс 10'!H22+'дс 12'!H20+'ДС 13'!H20+'дс 14'!H22+'ДС 15'!H20+'дс 17'!H20+'дс 18'!H20</f>
        <v>1223</v>
      </c>
      <c r="I22" s="423">
        <f>H22/G22*100</f>
        <v>93.573068094873761</v>
      </c>
      <c r="J22" s="300">
        <f>I22</f>
        <v>93.573068094873761</v>
      </c>
      <c r="K22" s="301"/>
      <c r="L22" s="302" t="s">
        <v>27</v>
      </c>
      <c r="M22" s="635"/>
    </row>
    <row r="23" spans="1:18" ht="92.25" customHeight="1">
      <c r="A23" s="632"/>
      <c r="B23" s="296"/>
      <c r="C23" s="297"/>
      <c r="D23" s="298" t="s">
        <v>239</v>
      </c>
      <c r="E23" s="298" t="s">
        <v>35</v>
      </c>
      <c r="F23" s="299" t="s">
        <v>36</v>
      </c>
      <c r="G23" s="299">
        <f>'дс 4'!G23+'дс 7'!G23+'ДС 8'!G21+'дс 9'!G23+'дс 10'!G23+'дс 12'!G21+'ДС 13'!G21+'дс 14'!G23+'ДС 15'!G21+'дс 17'!G21+'дс 18'!G21</f>
        <v>285</v>
      </c>
      <c r="H23" s="299">
        <f>'дс 4'!H23+'дс 7'!H23+'ДС 8'!H21+'дс 9'!H23+'дс 10'!H23+'дс 12'!H21+'ДС 13'!H21+'дс 14'!H23+'ДС 15'!H21+'дс 17'!H21+'дс 18'!H21</f>
        <v>282</v>
      </c>
      <c r="I23" s="423">
        <f>H23/G23*100</f>
        <v>98.94736842105263</v>
      </c>
      <c r="J23" s="303">
        <f>I23</f>
        <v>98.94736842105263</v>
      </c>
      <c r="K23" s="304"/>
      <c r="L23" s="305" t="s">
        <v>27</v>
      </c>
      <c r="M23" s="635"/>
    </row>
    <row r="24" spans="1:18" ht="41.25" customHeight="1">
      <c r="A24" s="632"/>
      <c r="B24" s="306"/>
      <c r="C24" s="307"/>
      <c r="D24" s="308" t="s">
        <v>240</v>
      </c>
      <c r="E24" s="308" t="s">
        <v>35</v>
      </c>
      <c r="F24" s="309" t="s">
        <v>36</v>
      </c>
      <c r="G24" s="309">
        <f>G22+G23</f>
        <v>1592</v>
      </c>
      <c r="H24" s="309">
        <f>H22+H23</f>
        <v>1505</v>
      </c>
      <c r="I24" s="310">
        <f t="shared" si="0"/>
        <v>94.535175879396988</v>
      </c>
      <c r="J24" s="311">
        <f>I24</f>
        <v>94.535175879396988</v>
      </c>
      <c r="K24" s="308"/>
      <c r="L24" s="312"/>
      <c r="M24" s="635"/>
    </row>
    <row r="25" spans="1:18" ht="108" customHeight="1">
      <c r="A25" s="632"/>
      <c r="B25" s="313" t="s">
        <v>38</v>
      </c>
      <c r="C25" s="313" t="s">
        <v>23</v>
      </c>
      <c r="D25" s="314" t="s">
        <v>241</v>
      </c>
      <c r="E25" s="315" t="s">
        <v>40</v>
      </c>
      <c r="F25" s="292" t="s">
        <v>26</v>
      </c>
      <c r="G25" s="292">
        <v>100</v>
      </c>
      <c r="H25" s="292">
        <v>100</v>
      </c>
      <c r="I25" s="294">
        <f t="shared" si="0"/>
        <v>100</v>
      </c>
      <c r="J25" s="464">
        <f>I25</f>
        <v>100</v>
      </c>
      <c r="K25" s="291"/>
      <c r="L25" s="291" t="s">
        <v>27</v>
      </c>
      <c r="M25" s="636">
        <f>(J25+J26)/2</f>
        <v>97.267587939698501</v>
      </c>
    </row>
    <row r="26" spans="1:18" ht="45" customHeight="1">
      <c r="A26" s="632"/>
      <c r="B26" s="462"/>
      <c r="C26" s="462"/>
      <c r="D26" s="283" t="s">
        <v>77</v>
      </c>
      <c r="E26" s="283" t="s">
        <v>35</v>
      </c>
      <c r="F26" s="284" t="s">
        <v>36</v>
      </c>
      <c r="G26" s="284">
        <f>'дс 4'!G26+'дс 7'!G27+'ДС 8'!G24+'дс 9'!G26+'дс 10'!G26+'дс 12'!G24+'ДС 13'!G25+'дс 14'!G26+'ДС 15'!G24+'дс 17'!G24+'дс 18'!G24</f>
        <v>1592</v>
      </c>
      <c r="H26" s="284">
        <f>'дс 4'!H26+'дс 7'!H27+'ДС 8'!H24+'дс 9'!H26+'дс 10'!H26+'дс 12'!H24+'ДС 13'!H25+'дс 14'!H26+'ДС 15'!H24+'дс 17'!H24+'дс 18'!H24</f>
        <v>1505</v>
      </c>
      <c r="I26" s="285">
        <f>H26/G26*100</f>
        <v>94.535175879396988</v>
      </c>
      <c r="J26" s="464">
        <f>I26</f>
        <v>94.535175879396988</v>
      </c>
      <c r="K26" s="283"/>
      <c r="L26" s="283" t="s">
        <v>27</v>
      </c>
      <c r="M26" s="636"/>
    </row>
    <row r="27" spans="1:18" ht="100.5" customHeight="1">
      <c r="A27" s="632" t="s">
        <v>242</v>
      </c>
      <c r="B27" s="633" t="s">
        <v>102</v>
      </c>
      <c r="C27" s="633" t="s">
        <v>23</v>
      </c>
      <c r="D27" s="286" t="s">
        <v>146</v>
      </c>
      <c r="E27" s="286" t="s">
        <v>104</v>
      </c>
      <c r="F27" s="287" t="s">
        <v>26</v>
      </c>
      <c r="G27" s="287">
        <f>('шк 2'!G25+'ШК 4'!G25+'ШК 5'!G25+'шк 7'!G25+'ШК 9'!G25+Гимн.!G12)/6</f>
        <v>100</v>
      </c>
      <c r="H27" s="288">
        <f>('шк 2'!H25+'ШК 4'!H25+'ШК 5'!H25+'шк 7'!H25+'ШК 9'!H25+Гимн.!H12)/6</f>
        <v>100</v>
      </c>
      <c r="I27" s="288">
        <f t="shared" si="0"/>
        <v>100</v>
      </c>
      <c r="J27" s="634">
        <f>(I27+I28+I29+I30+I31+I32+I33+I34)/8</f>
        <v>100</v>
      </c>
      <c r="K27" s="286"/>
      <c r="L27" s="283" t="s">
        <v>27</v>
      </c>
      <c r="M27" s="635">
        <f>(J27+J35+J36+J37)/4</f>
        <v>94.284674829920377</v>
      </c>
    </row>
    <row r="28" spans="1:18" ht="175.2" customHeight="1">
      <c r="A28" s="632"/>
      <c r="B28" s="633"/>
      <c r="C28" s="633"/>
      <c r="D28" s="286"/>
      <c r="E28" s="286" t="s">
        <v>105</v>
      </c>
      <c r="F28" s="287" t="s">
        <v>26</v>
      </c>
      <c r="G28" s="287">
        <f>('шк 2'!G38+'ШК 4'!G40+'ШК 5'!G38+'шк 7'!G39+'ШК 9'!G37+Гимн.!G24)/6</f>
        <v>100</v>
      </c>
      <c r="H28" s="287">
        <f>('шк 2'!H38+'ШК 4'!H40+'ШК 5'!H38+'шк 7'!H39+'ШК 9'!H37+Гимн.!H24)/6</f>
        <v>100</v>
      </c>
      <c r="I28" s="288">
        <f t="shared" si="0"/>
        <v>100</v>
      </c>
      <c r="J28" s="634"/>
      <c r="K28" s="286"/>
      <c r="L28" s="283" t="s">
        <v>27</v>
      </c>
      <c r="M28" s="635"/>
    </row>
    <row r="29" spans="1:18" ht="139.94999999999999" customHeight="1" thickBot="1">
      <c r="A29" s="632"/>
      <c r="B29" s="633"/>
      <c r="C29" s="633"/>
      <c r="D29" s="286" t="s">
        <v>243</v>
      </c>
      <c r="E29" s="286" t="s">
        <v>104</v>
      </c>
      <c r="F29" s="287" t="s">
        <v>26</v>
      </c>
      <c r="G29" s="287">
        <f>('шк 2'!G39+'ШК 4'!G41+'ШК 5'!G39+'шк 7'!G40+'ШК 9'!G38+Гимн.!G25)/6</f>
        <v>100</v>
      </c>
      <c r="H29" s="288">
        <f>('шк 2'!H39+'ШК 4'!H41+'ШК 5'!H39+'шк 7'!H40+'ШК 9'!H38+Гимн.!H25)/6</f>
        <v>100</v>
      </c>
      <c r="I29" s="288">
        <f t="shared" si="0"/>
        <v>100</v>
      </c>
      <c r="J29" s="634"/>
      <c r="K29" s="286"/>
      <c r="L29" s="283" t="s">
        <v>27</v>
      </c>
      <c r="M29" s="635"/>
      <c r="O29" s="1"/>
    </row>
    <row r="30" spans="1:18" ht="159" thickBot="1">
      <c r="A30" s="632"/>
      <c r="B30" s="633"/>
      <c r="C30" s="633"/>
      <c r="D30" s="286"/>
      <c r="E30" s="286" t="s">
        <v>105</v>
      </c>
      <c r="F30" s="287" t="s">
        <v>26</v>
      </c>
      <c r="G30" s="287">
        <f>('шк 2'!G28+'ШК 4'!G28+'ШК 5'!G30+'шк 7'!G28+'ШК 9'!G28+Гимн.!G15)/6</f>
        <v>100</v>
      </c>
      <c r="H30" s="287">
        <f>('шк 2'!H28+'ШК 4'!H28+'ШК 5'!H30+'шк 7'!H28+'ШК 9'!H28+Гимн.!H15)/6</f>
        <v>100</v>
      </c>
      <c r="I30" s="288">
        <f t="shared" si="0"/>
        <v>100</v>
      </c>
      <c r="J30" s="634"/>
      <c r="K30" s="286"/>
      <c r="L30" s="283" t="s">
        <v>27</v>
      </c>
      <c r="M30" s="635"/>
    </row>
    <row r="31" spans="1:18" ht="171" customHeight="1" thickBot="1">
      <c r="A31" s="632"/>
      <c r="B31" s="633"/>
      <c r="C31" s="633"/>
      <c r="D31" s="286" t="s">
        <v>244</v>
      </c>
      <c r="E31" s="286" t="s">
        <v>104</v>
      </c>
      <c r="F31" s="287" t="s">
        <v>26</v>
      </c>
      <c r="G31" s="287">
        <f>('шк 2'!G29+'ШК 4'!G29+'ШК 5'!G29+'шк 7'!G29+'ШК 9'!G29+Гимн.!G17)/6</f>
        <v>100</v>
      </c>
      <c r="H31" s="287">
        <f>('шк 2'!H29+'ШК 4'!H29+'ШК 5'!H29+'шк 7'!H29+'ШК 9'!H29+Гимн.!H17)/6</f>
        <v>100</v>
      </c>
      <c r="I31" s="288">
        <f t="shared" si="0"/>
        <v>100</v>
      </c>
      <c r="J31" s="634"/>
      <c r="K31" s="286"/>
      <c r="L31" s="283" t="s">
        <v>27</v>
      </c>
      <c r="M31" s="635"/>
      <c r="O31" s="1"/>
      <c r="R31" s="271"/>
    </row>
    <row r="32" spans="1:18" ht="183" customHeight="1" thickBot="1">
      <c r="A32" s="632"/>
      <c r="B32" s="633"/>
      <c r="C32" s="633"/>
      <c r="D32" s="286"/>
      <c r="E32" s="286" t="s">
        <v>105</v>
      </c>
      <c r="F32" s="287" t="s">
        <v>26</v>
      </c>
      <c r="G32" s="287">
        <f>('шк 2'!G30+'ШК 4'!G30+'ШК 5'!G30+'шк 7'!G30+'ШК 9'!G30+Гимн.!G18)/6</f>
        <v>100</v>
      </c>
      <c r="H32" s="287">
        <f>('шк 2'!H30+'ШК 4'!H30+'ШК 5'!H30+'шк 7'!H30+'ШК 9'!H30+Гимн.!H18)/6</f>
        <v>100</v>
      </c>
      <c r="I32" s="288">
        <f t="shared" si="0"/>
        <v>100</v>
      </c>
      <c r="J32" s="634"/>
      <c r="K32" s="286"/>
      <c r="L32" s="283" t="s">
        <v>27</v>
      </c>
      <c r="M32" s="635"/>
    </row>
    <row r="33" spans="1:18" ht="182.4" hidden="1" customHeight="1">
      <c r="A33" s="632"/>
      <c r="B33" s="633"/>
      <c r="C33" s="633"/>
      <c r="D33" s="286" t="s">
        <v>245</v>
      </c>
      <c r="E33" s="286" t="s">
        <v>104</v>
      </c>
      <c r="F33" s="287" t="s">
        <v>26</v>
      </c>
      <c r="G33" s="287">
        <v>100</v>
      </c>
      <c r="H33" s="287">
        <v>100</v>
      </c>
      <c r="I33" s="288">
        <f t="shared" si="0"/>
        <v>100</v>
      </c>
      <c r="J33" s="634"/>
      <c r="K33" s="286"/>
      <c r="L33" s="283" t="s">
        <v>27</v>
      </c>
      <c r="M33" s="635"/>
      <c r="N33" s="1" t="s">
        <v>112</v>
      </c>
      <c r="R33" s="241" t="s">
        <v>246</v>
      </c>
    </row>
    <row r="34" spans="1:18" ht="158.4" hidden="1">
      <c r="A34" s="632"/>
      <c r="B34" s="633"/>
      <c r="C34" s="633"/>
      <c r="D34" s="286"/>
      <c r="E34" s="286" t="s">
        <v>105</v>
      </c>
      <c r="F34" s="287" t="s">
        <v>26</v>
      </c>
      <c r="G34" s="287">
        <v>100</v>
      </c>
      <c r="H34" s="287">
        <v>100</v>
      </c>
      <c r="I34" s="288">
        <f t="shared" si="0"/>
        <v>100</v>
      </c>
      <c r="J34" s="634"/>
      <c r="K34" s="286"/>
      <c r="L34" s="283" t="s">
        <v>27</v>
      </c>
      <c r="M34" s="635"/>
    </row>
    <row r="35" spans="1:18" ht="68.400000000000006" customHeight="1" thickBot="1">
      <c r="A35" s="632"/>
      <c r="B35" s="633"/>
      <c r="C35" s="633"/>
      <c r="D35" s="462" t="s">
        <v>238</v>
      </c>
      <c r="E35" s="283" t="s">
        <v>35</v>
      </c>
      <c r="F35" s="284" t="s">
        <v>36</v>
      </c>
      <c r="G35" s="284">
        <f>'шк 2'!G33+'ШК 4'!G33+'ШК 5'!G33+'шк 7'!G33+'ШК 9'!G31+Гимн.!G19</f>
        <v>1371</v>
      </c>
      <c r="H35" s="284">
        <f>'шк 2'!H33+'ШК 4'!H33+'ШК 5'!H33+'шк 7'!H33+'ШК 9'!H31+Гимн.!H19</f>
        <v>1410</v>
      </c>
      <c r="I35" s="285">
        <f>H35/G35*100</f>
        <v>102.84463894967178</v>
      </c>
      <c r="J35" s="460">
        <f>I35</f>
        <v>102.84463894967178</v>
      </c>
      <c r="K35" s="283"/>
      <c r="L35" s="283" t="s">
        <v>27</v>
      </c>
      <c r="M35" s="635"/>
    </row>
    <row r="36" spans="1:18" ht="145.80000000000001" thickBot="1">
      <c r="A36" s="316"/>
      <c r="B36" s="313"/>
      <c r="C36" s="313"/>
      <c r="D36" s="317" t="s">
        <v>247</v>
      </c>
      <c r="E36" s="286" t="s">
        <v>35</v>
      </c>
      <c r="F36" s="287" t="s">
        <v>36</v>
      </c>
      <c r="G36" s="284">
        <f>'шк 2'!G34+'ШК 4'!G34+'ШК 5'!G34+'шк 7'!G34+'ШК 9'!G32+Гимн.!G20</f>
        <v>158</v>
      </c>
      <c r="H36" s="284">
        <f>'шк 2'!H34+'ШК 4'!H34+'ШК 5'!H34+'шк 7'!H34+'ШК 9'!H32+Гимн.!H20</f>
        <v>166</v>
      </c>
      <c r="I36" s="285">
        <f>H36/G36*100</f>
        <v>105.0632911392405</v>
      </c>
      <c r="J36" s="318">
        <f>I36</f>
        <v>105.0632911392405</v>
      </c>
      <c r="K36" s="286"/>
      <c r="L36" s="283" t="s">
        <v>27</v>
      </c>
      <c r="M36" s="635"/>
      <c r="P36" s="270"/>
    </row>
    <row r="37" spans="1:18" ht="175.95" customHeight="1" thickBot="1">
      <c r="A37" s="316"/>
      <c r="B37" s="313"/>
      <c r="C37" s="313"/>
      <c r="D37" s="317" t="s">
        <v>248</v>
      </c>
      <c r="E37" s="286" t="s">
        <v>35</v>
      </c>
      <c r="F37" s="287" t="s">
        <v>36</v>
      </c>
      <c r="G37" s="284">
        <f>'шк 2'!G35+'ШК 4'!G35+'ШК 5'!G35+'шк 7'!G35+'ШК 9'!G33+Гимн.!G21</f>
        <v>13</v>
      </c>
      <c r="H37" s="287">
        <f>'шк 2'!H35+'ШК 4'!H35+'ШК 5'!H35+'шк 7'!H35+'ШК 9'!H33+Гимн.!H21</f>
        <v>9</v>
      </c>
      <c r="I37" s="285">
        <f>H37/G37*100</f>
        <v>69.230769230769226</v>
      </c>
      <c r="J37" s="460">
        <f>I37</f>
        <v>69.230769230769226</v>
      </c>
      <c r="K37" s="286"/>
      <c r="L37" s="283" t="s">
        <v>27</v>
      </c>
      <c r="M37" s="635"/>
      <c r="R37" s="243" t="s">
        <v>286</v>
      </c>
    </row>
    <row r="38" spans="1:18" ht="186" hidden="1" customHeight="1">
      <c r="A38" s="316"/>
      <c r="B38" s="313"/>
      <c r="C38" s="313"/>
      <c r="D38" s="286" t="s">
        <v>249</v>
      </c>
      <c r="E38" s="286" t="s">
        <v>35</v>
      </c>
      <c r="F38" s="287" t="s">
        <v>36</v>
      </c>
      <c r="G38" s="287">
        <f>'шк 7'!G36+Гимн.!G24</f>
        <v>100</v>
      </c>
      <c r="H38" s="287">
        <f>'шк 7'!H36+Гимн.!H24</f>
        <v>100</v>
      </c>
      <c r="I38" s="285">
        <v>0</v>
      </c>
      <c r="J38" s="318">
        <v>0</v>
      </c>
      <c r="K38" s="286"/>
      <c r="L38" s="283" t="s">
        <v>27</v>
      </c>
      <c r="M38" s="635"/>
      <c r="R38" s="243" t="s">
        <v>250</v>
      </c>
    </row>
    <row r="39" spans="1:18" ht="108" customHeight="1" thickBot="1">
      <c r="A39" s="637" t="s">
        <v>242</v>
      </c>
      <c r="B39" s="638" t="s">
        <v>115</v>
      </c>
      <c r="C39" s="638" t="s">
        <v>23</v>
      </c>
      <c r="D39" s="286" t="s">
        <v>146</v>
      </c>
      <c r="E39" s="286" t="s">
        <v>116</v>
      </c>
      <c r="F39" s="287" t="s">
        <v>26</v>
      </c>
      <c r="G39" s="319">
        <f>('шк 2'!G37+'ШК 4'!G39+'ШК 5'!G37+'шк 7'!G38+'ШК 9'!G36+Гимн.!G23)/6</f>
        <v>98.333333333333329</v>
      </c>
      <c r="H39" s="319">
        <f>('шк 2'!H37+'ШК 4'!H39+'ШК 5'!H37+'шк 7'!H38+'ШК 9'!H36+Гимн.!H23)/6</f>
        <v>98</v>
      </c>
      <c r="I39" s="319">
        <f t="shared" ref="I39:I42" si="1">H39/G39*100</f>
        <v>99.661016949152554</v>
      </c>
      <c r="J39" s="634">
        <f>(I39+I40+I41+I42+I43+I44+I47+I48+I49)/9</f>
        <v>98.777150031387308</v>
      </c>
      <c r="K39" s="286"/>
      <c r="L39" s="283" t="s">
        <v>27</v>
      </c>
      <c r="M39" s="639">
        <f>(J39+J50+J51+J52+J53)/5</f>
        <v>100.77495375169428</v>
      </c>
    </row>
    <row r="40" spans="1:18" ht="159" customHeight="1" thickBot="1">
      <c r="A40" s="637"/>
      <c r="B40" s="638"/>
      <c r="C40" s="638"/>
      <c r="D40" s="286"/>
      <c r="E40" s="286" t="s">
        <v>117</v>
      </c>
      <c r="F40" s="287" t="s">
        <v>26</v>
      </c>
      <c r="G40" s="319">
        <f>('шк 2'!G38+'ШК 4'!G40+'ШК 5'!G38+'шк 7'!G39+'ШК 9'!G37+Гимн.!G24)/6</f>
        <v>100</v>
      </c>
      <c r="H40" s="319">
        <f>('шк 2'!H38+'ШК 4'!H40+'ШК 5'!H38+'шк 7'!H39+'ШК 9'!H37+Гимн.!H24)/6</f>
        <v>100</v>
      </c>
      <c r="I40" s="288">
        <f t="shared" si="1"/>
        <v>100</v>
      </c>
      <c r="J40" s="634"/>
      <c r="K40" s="286"/>
      <c r="L40" s="283" t="s">
        <v>27</v>
      </c>
      <c r="M40" s="639"/>
    </row>
    <row r="41" spans="1:18" ht="130.94999999999999" customHeight="1">
      <c r="A41" s="637"/>
      <c r="B41" s="638"/>
      <c r="C41" s="638"/>
      <c r="D41" s="286" t="s">
        <v>179</v>
      </c>
      <c r="E41" s="286" t="s">
        <v>116</v>
      </c>
      <c r="F41" s="287" t="s">
        <v>26</v>
      </c>
      <c r="G41" s="319">
        <f>('шк 2'!G39+'ШК 4'!G41+'ШК 5'!G39+'шк 7'!G40+'ШК 9'!G38+Гимн.!G25)/6</f>
        <v>100</v>
      </c>
      <c r="H41" s="319">
        <f>('шк 2'!H39+'ШК 4'!H41+'ШК 5'!H39+'шк 7'!H40+'ШК 9'!H38+Гимн.!H25)/6</f>
        <v>100</v>
      </c>
      <c r="I41" s="319">
        <f t="shared" si="1"/>
        <v>100</v>
      </c>
      <c r="J41" s="634"/>
      <c r="K41" s="286"/>
      <c r="L41" s="283" t="s">
        <v>27</v>
      </c>
      <c r="M41" s="639"/>
    </row>
    <row r="42" spans="1:18" ht="158.4">
      <c r="A42" s="637"/>
      <c r="B42" s="638"/>
      <c r="C42" s="638"/>
      <c r="D42" s="286"/>
      <c r="E42" s="286" t="s">
        <v>117</v>
      </c>
      <c r="F42" s="287" t="s">
        <v>26</v>
      </c>
      <c r="G42" s="319">
        <f>('шк 2'!G40+'ШК 4'!G42+'ШК 5'!G40+'шк 7'!G41+'ШК 9'!G39+Гимн.!G26)/6</f>
        <v>99.666666666666671</v>
      </c>
      <c r="H42" s="319">
        <f>('шк 2'!H40+'ШК 4'!H42+'ШК 5'!H40+'шк 7'!H41+'ШК 9'!H39+Гимн.!H26)/6</f>
        <v>99.666666666666671</v>
      </c>
      <c r="I42" s="288">
        <f t="shared" si="1"/>
        <v>100</v>
      </c>
      <c r="J42" s="634"/>
      <c r="K42" s="286"/>
      <c r="L42" s="283" t="s">
        <v>27</v>
      </c>
      <c r="M42" s="639"/>
    </row>
    <row r="43" spans="1:18" ht="179.4" customHeight="1">
      <c r="A43" s="637"/>
      <c r="B43" s="638"/>
      <c r="C43" s="638"/>
      <c r="D43" s="286" t="s">
        <v>244</v>
      </c>
      <c r="E43" s="286" t="s">
        <v>104</v>
      </c>
      <c r="F43" s="287" t="s">
        <v>26</v>
      </c>
      <c r="G43" s="319">
        <f>('шк 2'!G41+'ШК 4'!G43+'ШК 5'!G41+'шк 7'!G42+'ШК 9'!G40+Гимн.!G30)/6</f>
        <v>100</v>
      </c>
      <c r="H43" s="319">
        <f>('шк 2'!H41+'ШК 4'!H43+'ШК 5'!H41+'шк 7'!H42+'ШК 9'!H40+Гимн.!H30)/6</f>
        <v>100</v>
      </c>
      <c r="I43" s="288">
        <f>H43/G43*100</f>
        <v>100</v>
      </c>
      <c r="J43" s="634"/>
      <c r="K43" s="286"/>
      <c r="L43" s="283" t="s">
        <v>27</v>
      </c>
      <c r="M43" s="639"/>
      <c r="N43" s="273"/>
      <c r="O43" s="272"/>
      <c r="P43" s="272"/>
      <c r="Q43" s="272"/>
      <c r="R43" s="274"/>
    </row>
    <row r="44" spans="1:18" ht="169.2" customHeight="1" thickBot="1">
      <c r="A44" s="637"/>
      <c r="B44" s="638"/>
      <c r="C44" s="638"/>
      <c r="D44" s="286"/>
      <c r="E44" s="286" t="s">
        <v>105</v>
      </c>
      <c r="F44" s="287" t="s">
        <v>26</v>
      </c>
      <c r="G44" s="319">
        <f>('шк 2'!G42+'ШК 4'!G44+'ШК 5'!G42+'шк 7'!G43+'ШК 9'!G41+Гимн.!G31)/6</f>
        <v>100</v>
      </c>
      <c r="H44" s="319">
        <f>('шк 2'!H42+'ШК 4'!H44+'ШК 5'!H42+'шк 7'!H43+'ШК 9'!H41+Гимн.!H31)/6</f>
        <v>99.666666666666671</v>
      </c>
      <c r="I44" s="319">
        <f>('шк 2'!I42+'ШК 4'!I44+'ШК 5'!I42+'шк 7'!I43+'ШК 9'!I41+Гимн.!I31)/6</f>
        <v>99.666666666666671</v>
      </c>
      <c r="J44" s="634"/>
      <c r="K44" s="286"/>
      <c r="L44" s="283" t="s">
        <v>27</v>
      </c>
      <c r="M44" s="639"/>
      <c r="R44" s="272"/>
    </row>
    <row r="45" spans="1:18" ht="158.4" hidden="1">
      <c r="A45" s="637"/>
      <c r="B45" s="638"/>
      <c r="C45" s="638"/>
      <c r="D45" s="286" t="s">
        <v>110</v>
      </c>
      <c r="E45" s="286" t="s">
        <v>104</v>
      </c>
      <c r="F45" s="287" t="s">
        <v>26</v>
      </c>
      <c r="G45" s="319">
        <f>('шк 2'!G43+'ШК 4'!G45+'ШК 5'!G43+'шк 7'!G44+'ШК 9'!G42+Гимн.!G32)/6</f>
        <v>118.5</v>
      </c>
      <c r="H45" s="287"/>
      <c r="I45" s="288"/>
      <c r="J45" s="634"/>
      <c r="K45" s="286"/>
      <c r="L45" s="283" t="s">
        <v>27</v>
      </c>
      <c r="M45" s="639"/>
      <c r="N45" s="1" t="s">
        <v>120</v>
      </c>
      <c r="R45" s="245" t="s">
        <v>246</v>
      </c>
    </row>
    <row r="46" spans="1:18" ht="158.4" hidden="1">
      <c r="A46" s="637"/>
      <c r="B46" s="638"/>
      <c r="C46" s="638"/>
      <c r="D46" s="462"/>
      <c r="E46" s="283" t="s">
        <v>105</v>
      </c>
      <c r="F46" s="284" t="s">
        <v>26</v>
      </c>
      <c r="G46" s="319">
        <f>('шк 2'!G44+'ШК 4'!G46+'ШК 5'!G44+'шк 7'!G45+'ШК 9'!G43+Гимн.!G33)/6</f>
        <v>81.666666666666671</v>
      </c>
      <c r="H46" s="284"/>
      <c r="I46" s="285"/>
      <c r="J46" s="634"/>
      <c r="K46" s="283"/>
      <c r="L46" s="283" t="s">
        <v>27</v>
      </c>
      <c r="M46" s="639"/>
    </row>
    <row r="47" spans="1:18" ht="285.60000000000002" customHeight="1" thickBot="1">
      <c r="A47" s="637"/>
      <c r="B47" s="638"/>
      <c r="C47" s="638"/>
      <c r="D47" s="291" t="s">
        <v>294</v>
      </c>
      <c r="E47" s="291" t="s">
        <v>122</v>
      </c>
      <c r="F47" s="284" t="s">
        <v>26</v>
      </c>
      <c r="G47" s="292">
        <f>Гимн.!G27</f>
        <v>100</v>
      </c>
      <c r="H47" s="292">
        <f>Гимн.!H27</f>
        <v>100</v>
      </c>
      <c r="I47" s="285">
        <f>H47/G47*100</f>
        <v>100</v>
      </c>
      <c r="J47" s="634"/>
      <c r="K47" s="291"/>
      <c r="L47" s="283" t="s">
        <v>27</v>
      </c>
      <c r="M47" s="639"/>
      <c r="N47" s="1" t="s">
        <v>123</v>
      </c>
      <c r="R47" s="244" t="s">
        <v>251</v>
      </c>
    </row>
    <row r="48" spans="1:18" ht="156.75" customHeight="1" thickBot="1">
      <c r="A48" s="637"/>
      <c r="B48" s="638"/>
      <c r="C48" s="638"/>
      <c r="D48" s="462"/>
      <c r="E48" s="462" t="s">
        <v>124</v>
      </c>
      <c r="F48" s="320" t="s">
        <v>26</v>
      </c>
      <c r="G48" s="321">
        <f>Гимн.!G28</f>
        <v>80</v>
      </c>
      <c r="H48" s="321">
        <f>Гимн.!H28</f>
        <v>76</v>
      </c>
      <c r="I48" s="432">
        <f>H48/G48*100</f>
        <v>95</v>
      </c>
      <c r="J48" s="634"/>
      <c r="K48" s="283"/>
      <c r="L48" s="283" t="s">
        <v>27</v>
      </c>
      <c r="M48" s="639"/>
      <c r="R48" s="244" t="s">
        <v>251</v>
      </c>
    </row>
    <row r="49" spans="1:18" ht="89.25" customHeight="1" thickBot="1">
      <c r="A49" s="637"/>
      <c r="B49" s="638"/>
      <c r="C49" s="638"/>
      <c r="D49" s="291"/>
      <c r="E49" s="291" t="s">
        <v>125</v>
      </c>
      <c r="F49" s="320" t="s">
        <v>26</v>
      </c>
      <c r="G49" s="321">
        <f>Гимн.!G29</f>
        <v>75</v>
      </c>
      <c r="H49" s="321">
        <f>Гимн.!H29</f>
        <v>71</v>
      </c>
      <c r="I49" s="285">
        <f>H49/G49*100</f>
        <v>94.666666666666671</v>
      </c>
      <c r="J49" s="634"/>
      <c r="K49" s="291"/>
      <c r="L49" s="283" t="s">
        <v>27</v>
      </c>
      <c r="M49" s="639"/>
      <c r="R49" s="244" t="s">
        <v>251</v>
      </c>
    </row>
    <row r="50" spans="1:18" ht="40.200000000000003" thickBot="1">
      <c r="A50" s="637"/>
      <c r="B50" s="638"/>
      <c r="C50" s="638"/>
      <c r="D50" s="462" t="s">
        <v>77</v>
      </c>
      <c r="E50" s="283" t="s">
        <v>35</v>
      </c>
      <c r="F50" s="284" t="s">
        <v>36</v>
      </c>
      <c r="G50" s="287">
        <f>'шк 2'!G48+'ШК 4'!G50+'ШК 5'!G48+'шк 7'!G49+'ШК 9'!G44+Гимн.!G32</f>
        <v>1282</v>
      </c>
      <c r="H50" s="287">
        <f>'шк 2'!H48+'ШК 4'!H50+'ШК 5'!H48+'шк 7'!H49+'ШК 9'!H44+Гимн.!H32</f>
        <v>1329</v>
      </c>
      <c r="I50" s="285">
        <f>(H50/G50)*100</f>
        <v>103.66614664586584</v>
      </c>
      <c r="J50" s="460">
        <f>I50</f>
        <v>103.66614664586584</v>
      </c>
      <c r="K50" s="283"/>
      <c r="L50" s="283" t="s">
        <v>27</v>
      </c>
      <c r="M50" s="639"/>
    </row>
    <row r="51" spans="1:18" ht="198" customHeight="1" thickBot="1">
      <c r="A51" s="637"/>
      <c r="B51" s="638"/>
      <c r="C51" s="638"/>
      <c r="D51" s="317" t="s">
        <v>247</v>
      </c>
      <c r="E51" s="286" t="s">
        <v>35</v>
      </c>
      <c r="F51" s="284" t="s">
        <v>36</v>
      </c>
      <c r="G51" s="287">
        <f>'шк 2'!G49+'ШК 4'!G51+'ШК 5'!G49+'шк 7'!G50+'ШК 9'!G45+Гимн.!G33</f>
        <v>25</v>
      </c>
      <c r="H51" s="287">
        <f>'шк 2'!H49+'ШК 4'!H51+'ШК 5'!H49+'шк 7'!H50+'ШК 9'!H45+Гимн.!H33</f>
        <v>24</v>
      </c>
      <c r="I51" s="285">
        <f>(H51/G51)*100</f>
        <v>96</v>
      </c>
      <c r="J51" s="460">
        <f>I51</f>
        <v>96</v>
      </c>
      <c r="K51" s="283"/>
      <c r="L51" s="283" t="s">
        <v>27</v>
      </c>
      <c r="M51" s="639"/>
    </row>
    <row r="52" spans="1:18" ht="173.4" customHeight="1" thickBot="1">
      <c r="A52" s="637"/>
      <c r="B52" s="638"/>
      <c r="C52" s="638"/>
      <c r="D52" s="317" t="s">
        <v>248</v>
      </c>
      <c r="E52" s="286" t="s">
        <v>35</v>
      </c>
      <c r="F52" s="284" t="s">
        <v>36</v>
      </c>
      <c r="G52" s="287">
        <f>'шк 2'!G50+'ШК 4'!G52+'ШК 5'!G50+'шк 7'!G51+'ШК 9'!G46+Гимн.!G34</f>
        <v>6</v>
      </c>
      <c r="H52" s="287">
        <f>'шк 2'!H50+'ШК 4'!H52+'ШК 5'!H50+'шк 7'!H51+'ШК 9'!H46+Гимн.!H34</f>
        <v>7</v>
      </c>
      <c r="I52" s="285">
        <v>110</v>
      </c>
      <c r="J52" s="460">
        <f>I52</f>
        <v>110</v>
      </c>
      <c r="K52" s="283"/>
      <c r="L52" s="283" t="s">
        <v>27</v>
      </c>
      <c r="M52" s="639"/>
      <c r="R52" s="274"/>
    </row>
    <row r="53" spans="1:18" ht="238.95" customHeight="1" thickBot="1">
      <c r="A53" s="637"/>
      <c r="B53" s="638"/>
      <c r="C53" s="638"/>
      <c r="D53" s="286" t="s">
        <v>252</v>
      </c>
      <c r="E53" s="286" t="s">
        <v>35</v>
      </c>
      <c r="F53" s="284" t="s">
        <v>36</v>
      </c>
      <c r="G53" s="284">
        <f>Гимн.!G35</f>
        <v>197</v>
      </c>
      <c r="H53" s="284">
        <f>Гимн.!H35</f>
        <v>188</v>
      </c>
      <c r="I53" s="285">
        <f>H53/G53*100</f>
        <v>95.431472081218274</v>
      </c>
      <c r="J53" s="460">
        <f>I53</f>
        <v>95.431472081218274</v>
      </c>
      <c r="K53" s="283"/>
      <c r="L53" s="283" t="s">
        <v>27</v>
      </c>
      <c r="M53" s="639"/>
      <c r="R53" s="244" t="s">
        <v>251</v>
      </c>
    </row>
    <row r="54" spans="1:18" ht="145.80000000000001" hidden="1" thickBot="1">
      <c r="A54" s="637"/>
      <c r="B54" s="638"/>
      <c r="C54" s="638"/>
      <c r="D54" s="286" t="s">
        <v>249</v>
      </c>
      <c r="E54" s="286" t="s">
        <v>35</v>
      </c>
      <c r="F54" s="284" t="s">
        <v>36</v>
      </c>
      <c r="G54" s="284">
        <f>'шк 7'!G52</f>
        <v>0</v>
      </c>
      <c r="H54" s="284">
        <f>'шк 7'!H52</f>
        <v>0</v>
      </c>
      <c r="I54" s="285" t="e">
        <f t="shared" ref="I54" si="2">H54/G54*100</f>
        <v>#DIV/0!</v>
      </c>
      <c r="J54" s="460" t="e">
        <f>I54</f>
        <v>#DIV/0!</v>
      </c>
      <c r="K54" s="283"/>
      <c r="L54" s="283" t="s">
        <v>27</v>
      </c>
      <c r="M54" s="639"/>
      <c r="R54" s="242" t="s">
        <v>253</v>
      </c>
    </row>
    <row r="55" spans="1:18" ht="132.6" customHeight="1" thickBot="1">
      <c r="A55" s="458" t="s">
        <v>242</v>
      </c>
      <c r="B55" s="459" t="s">
        <v>127</v>
      </c>
      <c r="C55" s="459" t="s">
        <v>23</v>
      </c>
      <c r="D55" s="633" t="s">
        <v>146</v>
      </c>
      <c r="E55" s="322" t="s">
        <v>254</v>
      </c>
      <c r="F55" s="287" t="s">
        <v>26</v>
      </c>
      <c r="G55" s="287">
        <f>Гимн.!G37</f>
        <v>96</v>
      </c>
      <c r="H55" s="287">
        <f>Гимн.!H37</f>
        <v>100</v>
      </c>
      <c r="I55" s="285">
        <v>100</v>
      </c>
      <c r="J55" s="647">
        <f>(I55+I56+I57+I58+I59+I60+I61+I62+I63+I64)/10</f>
        <v>98</v>
      </c>
      <c r="K55" s="286"/>
      <c r="L55" s="283" t="s">
        <v>27</v>
      </c>
      <c r="M55" s="635">
        <f>(J55+J65+J66+J68)/4</f>
        <v>99.085391672547644</v>
      </c>
      <c r="N55" s="1"/>
      <c r="O55" s="1"/>
      <c r="R55" s="275"/>
    </row>
    <row r="56" spans="1:18" ht="152.4" customHeight="1" thickBot="1">
      <c r="A56" s="323"/>
      <c r="B56" s="314"/>
      <c r="C56" s="314"/>
      <c r="D56" s="633"/>
      <c r="E56" s="286" t="s">
        <v>124</v>
      </c>
      <c r="F56" s="287"/>
      <c r="G56" s="287">
        <f>Гимн.!G38</f>
        <v>50</v>
      </c>
      <c r="H56" s="287">
        <f>Гимн.!H38</f>
        <v>61</v>
      </c>
      <c r="I56" s="288">
        <v>100</v>
      </c>
      <c r="J56" s="647"/>
      <c r="K56" s="286"/>
      <c r="L56" s="283"/>
      <c r="M56" s="635"/>
      <c r="R56" s="275" t="s">
        <v>255</v>
      </c>
    </row>
    <row r="57" spans="1:18" ht="92.4" customHeight="1">
      <c r="A57" s="323"/>
      <c r="B57" s="314"/>
      <c r="C57" s="314"/>
      <c r="D57" s="633"/>
      <c r="E57" s="283" t="s">
        <v>125</v>
      </c>
      <c r="F57" s="287"/>
      <c r="G57" s="287">
        <f>Гимн.!G40</f>
        <v>52</v>
      </c>
      <c r="H57" s="287">
        <f>Гимн.!H40</f>
        <v>53</v>
      </c>
      <c r="I57" s="288">
        <v>100</v>
      </c>
      <c r="J57" s="647"/>
      <c r="K57" s="286"/>
      <c r="L57" s="283"/>
      <c r="M57" s="635"/>
      <c r="R57" s="275"/>
    </row>
    <row r="58" spans="1:18" ht="92.4" customHeight="1">
      <c r="A58" s="323"/>
      <c r="B58" s="314"/>
      <c r="C58" s="314"/>
      <c r="D58" s="286"/>
      <c r="E58" s="283" t="s">
        <v>128</v>
      </c>
      <c r="F58" s="287"/>
      <c r="G58" s="287">
        <f>('шк 2'!G52+'ШК 4'!G54+'ШК 5'!G52+'шк 7'!G54+'ШК 9'!G50)/5</f>
        <v>100</v>
      </c>
      <c r="H58" s="287">
        <f>('шк 2'!H52+'ШК 4'!H54+'ШК 5'!H52+'шк 7'!H54+'ШК 9'!H50)/5</f>
        <v>80</v>
      </c>
      <c r="I58" s="288">
        <f t="shared" ref="I58:I78" si="3">H58/G58*100</f>
        <v>80</v>
      </c>
      <c r="J58" s="647"/>
      <c r="K58" s="286"/>
      <c r="L58" s="283"/>
      <c r="M58" s="635"/>
      <c r="R58" s="276"/>
    </row>
    <row r="59" spans="1:18" ht="156" customHeight="1">
      <c r="A59" s="323"/>
      <c r="B59" s="314"/>
      <c r="C59" s="314"/>
      <c r="D59" s="286"/>
      <c r="E59" s="286" t="s">
        <v>129</v>
      </c>
      <c r="F59" s="284" t="s">
        <v>26</v>
      </c>
      <c r="G59" s="287">
        <f>('шк 2'!G53+'ШК 4'!G55+'ШК 5'!G53+'шк 7'!G55+'ШК 9'!G51)/5</f>
        <v>100</v>
      </c>
      <c r="H59" s="287">
        <f>('шк 2'!H53+'ШК 4'!H55+'ШК 5'!H53+'шк 7'!H55+'ШК 9'!H51)/5</f>
        <v>100</v>
      </c>
      <c r="I59" s="288">
        <f t="shared" si="3"/>
        <v>100</v>
      </c>
      <c r="J59" s="647"/>
      <c r="K59" s="286"/>
      <c r="L59" s="283" t="s">
        <v>27</v>
      </c>
      <c r="M59" s="635"/>
      <c r="N59" s="1"/>
      <c r="O59" s="1"/>
      <c r="R59" s="1" t="s">
        <v>256</v>
      </c>
    </row>
    <row r="60" spans="1:18" ht="135.6" customHeight="1">
      <c r="A60" s="323"/>
      <c r="B60" s="314"/>
      <c r="C60" s="314"/>
      <c r="D60" s="286" t="s">
        <v>186</v>
      </c>
      <c r="E60" s="286" t="s">
        <v>128</v>
      </c>
      <c r="F60" s="284" t="s">
        <v>26</v>
      </c>
      <c r="G60" s="319">
        <f>'ШК 4'!G57</f>
        <v>100</v>
      </c>
      <c r="H60" s="319">
        <f>'ШК 4'!H57</f>
        <v>100</v>
      </c>
      <c r="I60" s="288">
        <f t="shared" si="3"/>
        <v>100</v>
      </c>
      <c r="J60" s="647"/>
      <c r="K60" s="286"/>
      <c r="L60" s="283" t="s">
        <v>27</v>
      </c>
      <c r="M60" s="635"/>
      <c r="R60" s="244" t="s">
        <v>295</v>
      </c>
    </row>
    <row r="61" spans="1:18" ht="150.75" customHeight="1">
      <c r="A61" s="323"/>
      <c r="B61" s="314"/>
      <c r="C61" s="314"/>
      <c r="D61" s="286"/>
      <c r="E61" s="286" t="s">
        <v>129</v>
      </c>
      <c r="F61" s="284" t="s">
        <v>26</v>
      </c>
      <c r="G61" s="319">
        <f>'ШК 4'!G58</f>
        <v>100</v>
      </c>
      <c r="H61" s="319">
        <f>'ШК 4'!H58</f>
        <v>100</v>
      </c>
      <c r="I61" s="288">
        <f t="shared" si="3"/>
        <v>100</v>
      </c>
      <c r="J61" s="647"/>
      <c r="K61" s="286"/>
      <c r="L61" s="283" t="s">
        <v>27</v>
      </c>
      <c r="M61" s="635"/>
    </row>
    <row r="62" spans="1:18" ht="150.75" customHeight="1">
      <c r="A62" s="323"/>
      <c r="B62" s="314"/>
      <c r="C62" s="314"/>
      <c r="D62" s="648" t="s">
        <v>206</v>
      </c>
      <c r="E62" s="283" t="s">
        <v>122</v>
      </c>
      <c r="F62" s="287" t="s">
        <v>26</v>
      </c>
      <c r="G62" s="287">
        <f>Гимн.!G41</f>
        <v>100</v>
      </c>
      <c r="H62" s="287">
        <f>Гимн.!H41</f>
        <v>100</v>
      </c>
      <c r="I62" s="319">
        <f t="shared" si="3"/>
        <v>100</v>
      </c>
      <c r="J62" s="647"/>
      <c r="K62" s="286"/>
      <c r="L62" s="283" t="s">
        <v>27</v>
      </c>
      <c r="M62" s="635"/>
      <c r="R62" s="246" t="s">
        <v>257</v>
      </c>
    </row>
    <row r="63" spans="1:18" ht="150.75" customHeight="1">
      <c r="A63" s="323"/>
      <c r="B63" s="314"/>
      <c r="C63" s="314"/>
      <c r="D63" s="648"/>
      <c r="E63" s="286" t="s">
        <v>208</v>
      </c>
      <c r="F63" s="287" t="s">
        <v>26</v>
      </c>
      <c r="G63" s="287">
        <f>Гимн.!G42</f>
        <v>65</v>
      </c>
      <c r="H63" s="287">
        <f>Гимн.!H42</f>
        <v>71</v>
      </c>
      <c r="I63" s="319">
        <v>100</v>
      </c>
      <c r="J63" s="647"/>
      <c r="K63" s="286"/>
      <c r="L63" s="283" t="s">
        <v>27</v>
      </c>
      <c r="M63" s="635"/>
      <c r="R63" s="247"/>
    </row>
    <row r="64" spans="1:18" ht="150.75" customHeight="1">
      <c r="A64" s="323"/>
      <c r="B64" s="314"/>
      <c r="C64" s="314"/>
      <c r="D64" s="648"/>
      <c r="E64" s="286" t="s">
        <v>125</v>
      </c>
      <c r="F64" s="287" t="s">
        <v>26</v>
      </c>
      <c r="G64" s="287">
        <f>Гимн.!G43</f>
        <v>65</v>
      </c>
      <c r="H64" s="287">
        <f>Гимн.!H43</f>
        <v>66</v>
      </c>
      <c r="I64" s="319">
        <v>100</v>
      </c>
      <c r="J64" s="647"/>
      <c r="K64" s="286"/>
      <c r="L64" s="283" t="s">
        <v>27</v>
      </c>
      <c r="M64" s="635"/>
      <c r="R64" s="247"/>
    </row>
    <row r="65" spans="1:18" ht="39.6">
      <c r="A65" s="323"/>
      <c r="B65" s="314"/>
      <c r="C65" s="314"/>
      <c r="D65" s="462" t="s">
        <v>77</v>
      </c>
      <c r="E65" s="283" t="s">
        <v>35</v>
      </c>
      <c r="F65" s="284" t="s">
        <v>36</v>
      </c>
      <c r="G65" s="284">
        <f>('шк 2'!G56+'ШК 4'!G61+'ШК 5'!G59+'шк 7'!G59+'ШК 9'!G56+Гимн.!G44)</f>
        <v>218</v>
      </c>
      <c r="H65" s="284">
        <f>('шк 2'!H56+'ШК 4'!H61+'ШК 5'!H59+'шк 7'!H59+'ШК 9'!H56+Гимн.!H44)</f>
        <v>206</v>
      </c>
      <c r="I65" s="285">
        <f>H65/G65*100</f>
        <v>94.495412844036693</v>
      </c>
      <c r="J65" s="460">
        <f>I65</f>
        <v>94.495412844036693</v>
      </c>
      <c r="K65" s="283"/>
      <c r="L65" s="283" t="s">
        <v>27</v>
      </c>
      <c r="M65" s="635"/>
    </row>
    <row r="66" spans="1:18" ht="145.80000000000001" thickBot="1">
      <c r="A66" s="323"/>
      <c r="B66" s="314"/>
      <c r="C66" s="314"/>
      <c r="D66" s="317" t="s">
        <v>247</v>
      </c>
      <c r="E66" s="283"/>
      <c r="F66" s="284" t="s">
        <v>36</v>
      </c>
      <c r="G66" s="284">
        <f>'шк 7'!G60+'ШК 4'!G62+'ШК 5'!G60+'шк 2'!G57+Гимн.!G45+'ШК 9'!G57</f>
        <v>8</v>
      </c>
      <c r="H66" s="284">
        <f>'шк 7'!H60+'ШК 4'!H62+'ШК 5'!H60+'шк 2'!H57+Гимн.!H45+'ШК 9'!H57</f>
        <v>8</v>
      </c>
      <c r="I66" s="285">
        <f>H66/G66*100</f>
        <v>100</v>
      </c>
      <c r="J66" s="318">
        <f>I66</f>
        <v>100</v>
      </c>
      <c r="K66" s="283"/>
      <c r="L66" s="283" t="s">
        <v>27</v>
      </c>
      <c r="M66" s="635"/>
      <c r="R66" s="247" t="s">
        <v>296</v>
      </c>
    </row>
    <row r="67" spans="1:18" ht="159" hidden="1" customHeight="1">
      <c r="A67" s="323"/>
      <c r="B67" s="314"/>
      <c r="C67" s="314"/>
      <c r="D67" s="317" t="s">
        <v>248</v>
      </c>
      <c r="E67" s="283"/>
      <c r="F67" s="284" t="s">
        <v>36</v>
      </c>
      <c r="G67" s="284" t="e">
        <f>'шк 2'!G66+'ШК 4'!G63+'ШК 5'!G62+'шк 7'!#REF!+'ШК 9'!G64+Гимн.!G52</f>
        <v>#REF!</v>
      </c>
      <c r="H67" s="284">
        <f>'ШК 4'!H63</f>
        <v>0</v>
      </c>
      <c r="I67" s="285" t="e">
        <f t="shared" si="3"/>
        <v>#REF!</v>
      </c>
      <c r="J67" s="318" t="e">
        <f>I67</f>
        <v>#REF!</v>
      </c>
      <c r="K67" s="283"/>
      <c r="L67" s="283" t="s">
        <v>27</v>
      </c>
      <c r="M67" s="635"/>
      <c r="R67" s="247"/>
    </row>
    <row r="68" spans="1:18" ht="250.95" customHeight="1" thickBot="1">
      <c r="A68" s="323"/>
      <c r="B68" s="314"/>
      <c r="C68" s="314"/>
      <c r="D68" s="286" t="s">
        <v>252</v>
      </c>
      <c r="E68" s="283"/>
      <c r="F68" s="284" t="s">
        <v>36</v>
      </c>
      <c r="G68" s="284">
        <f>Гимн.!G46</f>
        <v>52</v>
      </c>
      <c r="H68" s="284">
        <f>Гимн.!H46</f>
        <v>54</v>
      </c>
      <c r="I68" s="285">
        <f t="shared" si="3"/>
        <v>103.84615384615385</v>
      </c>
      <c r="J68" s="318">
        <f>I68</f>
        <v>103.84615384615385</v>
      </c>
      <c r="K68" s="283"/>
      <c r="L68" s="283" t="s">
        <v>27</v>
      </c>
      <c r="M68" s="635"/>
      <c r="R68" s="248" t="s">
        <v>258</v>
      </c>
    </row>
    <row r="69" spans="1:18" ht="119.4" thickBot="1">
      <c r="A69" s="324" t="s">
        <v>259</v>
      </c>
      <c r="B69" s="461" t="s">
        <v>260</v>
      </c>
      <c r="C69" s="459" t="s">
        <v>23</v>
      </c>
      <c r="D69" s="286" t="s">
        <v>132</v>
      </c>
      <c r="E69" s="286" t="s">
        <v>128</v>
      </c>
      <c r="F69" s="283" t="s">
        <v>26</v>
      </c>
      <c r="G69" s="287">
        <f>'шк 2'!G59</f>
        <v>90</v>
      </c>
      <c r="H69" s="287">
        <f>'шк 2'!H59</f>
        <v>90</v>
      </c>
      <c r="I69" s="288">
        <f t="shared" si="3"/>
        <v>100</v>
      </c>
      <c r="J69" s="649">
        <f>(I69+I70+I71+I72)/4</f>
        <v>100</v>
      </c>
      <c r="K69" s="283"/>
      <c r="L69" s="325"/>
      <c r="M69" s="650">
        <f>(J69+J73)/2</f>
        <v>94.696969696969688</v>
      </c>
      <c r="R69" s="242"/>
    </row>
    <row r="70" spans="1:18" ht="154.94999999999999" customHeight="1">
      <c r="A70" s="326"/>
      <c r="B70" s="314"/>
      <c r="C70" s="314"/>
      <c r="D70" s="286"/>
      <c r="E70" s="286" t="s">
        <v>129</v>
      </c>
      <c r="F70" s="283" t="s">
        <v>26</v>
      </c>
      <c r="G70" s="287">
        <f>'шк 2'!G60</f>
        <v>100</v>
      </c>
      <c r="H70" s="287">
        <f>'шк 2'!H60</f>
        <v>100</v>
      </c>
      <c r="I70" s="288">
        <f t="shared" si="3"/>
        <v>100</v>
      </c>
      <c r="J70" s="649"/>
      <c r="K70" s="283"/>
      <c r="L70" s="325"/>
      <c r="M70" s="650"/>
      <c r="R70" s="242" t="s">
        <v>261</v>
      </c>
    </row>
    <row r="71" spans="1:18" ht="109.95" customHeight="1">
      <c r="A71" s="326"/>
      <c r="B71" s="314"/>
      <c r="C71" s="314"/>
      <c r="D71" s="286" t="s">
        <v>133</v>
      </c>
      <c r="E71" s="286" t="s">
        <v>116</v>
      </c>
      <c r="F71" s="286" t="s">
        <v>26</v>
      </c>
      <c r="G71" s="287">
        <f>'шк 2'!G61</f>
        <v>90</v>
      </c>
      <c r="H71" s="287">
        <f>'шк 2'!H61</f>
        <v>90</v>
      </c>
      <c r="I71" s="319">
        <f t="shared" si="3"/>
        <v>100</v>
      </c>
      <c r="J71" s="649"/>
      <c r="K71" s="283"/>
      <c r="L71" s="325"/>
      <c r="M71" s="650"/>
      <c r="R71" s="242"/>
    </row>
    <row r="72" spans="1:18" ht="166.2" customHeight="1">
      <c r="A72" s="326"/>
      <c r="B72" s="314"/>
      <c r="C72" s="314"/>
      <c r="D72" s="286"/>
      <c r="E72" s="286" t="s">
        <v>117</v>
      </c>
      <c r="F72" s="286" t="s">
        <v>26</v>
      </c>
      <c r="G72" s="287">
        <f>'шк 2'!G62</f>
        <v>100</v>
      </c>
      <c r="H72" s="287">
        <f>'шк 2'!H62</f>
        <v>100</v>
      </c>
      <c r="I72" s="319">
        <f t="shared" si="3"/>
        <v>100</v>
      </c>
      <c r="J72" s="649"/>
      <c r="K72" s="283"/>
      <c r="L72" s="325"/>
      <c r="M72" s="650"/>
      <c r="R72" s="242"/>
    </row>
    <row r="73" spans="1:18" ht="69.599999999999994" customHeight="1">
      <c r="A73" s="323"/>
      <c r="B73" s="314"/>
      <c r="C73" s="314"/>
      <c r="D73" s="462" t="s">
        <v>134</v>
      </c>
      <c r="E73" s="283" t="s">
        <v>35</v>
      </c>
      <c r="F73" s="283" t="s">
        <v>36</v>
      </c>
      <c r="G73" s="287">
        <f>'шк 2'!G63</f>
        <v>4</v>
      </c>
      <c r="H73" s="287">
        <f>'шк 2'!H63</f>
        <v>4</v>
      </c>
      <c r="I73" s="466">
        <f>H73/G73*100</f>
        <v>100</v>
      </c>
      <c r="J73" s="318">
        <f>(I73+I74)/2</f>
        <v>89.393939393939391</v>
      </c>
      <c r="K73" s="283"/>
      <c r="L73" s="325"/>
      <c r="M73" s="650"/>
      <c r="R73" s="242"/>
    </row>
    <row r="74" spans="1:18" ht="172.2" customHeight="1">
      <c r="A74" s="323"/>
      <c r="B74" s="314"/>
      <c r="C74" s="314"/>
      <c r="D74" s="462" t="s">
        <v>135</v>
      </c>
      <c r="E74" s="283" t="s">
        <v>35</v>
      </c>
      <c r="F74" s="283" t="s">
        <v>36</v>
      </c>
      <c r="G74" s="287">
        <f>'шк 2'!G64</f>
        <v>66</v>
      </c>
      <c r="H74" s="287">
        <f>'шк 2'!H64</f>
        <v>52</v>
      </c>
      <c r="I74" s="466">
        <f>H74/G74*100</f>
        <v>78.787878787878782</v>
      </c>
      <c r="J74" s="318"/>
      <c r="K74" s="283"/>
      <c r="L74" s="325"/>
      <c r="M74" s="650"/>
      <c r="R74" s="242"/>
    </row>
    <row r="75" spans="1:18" ht="145.19999999999999" customHeight="1">
      <c r="A75" s="651" t="s">
        <v>242</v>
      </c>
      <c r="B75" s="652" t="s">
        <v>136</v>
      </c>
      <c r="C75" s="652" t="s">
        <v>23</v>
      </c>
      <c r="D75" s="283" t="s">
        <v>262</v>
      </c>
      <c r="E75" s="283" t="s">
        <v>147</v>
      </c>
      <c r="F75" s="284" t="s">
        <v>26</v>
      </c>
      <c r="G75" s="285">
        <f>('шк 2'!G68+'ШК 4'!G67+'ШК 5'!G65+'шк 7'!G62+'ШК 9'!G65+Гимн.!G48)/6</f>
        <v>77.833333333333329</v>
      </c>
      <c r="H75" s="285">
        <f>('шк 2'!H68+'ШК 4'!H67+'ШК 5'!H65+'шк 7'!H62+'ШК 9'!H65+Гимн.!H48)/6</f>
        <v>77.833333333333329</v>
      </c>
      <c r="I75" s="285">
        <f t="shared" si="3"/>
        <v>100</v>
      </c>
      <c r="J75" s="653">
        <f>(I75+I76)/2</f>
        <v>100</v>
      </c>
      <c r="K75" s="283"/>
      <c r="L75" s="283" t="s">
        <v>27</v>
      </c>
      <c r="M75" s="654">
        <f>(J75+J79)/2</f>
        <v>99.799183270507982</v>
      </c>
    </row>
    <row r="76" spans="1:18" ht="108.6" customHeight="1" thickBot="1">
      <c r="A76" s="651"/>
      <c r="B76" s="652"/>
      <c r="C76" s="652"/>
      <c r="D76" s="286"/>
      <c r="E76" s="461" t="s">
        <v>139</v>
      </c>
      <c r="F76" s="284" t="s">
        <v>26</v>
      </c>
      <c r="G76" s="285">
        <f>('шк 2'!G69+'ШК 4'!G68+'ШК 5'!G66+'шк 7'!G63+'ШК 9'!G66+Гимн.!G49)/6</f>
        <v>80</v>
      </c>
      <c r="H76" s="285">
        <f>('шк 2'!H69+'ШК 4'!H68+'ШК 5'!H66+'шк 7'!H63+'ШК 9'!H66+Гимн.!H49)/6</f>
        <v>80</v>
      </c>
      <c r="I76" s="319">
        <f t="shared" si="3"/>
        <v>100</v>
      </c>
      <c r="J76" s="653"/>
      <c r="K76" s="286"/>
      <c r="L76" s="283" t="s">
        <v>27</v>
      </c>
      <c r="M76" s="654"/>
    </row>
    <row r="77" spans="1:18" ht="105.6" hidden="1">
      <c r="A77" s="651"/>
      <c r="B77" s="652"/>
      <c r="C77" s="652"/>
      <c r="D77" s="286" t="s">
        <v>263</v>
      </c>
      <c r="E77" s="286" t="s">
        <v>138</v>
      </c>
      <c r="F77" s="284" t="s">
        <v>26</v>
      </c>
      <c r="G77" s="287">
        <v>100</v>
      </c>
      <c r="H77" s="287">
        <v>97.4</v>
      </c>
      <c r="I77" s="288">
        <f t="shared" si="3"/>
        <v>97.4</v>
      </c>
      <c r="J77" s="653"/>
      <c r="K77" s="286"/>
      <c r="L77" s="283" t="s">
        <v>27</v>
      </c>
      <c r="M77" s="654"/>
      <c r="R77" s="249"/>
    </row>
    <row r="78" spans="1:18" ht="92.4" hidden="1">
      <c r="A78" s="651"/>
      <c r="B78" s="652"/>
      <c r="C78" s="652"/>
      <c r="D78" s="286"/>
      <c r="E78" s="461" t="s">
        <v>139</v>
      </c>
      <c r="F78" s="284" t="s">
        <v>26</v>
      </c>
      <c r="G78" s="287">
        <v>100</v>
      </c>
      <c r="H78" s="287">
        <v>100</v>
      </c>
      <c r="I78" s="288">
        <f t="shared" si="3"/>
        <v>100</v>
      </c>
      <c r="J78" s="653"/>
      <c r="K78" s="286"/>
      <c r="L78" s="283" t="s">
        <v>27</v>
      </c>
      <c r="M78" s="654"/>
    </row>
    <row r="79" spans="1:18" ht="40.200000000000003" thickBot="1">
      <c r="A79" s="651"/>
      <c r="B79" s="652"/>
      <c r="C79" s="652"/>
      <c r="D79" s="462" t="s">
        <v>77</v>
      </c>
      <c r="E79" s="295" t="s">
        <v>142</v>
      </c>
      <c r="F79" s="327" t="s">
        <v>161</v>
      </c>
      <c r="G79" s="284">
        <f>'шк 2'!G70+'ШК 4'!G73+'ШК 5'!G67+'шк 7'!G64+'ШК 9'!G63+Гимн.!G50</f>
        <v>534816</v>
      </c>
      <c r="H79" s="284">
        <f>'шк 2'!H70+'ШК 4'!H73+'ШК 5'!H67+'шк 7'!H64+'ШК 9'!H63+Гимн.!H50</f>
        <v>532668</v>
      </c>
      <c r="I79" s="285">
        <f>H79/G79*100</f>
        <v>99.598366541015963</v>
      </c>
      <c r="J79" s="460">
        <f>I79</f>
        <v>99.598366541015963</v>
      </c>
      <c r="K79" s="283"/>
      <c r="L79" s="283" t="s">
        <v>27</v>
      </c>
      <c r="M79" s="654"/>
    </row>
    <row r="80" spans="1:18" ht="129" hidden="1" customHeight="1">
      <c r="A80" s="660" t="s">
        <v>216</v>
      </c>
      <c r="B80" s="661" t="s">
        <v>136</v>
      </c>
      <c r="C80" s="661" t="s">
        <v>23</v>
      </c>
      <c r="D80" s="286"/>
      <c r="E80" s="286"/>
      <c r="F80" s="284"/>
      <c r="G80" s="287"/>
      <c r="H80" s="287"/>
      <c r="I80" s="288"/>
      <c r="J80" s="634">
        <f>(I82+I83+I84+I85+I86+I87)/6</f>
        <v>100</v>
      </c>
      <c r="K80" s="286"/>
      <c r="L80" s="283" t="s">
        <v>27</v>
      </c>
      <c r="M80" s="662">
        <f>(J80+J88)/2</f>
        <v>102.25472016183411</v>
      </c>
    </row>
    <row r="81" spans="1:18" ht="96.75" hidden="1" customHeight="1">
      <c r="A81" s="660"/>
      <c r="B81" s="661"/>
      <c r="C81" s="661"/>
      <c r="D81" s="286"/>
      <c r="E81" s="286"/>
      <c r="F81" s="284"/>
      <c r="G81" s="287"/>
      <c r="H81" s="287"/>
      <c r="I81" s="288"/>
      <c r="J81" s="634"/>
      <c r="K81" s="286"/>
      <c r="L81" s="283" t="s">
        <v>27</v>
      </c>
      <c r="M81" s="662"/>
    </row>
    <row r="82" spans="1:18" ht="96.75" customHeight="1" thickBot="1">
      <c r="A82" s="660"/>
      <c r="B82" s="661"/>
      <c r="C82" s="661"/>
      <c r="D82" s="459" t="s">
        <v>217</v>
      </c>
      <c r="E82" s="286" t="s">
        <v>139</v>
      </c>
      <c r="F82" s="284" t="s">
        <v>26</v>
      </c>
      <c r="G82" s="287">
        <v>100</v>
      </c>
      <c r="H82" s="287">
        <v>100</v>
      </c>
      <c r="I82" s="288">
        <f t="shared" ref="I82:I104" si="4">H82/G82*100</f>
        <v>100</v>
      </c>
      <c r="J82" s="634"/>
      <c r="K82" s="286"/>
      <c r="L82" s="283" t="s">
        <v>27</v>
      </c>
      <c r="M82" s="662"/>
    </row>
    <row r="83" spans="1:18" ht="96.75" customHeight="1" thickBot="1">
      <c r="A83" s="660"/>
      <c r="B83" s="661"/>
      <c r="C83" s="661"/>
      <c r="D83" s="459" t="s">
        <v>219</v>
      </c>
      <c r="E83" s="286" t="s">
        <v>139</v>
      </c>
      <c r="F83" s="284" t="s">
        <v>26</v>
      </c>
      <c r="G83" s="287">
        <f>ДДТ!G19</f>
        <v>95</v>
      </c>
      <c r="H83" s="287">
        <f>ДДТ!H19</f>
        <v>95</v>
      </c>
      <c r="I83" s="288">
        <f t="shared" si="4"/>
        <v>100</v>
      </c>
      <c r="J83" s="634"/>
      <c r="K83" s="286"/>
      <c r="L83" s="283" t="s">
        <v>27</v>
      </c>
      <c r="M83" s="662"/>
    </row>
    <row r="84" spans="1:18" ht="96.75" customHeight="1" thickBot="1">
      <c r="A84" s="660"/>
      <c r="B84" s="661"/>
      <c r="C84" s="661"/>
      <c r="D84" s="459" t="s">
        <v>220</v>
      </c>
      <c r="E84" s="286" t="s">
        <v>139</v>
      </c>
      <c r="F84" s="284" t="s">
        <v>26</v>
      </c>
      <c r="G84" s="287">
        <v>100</v>
      </c>
      <c r="H84" s="287">
        <v>100</v>
      </c>
      <c r="I84" s="288">
        <f t="shared" si="4"/>
        <v>100</v>
      </c>
      <c r="J84" s="634"/>
      <c r="K84" s="286"/>
      <c r="L84" s="283" t="s">
        <v>27</v>
      </c>
      <c r="M84" s="662"/>
    </row>
    <row r="85" spans="1:18" ht="96.75" customHeight="1" thickBot="1">
      <c r="A85" s="660"/>
      <c r="B85" s="661"/>
      <c r="C85" s="661"/>
      <c r="D85" s="459" t="s">
        <v>221</v>
      </c>
      <c r="E85" s="286" t="s">
        <v>139</v>
      </c>
      <c r="F85" s="284" t="s">
        <v>26</v>
      </c>
      <c r="G85" s="287">
        <v>100</v>
      </c>
      <c r="H85" s="287">
        <v>100</v>
      </c>
      <c r="I85" s="288">
        <f t="shared" si="4"/>
        <v>100</v>
      </c>
      <c r="J85" s="634"/>
      <c r="K85" s="286"/>
      <c r="L85" s="283" t="s">
        <v>27</v>
      </c>
      <c r="M85" s="662"/>
    </row>
    <row r="86" spans="1:18" ht="96.75" customHeight="1" thickBot="1">
      <c r="A86" s="660"/>
      <c r="B86" s="661"/>
      <c r="C86" s="661"/>
      <c r="D86" s="459" t="s">
        <v>222</v>
      </c>
      <c r="E86" s="291" t="s">
        <v>139</v>
      </c>
      <c r="F86" s="293" t="s">
        <v>26</v>
      </c>
      <c r="G86" s="292">
        <v>100</v>
      </c>
      <c r="H86" s="292">
        <v>100</v>
      </c>
      <c r="I86" s="294">
        <f t="shared" si="4"/>
        <v>100</v>
      </c>
      <c r="J86" s="634"/>
      <c r="K86" s="291"/>
      <c r="L86" s="295" t="s">
        <v>27</v>
      </c>
      <c r="M86" s="662"/>
    </row>
    <row r="87" spans="1:18" ht="96.75" customHeight="1" thickBot="1">
      <c r="A87" s="660"/>
      <c r="B87" s="661"/>
      <c r="C87" s="661"/>
      <c r="D87" s="462" t="s">
        <v>264</v>
      </c>
      <c r="E87" s="283" t="s">
        <v>139</v>
      </c>
      <c r="F87" s="284" t="s">
        <v>26</v>
      </c>
      <c r="G87" s="284">
        <f>ДДТ!G27</f>
        <v>95</v>
      </c>
      <c r="H87" s="284">
        <f>ДДТ!H27</f>
        <v>95</v>
      </c>
      <c r="I87" s="284">
        <f>ДДТ!I27</f>
        <v>100</v>
      </c>
      <c r="J87" s="634"/>
      <c r="K87" s="283"/>
      <c r="L87" s="283"/>
      <c r="M87" s="662"/>
      <c r="O87" s="655" t="s">
        <v>265</v>
      </c>
      <c r="P87" s="655"/>
      <c r="Q87" s="655"/>
      <c r="R87" s="655"/>
    </row>
    <row r="88" spans="1:18" ht="45" customHeight="1">
      <c r="A88" s="660"/>
      <c r="B88" s="661"/>
      <c r="C88" s="661"/>
      <c r="D88" s="459" t="s">
        <v>41</v>
      </c>
      <c r="E88" s="295" t="s">
        <v>142</v>
      </c>
      <c r="F88" s="293" t="s">
        <v>161</v>
      </c>
      <c r="G88" s="293">
        <f>ДДТ!G28</f>
        <v>106776</v>
      </c>
      <c r="H88" s="293">
        <f>ДДТ!H28</f>
        <v>111591</v>
      </c>
      <c r="I88" s="411">
        <f t="shared" si="4"/>
        <v>104.50944032366824</v>
      </c>
      <c r="J88" s="412">
        <f>I88</f>
        <v>104.50944032366824</v>
      </c>
      <c r="K88" s="295"/>
      <c r="L88" s="295" t="s">
        <v>27</v>
      </c>
      <c r="M88" s="662"/>
    </row>
    <row r="89" spans="1:18" ht="100.95" customHeight="1">
      <c r="A89" s="663" t="s">
        <v>216</v>
      </c>
      <c r="B89" s="644" t="s">
        <v>293</v>
      </c>
      <c r="C89" s="666"/>
      <c r="D89" s="461" t="s">
        <v>217</v>
      </c>
      <c r="E89" s="461" t="s">
        <v>139</v>
      </c>
      <c r="F89" s="321" t="s">
        <v>26</v>
      </c>
      <c r="G89" s="321">
        <f>ДДТ!G29</f>
        <v>100</v>
      </c>
      <c r="H89" s="321">
        <f>ДДТ!H29</f>
        <v>100</v>
      </c>
      <c r="I89" s="321">
        <f>ДДТ!I29</f>
        <v>100</v>
      </c>
      <c r="J89" s="640">
        <f>(I89+I90+I91+I92+I93+I94)/6</f>
        <v>100</v>
      </c>
      <c r="K89" s="461"/>
      <c r="L89" s="461" t="s">
        <v>27</v>
      </c>
      <c r="M89" s="641">
        <f>(J89+J95)/2</f>
        <v>91.766958424507663</v>
      </c>
    </row>
    <row r="90" spans="1:18" ht="109.95" customHeight="1">
      <c r="A90" s="664"/>
      <c r="B90" s="645"/>
      <c r="C90" s="666"/>
      <c r="D90" s="461" t="s">
        <v>219</v>
      </c>
      <c r="E90" s="461" t="s">
        <v>139</v>
      </c>
      <c r="F90" s="321" t="s">
        <v>26</v>
      </c>
      <c r="G90" s="321">
        <f>ДДТ!G31</f>
        <v>95</v>
      </c>
      <c r="H90" s="321">
        <f>ДДТ!H31</f>
        <v>95</v>
      </c>
      <c r="I90" s="328">
        <f t="shared" ref="I90:I95" si="5">H90/G90*100</f>
        <v>100</v>
      </c>
      <c r="J90" s="640"/>
      <c r="K90" s="461"/>
      <c r="L90" s="461" t="s">
        <v>27</v>
      </c>
      <c r="M90" s="642"/>
    </row>
    <row r="91" spans="1:18" ht="105.6" customHeight="1">
      <c r="A91" s="664"/>
      <c r="B91" s="645"/>
      <c r="C91" s="666"/>
      <c r="D91" s="461" t="s">
        <v>220</v>
      </c>
      <c r="E91" s="461" t="s">
        <v>139</v>
      </c>
      <c r="F91" s="321" t="s">
        <v>26</v>
      </c>
      <c r="G91" s="321">
        <f>ДДТ!G34</f>
        <v>100</v>
      </c>
      <c r="H91" s="321">
        <f>ДДТ!H34</f>
        <v>100</v>
      </c>
      <c r="I91" s="328">
        <f t="shared" si="5"/>
        <v>100</v>
      </c>
      <c r="J91" s="640"/>
      <c r="K91" s="461"/>
      <c r="L91" s="461" t="s">
        <v>27</v>
      </c>
      <c r="M91" s="642"/>
    </row>
    <row r="92" spans="1:18" ht="98.4" customHeight="1">
      <c r="A92" s="664"/>
      <c r="B92" s="645"/>
      <c r="C92" s="666"/>
      <c r="D92" s="461" t="s">
        <v>221</v>
      </c>
      <c r="E92" s="461" t="s">
        <v>139</v>
      </c>
      <c r="F92" s="321" t="s">
        <v>26</v>
      </c>
      <c r="G92" s="321">
        <f>ДДТ!G36</f>
        <v>100</v>
      </c>
      <c r="H92" s="321">
        <f>ДДТ!H36</f>
        <v>100</v>
      </c>
      <c r="I92" s="328">
        <f t="shared" si="5"/>
        <v>100</v>
      </c>
      <c r="J92" s="640"/>
      <c r="K92" s="461"/>
      <c r="L92" s="461" t="s">
        <v>27</v>
      </c>
      <c r="M92" s="642"/>
    </row>
    <row r="93" spans="1:18" ht="102" customHeight="1">
      <c r="A93" s="664"/>
      <c r="B93" s="645"/>
      <c r="C93" s="666"/>
      <c r="D93" s="461" t="s">
        <v>222</v>
      </c>
      <c r="E93" s="461" t="s">
        <v>139</v>
      </c>
      <c r="F93" s="321" t="s">
        <v>26</v>
      </c>
      <c r="G93" s="321">
        <f>ДДТ!G38</f>
        <v>100</v>
      </c>
      <c r="H93" s="321">
        <f>ДДТ!H38</f>
        <v>100</v>
      </c>
      <c r="I93" s="328">
        <f t="shared" si="5"/>
        <v>100</v>
      </c>
      <c r="J93" s="640"/>
      <c r="K93" s="461"/>
      <c r="L93" s="461" t="s">
        <v>27</v>
      </c>
      <c r="M93" s="642"/>
    </row>
    <row r="94" spans="1:18" ht="103.2" customHeight="1">
      <c r="A94" s="664"/>
      <c r="B94" s="645"/>
      <c r="C94" s="666"/>
      <c r="D94" s="461" t="s">
        <v>264</v>
      </c>
      <c r="E94" s="461" t="s">
        <v>139</v>
      </c>
      <c r="F94" s="321" t="s">
        <v>26</v>
      </c>
      <c r="G94" s="321">
        <f>ДДТ!G39</f>
        <v>95</v>
      </c>
      <c r="H94" s="321">
        <f>ДДТ!H39</f>
        <v>95</v>
      </c>
      <c r="I94" s="328">
        <f t="shared" si="5"/>
        <v>100</v>
      </c>
      <c r="J94" s="640"/>
      <c r="K94" s="461"/>
      <c r="L94" s="461"/>
      <c r="M94" s="642"/>
    </row>
    <row r="95" spans="1:18" ht="45" customHeight="1">
      <c r="A95" s="665"/>
      <c r="B95" s="646"/>
      <c r="C95" s="666"/>
      <c r="D95" s="461" t="s">
        <v>41</v>
      </c>
      <c r="E95" s="461" t="s">
        <v>142</v>
      </c>
      <c r="F95" s="321" t="s">
        <v>161</v>
      </c>
      <c r="G95" s="321">
        <f>ДДТ!G40</f>
        <v>82260</v>
      </c>
      <c r="H95" s="321">
        <f>ДДТ!H40</f>
        <v>68715</v>
      </c>
      <c r="I95" s="328">
        <f t="shared" si="5"/>
        <v>83.533916849015327</v>
      </c>
      <c r="J95" s="463">
        <f>I95</f>
        <v>83.533916849015327</v>
      </c>
      <c r="K95" s="461"/>
      <c r="L95" s="461" t="s">
        <v>27</v>
      </c>
      <c r="M95" s="643"/>
    </row>
    <row r="96" spans="1:18" ht="45" hidden="1" customHeight="1">
      <c r="A96" s="408"/>
      <c r="B96" s="334"/>
      <c r="C96" s="334"/>
      <c r="D96" s="334"/>
      <c r="E96" s="334"/>
      <c r="F96" s="335"/>
      <c r="G96" s="335"/>
      <c r="H96" s="335"/>
      <c r="I96" s="337"/>
      <c r="J96" s="409"/>
      <c r="K96" s="334"/>
      <c r="L96" s="334"/>
      <c r="M96" s="410"/>
    </row>
    <row r="97" spans="1:13" ht="104.4" customHeight="1">
      <c r="A97" s="656" t="s">
        <v>216</v>
      </c>
      <c r="B97" s="657" t="s">
        <v>224</v>
      </c>
      <c r="C97" s="657" t="s">
        <v>225</v>
      </c>
      <c r="D97" s="657" t="s">
        <v>226</v>
      </c>
      <c r="E97" s="461" t="s">
        <v>139</v>
      </c>
      <c r="F97" s="321" t="s">
        <v>26</v>
      </c>
      <c r="G97" s="321">
        <v>100</v>
      </c>
      <c r="H97" s="321">
        <v>100</v>
      </c>
      <c r="I97" s="328">
        <f t="shared" si="4"/>
        <v>100</v>
      </c>
      <c r="J97" s="329">
        <v>100</v>
      </c>
      <c r="K97" s="658"/>
      <c r="L97" s="321" t="s">
        <v>27</v>
      </c>
      <c r="M97" s="659">
        <f>(J97+J100)/2</f>
        <v>100</v>
      </c>
    </row>
    <row r="98" spans="1:13" ht="145.94999999999999" customHeight="1">
      <c r="A98" s="656"/>
      <c r="B98" s="657"/>
      <c r="C98" s="657"/>
      <c r="D98" s="657"/>
      <c r="E98" s="461" t="s">
        <v>227</v>
      </c>
      <c r="F98" s="321" t="s">
        <v>26</v>
      </c>
      <c r="G98" s="321">
        <v>100</v>
      </c>
      <c r="H98" s="321">
        <v>100</v>
      </c>
      <c r="I98" s="328">
        <f t="shared" si="4"/>
        <v>100</v>
      </c>
      <c r="J98" s="330"/>
      <c r="K98" s="658"/>
      <c r="L98" s="321" t="s">
        <v>27</v>
      </c>
      <c r="M98" s="659"/>
    </row>
    <row r="99" spans="1:13" ht="252" customHeight="1">
      <c r="A99" s="656"/>
      <c r="B99" s="657"/>
      <c r="C99" s="657"/>
      <c r="D99" s="657"/>
      <c r="E99" s="461" t="s">
        <v>232</v>
      </c>
      <c r="F99" s="321" t="s">
        <v>26</v>
      </c>
      <c r="G99" s="321">
        <v>100</v>
      </c>
      <c r="H99" s="321">
        <v>100</v>
      </c>
      <c r="I99" s="328">
        <f t="shared" si="4"/>
        <v>100</v>
      </c>
      <c r="J99" s="330"/>
      <c r="K99" s="658"/>
      <c r="L99" s="321" t="s">
        <v>27</v>
      </c>
      <c r="M99" s="659"/>
    </row>
    <row r="100" spans="1:13" ht="45" customHeight="1">
      <c r="A100" s="656"/>
      <c r="B100" s="657"/>
      <c r="C100" s="657"/>
      <c r="D100" s="461" t="s">
        <v>41</v>
      </c>
      <c r="E100" s="461" t="s">
        <v>229</v>
      </c>
      <c r="F100" s="321" t="s">
        <v>230</v>
      </c>
      <c r="G100" s="321">
        <f>ДДТ!G51</f>
        <v>4</v>
      </c>
      <c r="H100" s="321">
        <f>ДДТ!H51</f>
        <v>4</v>
      </c>
      <c r="I100" s="331">
        <f t="shared" si="4"/>
        <v>100</v>
      </c>
      <c r="J100" s="331">
        <f>I100</f>
        <v>100</v>
      </c>
      <c r="K100" s="658"/>
      <c r="L100" s="321" t="s">
        <v>27</v>
      </c>
      <c r="M100" s="659"/>
    </row>
    <row r="101" spans="1:13" ht="108" customHeight="1">
      <c r="A101" s="656"/>
      <c r="B101" s="657"/>
      <c r="C101" s="657"/>
      <c r="D101" s="657" t="s">
        <v>231</v>
      </c>
      <c r="E101" s="461" t="s">
        <v>139</v>
      </c>
      <c r="F101" s="321" t="s">
        <v>26</v>
      </c>
      <c r="G101" s="321">
        <v>100</v>
      </c>
      <c r="H101" s="321">
        <v>100</v>
      </c>
      <c r="I101" s="328">
        <f t="shared" si="4"/>
        <v>100</v>
      </c>
      <c r="J101" s="330">
        <v>100</v>
      </c>
      <c r="K101" s="658"/>
      <c r="L101" s="321" t="s">
        <v>27</v>
      </c>
      <c r="M101" s="650">
        <f>(J101+J104)/2</f>
        <v>100</v>
      </c>
    </row>
    <row r="102" spans="1:13" ht="151.94999999999999" customHeight="1">
      <c r="A102" s="656"/>
      <c r="B102" s="657"/>
      <c r="C102" s="657"/>
      <c r="D102" s="657"/>
      <c r="E102" s="461" t="s">
        <v>227</v>
      </c>
      <c r="F102" s="321" t="s">
        <v>26</v>
      </c>
      <c r="G102" s="321">
        <v>100</v>
      </c>
      <c r="H102" s="321">
        <v>100</v>
      </c>
      <c r="I102" s="328">
        <f t="shared" si="4"/>
        <v>100</v>
      </c>
      <c r="J102" s="330"/>
      <c r="K102" s="658"/>
      <c r="L102" s="321" t="s">
        <v>27</v>
      </c>
      <c r="M102" s="650"/>
    </row>
    <row r="103" spans="1:13" ht="250.2" customHeight="1">
      <c r="A103" s="656"/>
      <c r="B103" s="657"/>
      <c r="C103" s="657"/>
      <c r="D103" s="657"/>
      <c r="E103" s="461" t="s">
        <v>266</v>
      </c>
      <c r="F103" s="321" t="s">
        <v>26</v>
      </c>
      <c r="G103" s="321">
        <v>100</v>
      </c>
      <c r="H103" s="321">
        <v>100</v>
      </c>
      <c r="I103" s="328">
        <f t="shared" si="4"/>
        <v>100</v>
      </c>
      <c r="J103" s="330"/>
      <c r="K103" s="658"/>
      <c r="L103" s="321" t="s">
        <v>27</v>
      </c>
      <c r="M103" s="650"/>
    </row>
    <row r="104" spans="1:13" ht="62.4">
      <c r="A104" s="656"/>
      <c r="B104" s="657"/>
      <c r="C104" s="657"/>
      <c r="D104" s="461" t="s">
        <v>41</v>
      </c>
      <c r="E104" s="461" t="s">
        <v>233</v>
      </c>
      <c r="F104" s="321" t="s">
        <v>230</v>
      </c>
      <c r="G104" s="321">
        <v>1</v>
      </c>
      <c r="H104" s="321">
        <v>1</v>
      </c>
      <c r="I104" s="328">
        <f t="shared" si="4"/>
        <v>100</v>
      </c>
      <c r="J104" s="328">
        <f>I104</f>
        <v>100</v>
      </c>
      <c r="K104" s="658"/>
      <c r="L104" s="321" t="s">
        <v>27</v>
      </c>
      <c r="M104" s="650"/>
    </row>
    <row r="105" spans="1:13" ht="15.6">
      <c r="A105" s="332"/>
      <c r="B105" s="333"/>
      <c r="C105" s="333"/>
      <c r="D105" s="334"/>
      <c r="E105" s="334"/>
      <c r="F105" s="335"/>
      <c r="G105" s="335"/>
      <c r="H105" s="335"/>
      <c r="I105" s="336"/>
      <c r="J105" s="337"/>
      <c r="K105" s="338"/>
      <c r="L105" s="335"/>
      <c r="M105" s="339"/>
    </row>
    <row r="106" spans="1:13">
      <c r="A106" s="273" t="s">
        <v>336</v>
      </c>
      <c r="G106" s="340" t="s">
        <v>337</v>
      </c>
      <c r="H106" s="341"/>
      <c r="I106" s="342"/>
      <c r="J106" s="342"/>
      <c r="K106" s="343"/>
      <c r="L106" s="343"/>
      <c r="M106" s="344"/>
    </row>
    <row r="107" spans="1:13">
      <c r="A107" s="273"/>
      <c r="G107" s="340"/>
      <c r="H107" s="341"/>
      <c r="I107" s="342"/>
      <c r="J107" s="342"/>
      <c r="K107" s="343"/>
      <c r="L107" s="343"/>
      <c r="M107" s="344"/>
    </row>
    <row r="108" spans="1:13">
      <c r="H108" s="341"/>
      <c r="I108" s="342"/>
      <c r="J108" s="342"/>
      <c r="K108" s="343"/>
      <c r="L108" s="343"/>
      <c r="M108" s="344"/>
    </row>
    <row r="109" spans="1:13">
      <c r="A109" s="273" t="s">
        <v>288</v>
      </c>
      <c r="G109" s="340" t="s">
        <v>289</v>
      </c>
    </row>
    <row r="112" spans="1:13">
      <c r="A112" s="273" t="s">
        <v>335</v>
      </c>
    </row>
  </sheetData>
  <mergeCells count="49">
    <mergeCell ref="O87:R87"/>
    <mergeCell ref="A97:A104"/>
    <mergeCell ref="B97:B104"/>
    <mergeCell ref="C97:C104"/>
    <mergeCell ref="D97:D99"/>
    <mergeCell ref="K97:K104"/>
    <mergeCell ref="M97:M100"/>
    <mergeCell ref="D101:D103"/>
    <mergeCell ref="M101:M104"/>
    <mergeCell ref="A80:A88"/>
    <mergeCell ref="B80:B88"/>
    <mergeCell ref="C80:C88"/>
    <mergeCell ref="J80:J87"/>
    <mergeCell ref="M80:M88"/>
    <mergeCell ref="A89:A95"/>
    <mergeCell ref="C89:C95"/>
    <mergeCell ref="A75:A79"/>
    <mergeCell ref="B75:B79"/>
    <mergeCell ref="C75:C79"/>
    <mergeCell ref="J75:J78"/>
    <mergeCell ref="M75:M79"/>
    <mergeCell ref="J89:J94"/>
    <mergeCell ref="M89:M95"/>
    <mergeCell ref="B89:B95"/>
    <mergeCell ref="D55:D57"/>
    <mergeCell ref="J55:J64"/>
    <mergeCell ref="M55:M68"/>
    <mergeCell ref="D62:D64"/>
    <mergeCell ref="J69:J72"/>
    <mergeCell ref="M69:M74"/>
    <mergeCell ref="A39:A54"/>
    <mergeCell ref="B39:B54"/>
    <mergeCell ref="C39:C54"/>
    <mergeCell ref="J39:J49"/>
    <mergeCell ref="M39:M54"/>
    <mergeCell ref="A27:A35"/>
    <mergeCell ref="B27:B35"/>
    <mergeCell ref="C27:C35"/>
    <mergeCell ref="J27:J34"/>
    <mergeCell ref="M27:M38"/>
    <mergeCell ref="A9:M9"/>
    <mergeCell ref="A10:M10"/>
    <mergeCell ref="A11:M11"/>
    <mergeCell ref="A14:A26"/>
    <mergeCell ref="B14:B21"/>
    <mergeCell ref="C14:C21"/>
    <mergeCell ref="J14:J21"/>
    <mergeCell ref="M14:M24"/>
    <mergeCell ref="M25:M26"/>
  </mergeCells>
  <pageMargins left="0.51180555555555496" right="0.31527777777777799" top="0.35416666666666702" bottom="0.35416666666666702" header="0.51180555555555496" footer="0.51180555555555496"/>
  <pageSetup paperSize="9" scale="5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1"/>
  <sheetViews>
    <sheetView topLeftCell="A22" zoomScale="80" zoomScaleNormal="80" workbookViewId="0">
      <selection activeCell="H22" sqref="H22:H23"/>
    </sheetView>
  </sheetViews>
  <sheetFormatPr defaultRowHeight="14.4"/>
  <cols>
    <col min="1" max="1" width="15.44140625"/>
    <col min="2" max="2" width="14.6640625"/>
    <col min="3" max="3" width="13.88671875"/>
    <col min="4" max="4" width="11.44140625" style="390"/>
    <col min="5" max="5" width="25.44140625" style="390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 style="390"/>
    <col min="13" max="13" width="10.88671875"/>
    <col min="14" max="14" width="0" style="1" hidden="1"/>
    <col min="15" max="15" width="0" hidden="1"/>
    <col min="16" max="16" width="0" style="1" hidden="1"/>
    <col min="17" max="1025" width="9.109375" style="1"/>
  </cols>
  <sheetData>
    <row r="1" spans="1:13">
      <c r="A1" s="2"/>
      <c r="L1" s="393"/>
      <c r="M1" s="2" t="s">
        <v>0</v>
      </c>
    </row>
    <row r="2" spans="1:13">
      <c r="A2" s="2"/>
      <c r="L2" s="393"/>
      <c r="M2" s="2" t="s">
        <v>1</v>
      </c>
    </row>
    <row r="3" spans="1:13">
      <c r="A3" s="2"/>
      <c r="L3" s="393"/>
      <c r="M3" s="2" t="s">
        <v>2</v>
      </c>
    </row>
    <row r="4" spans="1:13">
      <c r="A4" s="2"/>
      <c r="L4" s="393"/>
      <c r="M4" s="2" t="s">
        <v>3</v>
      </c>
    </row>
    <row r="5" spans="1:13">
      <c r="A5" s="2"/>
      <c r="L5" s="393"/>
      <c r="M5" s="2" t="s">
        <v>4</v>
      </c>
    </row>
    <row r="6" spans="1:13">
      <c r="A6" s="2"/>
      <c r="L6" s="393"/>
      <c r="M6" s="2" t="s">
        <v>5</v>
      </c>
    </row>
    <row r="7" spans="1:13">
      <c r="A7" s="2"/>
      <c r="L7" s="393"/>
      <c r="M7" s="2" t="s">
        <v>6</v>
      </c>
    </row>
    <row r="8" spans="1:13">
      <c r="A8" s="3"/>
    </row>
    <row r="9" spans="1:13">
      <c r="A9" s="484" t="s">
        <v>7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</row>
    <row r="10" spans="1:13">
      <c r="A10" s="484" t="s">
        <v>313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</row>
    <row r="11" spans="1:13">
      <c r="A11" s="484" t="s">
        <v>48</v>
      </c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</row>
    <row r="12" spans="1:13">
      <c r="A12" s="3"/>
    </row>
    <row r="13" spans="1:13" ht="184.5" customHeight="1">
      <c r="A13" s="135" t="s">
        <v>8</v>
      </c>
      <c r="B13" s="135" t="s">
        <v>9</v>
      </c>
      <c r="C13" s="135" t="s">
        <v>10</v>
      </c>
      <c r="D13" s="391" t="s">
        <v>11</v>
      </c>
      <c r="E13" s="391" t="s">
        <v>12</v>
      </c>
      <c r="F13" s="135" t="s">
        <v>13</v>
      </c>
      <c r="G13" s="135" t="s">
        <v>14</v>
      </c>
      <c r="H13" s="135" t="s">
        <v>15</v>
      </c>
      <c r="I13" s="135" t="s">
        <v>16</v>
      </c>
      <c r="J13" s="135" t="s">
        <v>17</v>
      </c>
      <c r="K13" s="135" t="s">
        <v>18</v>
      </c>
      <c r="L13" s="391" t="s">
        <v>19</v>
      </c>
      <c r="M13" s="135" t="s">
        <v>20</v>
      </c>
    </row>
    <row r="14" spans="1:13" ht="96.75" customHeight="1">
      <c r="A14" s="485" t="s">
        <v>56</v>
      </c>
      <c r="B14" s="485" t="s">
        <v>22</v>
      </c>
      <c r="C14" s="485" t="s">
        <v>23</v>
      </c>
      <c r="D14" s="391" t="s">
        <v>50</v>
      </c>
      <c r="E14" s="391" t="s">
        <v>25</v>
      </c>
      <c r="F14" s="135" t="s">
        <v>26</v>
      </c>
      <c r="G14" s="135">
        <v>100</v>
      </c>
      <c r="H14" s="135">
        <v>100</v>
      </c>
      <c r="I14" s="388">
        <f t="shared" ref="I14:I23" si="0">H14/G14*100</f>
        <v>100</v>
      </c>
      <c r="J14" s="486">
        <f>(I14+I15+I16+I17+I18+I19+I20+I21)/8</f>
        <v>100</v>
      </c>
      <c r="K14" s="135"/>
      <c r="L14" s="391" t="s">
        <v>27</v>
      </c>
      <c r="M14" s="389"/>
    </row>
    <row r="15" spans="1:13" ht="79.2">
      <c r="A15" s="485"/>
      <c r="B15" s="485"/>
      <c r="C15" s="485"/>
      <c r="D15" s="391"/>
      <c r="E15" s="391" t="s">
        <v>28</v>
      </c>
      <c r="F15" s="135" t="s">
        <v>26</v>
      </c>
      <c r="G15" s="135">
        <v>100</v>
      </c>
      <c r="H15" s="135">
        <v>100</v>
      </c>
      <c r="I15" s="388">
        <f t="shared" si="0"/>
        <v>100</v>
      </c>
      <c r="J15" s="486"/>
      <c r="K15" s="135"/>
      <c r="L15" s="391" t="s">
        <v>27</v>
      </c>
      <c r="M15" s="389"/>
    </row>
    <row r="16" spans="1:13" ht="127.5" customHeight="1">
      <c r="A16" s="485"/>
      <c r="B16" s="485"/>
      <c r="C16" s="485"/>
      <c r="D16" s="391" t="s">
        <v>29</v>
      </c>
      <c r="E16" s="391" t="s">
        <v>25</v>
      </c>
      <c r="F16" s="135" t="s">
        <v>26</v>
      </c>
      <c r="G16" s="135">
        <v>100</v>
      </c>
      <c r="H16" s="135">
        <v>100</v>
      </c>
      <c r="I16" s="388">
        <f t="shared" si="0"/>
        <v>100</v>
      </c>
      <c r="J16" s="486"/>
      <c r="K16" s="135"/>
      <c r="L16" s="391" t="s">
        <v>27</v>
      </c>
      <c r="M16" s="389"/>
    </row>
    <row r="17" spans="1:15" ht="147.75" customHeight="1">
      <c r="A17" s="485"/>
      <c r="B17" s="485"/>
      <c r="C17" s="485"/>
      <c r="D17" s="391"/>
      <c r="E17" s="391" t="s">
        <v>28</v>
      </c>
      <c r="F17" s="135" t="s">
        <v>26</v>
      </c>
      <c r="G17" s="135">
        <v>100</v>
      </c>
      <c r="H17" s="135">
        <v>100</v>
      </c>
      <c r="I17" s="388">
        <f t="shared" si="0"/>
        <v>100</v>
      </c>
      <c r="J17" s="486"/>
      <c r="K17" s="135"/>
      <c r="L17" s="391" t="s">
        <v>27</v>
      </c>
      <c r="M17" s="389"/>
    </row>
    <row r="18" spans="1:15" ht="174.75" customHeight="1">
      <c r="A18" s="485"/>
      <c r="B18" s="485"/>
      <c r="C18" s="485"/>
      <c r="D18" s="391" t="s">
        <v>30</v>
      </c>
      <c r="E18" s="391" t="s">
        <v>25</v>
      </c>
      <c r="F18" s="135" t="s">
        <v>26</v>
      </c>
      <c r="G18" s="135">
        <v>100</v>
      </c>
      <c r="H18" s="135">
        <v>100</v>
      </c>
      <c r="I18" s="388">
        <f t="shared" si="0"/>
        <v>100</v>
      </c>
      <c r="J18" s="486"/>
      <c r="K18" s="135"/>
      <c r="L18" s="391" t="s">
        <v>27</v>
      </c>
      <c r="M18" s="389"/>
      <c r="O18" s="1" t="s">
        <v>31</v>
      </c>
    </row>
    <row r="19" spans="1:15" ht="150" customHeight="1">
      <c r="A19" s="485"/>
      <c r="B19" s="485"/>
      <c r="C19" s="485"/>
      <c r="D19" s="391"/>
      <c r="E19" s="391" t="s">
        <v>28</v>
      </c>
      <c r="F19" s="135" t="s">
        <v>26</v>
      </c>
      <c r="G19" s="135">
        <v>100</v>
      </c>
      <c r="H19" s="135">
        <v>100</v>
      </c>
      <c r="I19" s="388">
        <f t="shared" si="0"/>
        <v>100</v>
      </c>
      <c r="J19" s="486"/>
      <c r="K19" s="135"/>
      <c r="L19" s="391" t="s">
        <v>27</v>
      </c>
      <c r="M19" s="389"/>
    </row>
    <row r="20" spans="1:15" ht="228.75" customHeight="1">
      <c r="A20" s="485"/>
      <c r="B20" s="485"/>
      <c r="C20" s="485"/>
      <c r="D20" s="391" t="s">
        <v>57</v>
      </c>
      <c r="E20" s="391" t="s">
        <v>25</v>
      </c>
      <c r="F20" s="135" t="s">
        <v>26</v>
      </c>
      <c r="G20" s="135">
        <v>100</v>
      </c>
      <c r="H20" s="135">
        <v>100</v>
      </c>
      <c r="I20" s="388">
        <f t="shared" si="0"/>
        <v>100</v>
      </c>
      <c r="J20" s="486"/>
      <c r="K20" s="135"/>
      <c r="L20" s="391" t="s">
        <v>27</v>
      </c>
      <c r="M20" s="389"/>
      <c r="O20" s="1" t="s">
        <v>33</v>
      </c>
    </row>
    <row r="21" spans="1:15" ht="95.25" customHeight="1">
      <c r="A21" s="485"/>
      <c r="B21" s="485"/>
      <c r="C21" s="485"/>
      <c r="D21" s="391"/>
      <c r="E21" s="391" t="s">
        <v>28</v>
      </c>
      <c r="F21" s="135" t="s">
        <v>26</v>
      </c>
      <c r="G21" s="135">
        <v>100</v>
      </c>
      <c r="H21" s="135">
        <v>100</v>
      </c>
      <c r="I21" s="388">
        <f t="shared" si="0"/>
        <v>100</v>
      </c>
      <c r="J21" s="486"/>
      <c r="K21" s="135"/>
      <c r="L21" s="391" t="s">
        <v>27</v>
      </c>
      <c r="M21" s="389"/>
    </row>
    <row r="22" spans="1:15" ht="96" customHeight="1">
      <c r="A22" s="485"/>
      <c r="B22" s="135"/>
      <c r="C22" s="135"/>
      <c r="D22" s="391" t="s">
        <v>34</v>
      </c>
      <c r="E22" s="391" t="s">
        <v>35</v>
      </c>
      <c r="F22" s="135" t="s">
        <v>36</v>
      </c>
      <c r="G22" s="135">
        <v>52</v>
      </c>
      <c r="H22" s="469">
        <v>45</v>
      </c>
      <c r="I22" s="467">
        <f t="shared" si="0"/>
        <v>86.538461538461547</v>
      </c>
      <c r="J22" s="486">
        <f>(I22+I23)/2</f>
        <v>93.269230769230774</v>
      </c>
      <c r="K22" s="135"/>
      <c r="L22" s="391" t="s">
        <v>27</v>
      </c>
      <c r="M22" s="389"/>
    </row>
    <row r="23" spans="1:15" ht="110.25" customHeight="1">
      <c r="A23" s="485"/>
      <c r="B23" s="135"/>
      <c r="C23" s="135"/>
      <c r="D23" s="391" t="s">
        <v>58</v>
      </c>
      <c r="E23" s="391" t="s">
        <v>35</v>
      </c>
      <c r="F23" s="135" t="s">
        <v>36</v>
      </c>
      <c r="G23" s="135">
        <v>47</v>
      </c>
      <c r="H23" s="469">
        <v>47</v>
      </c>
      <c r="I23" s="433">
        <f t="shared" si="0"/>
        <v>100</v>
      </c>
      <c r="J23" s="486"/>
      <c r="K23" s="388"/>
      <c r="L23" s="391" t="s">
        <v>27</v>
      </c>
      <c r="M23" s="389"/>
    </row>
    <row r="24" spans="1:15" hidden="1">
      <c r="A24" s="485"/>
      <c r="B24" s="135"/>
      <c r="C24" s="135"/>
      <c r="D24" s="391" t="s">
        <v>59</v>
      </c>
      <c r="E24" s="391"/>
      <c r="F24" s="135"/>
      <c r="G24" s="135"/>
      <c r="H24" s="135"/>
      <c r="I24" s="388"/>
      <c r="J24" s="388"/>
      <c r="K24" s="388"/>
      <c r="L24" s="391"/>
      <c r="M24" s="389"/>
    </row>
    <row r="25" spans="1:15" ht="15" customHeight="1">
      <c r="A25" s="485"/>
      <c r="B25" s="485" t="s">
        <v>42</v>
      </c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388">
        <f>(J14+J22)/2</f>
        <v>96.634615384615387</v>
      </c>
    </row>
    <row r="26" spans="1:15" ht="115.5" customHeight="1">
      <c r="A26" s="485"/>
      <c r="B26" s="135" t="s">
        <v>38</v>
      </c>
      <c r="C26" s="135" t="s">
        <v>23</v>
      </c>
      <c r="D26" s="391" t="s">
        <v>39</v>
      </c>
      <c r="E26" s="391" t="s">
        <v>40</v>
      </c>
      <c r="F26" s="135" t="s">
        <v>26</v>
      </c>
      <c r="G26" s="135">
        <v>100</v>
      </c>
      <c r="H26" s="135">
        <v>100</v>
      </c>
      <c r="I26" s="388">
        <f>H26/G26*100</f>
        <v>100</v>
      </c>
      <c r="J26" s="388">
        <v>100</v>
      </c>
      <c r="K26" s="135"/>
      <c r="L26" s="391" t="s">
        <v>27</v>
      </c>
      <c r="M26" s="389"/>
    </row>
    <row r="27" spans="1:15" ht="45" customHeight="1">
      <c r="A27" s="485"/>
      <c r="B27" s="135"/>
      <c r="C27" s="135"/>
      <c r="D27" s="391" t="s">
        <v>41</v>
      </c>
      <c r="E27" s="391" t="s">
        <v>35</v>
      </c>
      <c r="F27" s="135" t="s">
        <v>36</v>
      </c>
      <c r="G27" s="135">
        <f>G22+G23</f>
        <v>99</v>
      </c>
      <c r="H27" s="389">
        <f>H22+H23</f>
        <v>92</v>
      </c>
      <c r="I27" s="388">
        <f>H27/G27*100</f>
        <v>92.929292929292927</v>
      </c>
      <c r="J27" s="388">
        <f>I27</f>
        <v>92.929292929292927</v>
      </c>
      <c r="K27" s="135"/>
      <c r="L27" s="391" t="s">
        <v>27</v>
      </c>
      <c r="M27" s="389"/>
    </row>
    <row r="28" spans="1:15" ht="15" customHeight="1">
      <c r="A28" s="4"/>
      <c r="B28" s="482" t="s">
        <v>42</v>
      </c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6">
        <f>(J26+J27)/2</f>
        <v>96.464646464646464</v>
      </c>
    </row>
    <row r="29" spans="1:15" ht="15" customHeight="1">
      <c r="A29" s="483" t="s">
        <v>43</v>
      </c>
      <c r="B29" s="483"/>
      <c r="C29" s="483"/>
      <c r="D29" s="381"/>
      <c r="E29" s="381"/>
      <c r="F29" s="5"/>
      <c r="G29" s="5"/>
      <c r="H29" s="5"/>
      <c r="I29" s="8"/>
      <c r="J29" s="11"/>
      <c r="K29" s="5"/>
      <c r="L29" s="381"/>
      <c r="M29" s="6">
        <f>(M25+M28)/2</f>
        <v>96.549630924630918</v>
      </c>
    </row>
    <row r="30" spans="1:15">
      <c r="A30" s="12"/>
      <c r="B30" s="13"/>
      <c r="C30" s="13"/>
      <c r="D30" s="392"/>
      <c r="E30" s="392"/>
      <c r="F30" s="13"/>
      <c r="G30" s="13"/>
      <c r="H30" s="13"/>
      <c r="I30" s="14"/>
      <c r="J30" s="15"/>
      <c r="K30" s="13"/>
      <c r="L30" s="392"/>
      <c r="M30" s="31"/>
    </row>
    <row r="31" spans="1:15">
      <c r="A31" s="12"/>
      <c r="B31" s="13"/>
      <c r="C31" s="13"/>
      <c r="D31" s="392"/>
      <c r="E31" s="392"/>
      <c r="F31" s="13"/>
      <c r="G31" s="13"/>
      <c r="H31" s="13"/>
      <c r="I31" s="14"/>
      <c r="J31" s="15"/>
      <c r="K31" s="13"/>
      <c r="L31" s="392"/>
      <c r="M31" s="31"/>
    </row>
    <row r="32" spans="1:15" ht="15.75" customHeight="1">
      <c r="A32" s="1" t="s">
        <v>44</v>
      </c>
    </row>
    <row r="33" spans="1:7" ht="15.75" customHeight="1">
      <c r="A33" s="1" t="s">
        <v>45</v>
      </c>
    </row>
    <row r="34" spans="1:7" ht="15.75" customHeight="1">
      <c r="A34" s="345" t="s">
        <v>310</v>
      </c>
    </row>
    <row r="35" spans="1:7" ht="27.75" customHeight="1">
      <c r="A35" s="1" t="s">
        <v>60</v>
      </c>
      <c r="G35" s="1" t="s">
        <v>287</v>
      </c>
    </row>
    <row r="38" spans="1:7" ht="24" customHeight="1"/>
    <row r="41" spans="1:7" ht="15.75" customHeight="1"/>
  </sheetData>
  <mergeCells count="11">
    <mergeCell ref="B28:L28"/>
    <mergeCell ref="A29:C29"/>
    <mergeCell ref="A9:M9"/>
    <mergeCell ref="A10:M10"/>
    <mergeCell ref="A11:M11"/>
    <mergeCell ref="A14:A27"/>
    <mergeCell ref="B14:B21"/>
    <mergeCell ref="C14:C21"/>
    <mergeCell ref="J14:J21"/>
    <mergeCell ref="J22:J23"/>
    <mergeCell ref="B25:L25"/>
  </mergeCells>
  <pageMargins left="0.70866141732283472" right="0.70866141732283472" top="0.74803149606299213" bottom="0.74803149606299213" header="0.51181102362204722" footer="0.51181102362204722"/>
  <pageSetup paperSize="9" scale="70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78"/>
  <sheetViews>
    <sheetView topLeftCell="A19" workbookViewId="0">
      <selection activeCell="H20" sqref="H20:H21"/>
    </sheetView>
  </sheetViews>
  <sheetFormatPr defaultRowHeight="14.4"/>
  <cols>
    <col min="1" max="1" width="15.44140625"/>
    <col min="2" max="2" width="14.6640625"/>
    <col min="3" max="3" width="13.88671875"/>
    <col min="4" max="4" width="11.44140625"/>
    <col min="5" max="5" width="14.8867187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4" max="16" width="0" hidden="1"/>
    <col min="17" max="1025" width="9.109375" style="1"/>
  </cols>
  <sheetData>
    <row r="1" spans="1:16">
      <c r="A1" s="2"/>
      <c r="L1" s="2"/>
      <c r="M1" s="2" t="s">
        <v>0</v>
      </c>
    </row>
    <row r="2" spans="1:16">
      <c r="A2" s="2"/>
      <c r="L2" s="2"/>
      <c r="M2" s="2" t="s">
        <v>1</v>
      </c>
    </row>
    <row r="3" spans="1:16">
      <c r="A3" s="2"/>
      <c r="L3" s="2"/>
      <c r="M3" s="2" t="s">
        <v>2</v>
      </c>
    </row>
    <row r="4" spans="1:16">
      <c r="A4" s="2"/>
      <c r="L4" s="2"/>
      <c r="M4" s="2" t="s">
        <v>3</v>
      </c>
    </row>
    <row r="5" spans="1:16">
      <c r="A5" s="2"/>
      <c r="L5" s="2"/>
      <c r="M5" s="2" t="s">
        <v>4</v>
      </c>
    </row>
    <row r="6" spans="1:16">
      <c r="A6" s="2"/>
      <c r="L6" s="2"/>
      <c r="M6" s="2" t="s">
        <v>5</v>
      </c>
    </row>
    <row r="7" spans="1:16">
      <c r="A7" s="2"/>
      <c r="L7" s="2"/>
      <c r="M7" s="2" t="s">
        <v>6</v>
      </c>
    </row>
    <row r="8" spans="1:16">
      <c r="A8" s="3"/>
    </row>
    <row r="9" spans="1:16">
      <c r="A9" s="484" t="s">
        <v>7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</row>
    <row r="10" spans="1:16">
      <c r="A10" s="484" t="s">
        <v>301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</row>
    <row r="11" spans="1:16">
      <c r="A11" s="484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</row>
    <row r="12" spans="1:16">
      <c r="A12" s="3"/>
    </row>
    <row r="13" spans="1:16" ht="184.8">
      <c r="A13" s="32" t="s">
        <v>8</v>
      </c>
      <c r="B13" s="33" t="s">
        <v>9</v>
      </c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33" t="s">
        <v>61</v>
      </c>
      <c r="J13" s="33" t="s">
        <v>62</v>
      </c>
      <c r="K13" s="33" t="s">
        <v>18</v>
      </c>
      <c r="L13" s="33" t="s">
        <v>19</v>
      </c>
      <c r="M13" s="33" t="s">
        <v>20</v>
      </c>
    </row>
    <row r="14" spans="1:16" ht="115.5" customHeight="1">
      <c r="A14" s="489" t="s">
        <v>63</v>
      </c>
      <c r="B14" s="489" t="s">
        <v>22</v>
      </c>
      <c r="C14" s="489" t="s">
        <v>23</v>
      </c>
      <c r="D14" s="35" t="s">
        <v>50</v>
      </c>
      <c r="E14" s="35" t="s">
        <v>25</v>
      </c>
      <c r="F14" s="35" t="s">
        <v>26</v>
      </c>
      <c r="G14" s="35">
        <v>100</v>
      </c>
      <c r="H14" s="35">
        <v>100</v>
      </c>
      <c r="I14" s="36">
        <f t="shared" ref="I14:I21" si="0">H14/G14*100</f>
        <v>100</v>
      </c>
      <c r="J14" s="490">
        <v>100</v>
      </c>
      <c r="K14" s="35"/>
      <c r="L14" s="35" t="s">
        <v>27</v>
      </c>
      <c r="M14" s="37"/>
      <c r="N14" s="492">
        <f>(K14+K23+K24+K20)/4</f>
        <v>0</v>
      </c>
      <c r="O14" s="492" t="e">
        <f>(L14+L23+L24+L20)/4</f>
        <v>#VALUE!</v>
      </c>
      <c r="P14" s="492">
        <f>(M14+M23+M24+M20)/4</f>
        <v>0</v>
      </c>
    </row>
    <row r="15" spans="1:16" ht="123" customHeight="1">
      <c r="A15" s="489"/>
      <c r="B15" s="489"/>
      <c r="C15" s="489"/>
      <c r="D15" s="38"/>
      <c r="E15" s="38" t="s">
        <v>28</v>
      </c>
      <c r="F15" s="38" t="s">
        <v>26</v>
      </c>
      <c r="G15" s="38">
        <v>100</v>
      </c>
      <c r="H15" s="38">
        <v>100</v>
      </c>
      <c r="I15" s="39">
        <f t="shared" si="0"/>
        <v>100</v>
      </c>
      <c r="J15" s="490"/>
      <c r="K15" s="38"/>
      <c r="L15" s="35" t="s">
        <v>27</v>
      </c>
      <c r="M15" s="40"/>
      <c r="N15" s="492"/>
      <c r="O15" s="492"/>
      <c r="P15" s="492"/>
    </row>
    <row r="16" spans="1:16" ht="115.95" customHeight="1">
      <c r="A16" s="489"/>
      <c r="B16" s="489"/>
      <c r="C16" s="489"/>
      <c r="D16" s="38" t="s">
        <v>29</v>
      </c>
      <c r="E16" s="9" t="s">
        <v>25</v>
      </c>
      <c r="F16" s="38" t="s">
        <v>26</v>
      </c>
      <c r="G16" s="38">
        <v>100</v>
      </c>
      <c r="H16" s="38">
        <v>100</v>
      </c>
      <c r="I16" s="39">
        <f t="shared" si="0"/>
        <v>100</v>
      </c>
      <c r="J16" s="490"/>
      <c r="K16" s="38"/>
      <c r="L16" s="35" t="s">
        <v>27</v>
      </c>
      <c r="M16" s="40"/>
      <c r="N16" s="492"/>
      <c r="O16" s="492"/>
      <c r="P16" s="492"/>
    </row>
    <row r="17" spans="1:16" ht="160.19999999999999" customHeight="1">
      <c r="A17" s="489"/>
      <c r="B17" s="489"/>
      <c r="C17" s="489"/>
      <c r="D17" s="38"/>
      <c r="E17" s="38" t="s">
        <v>28</v>
      </c>
      <c r="F17" s="38" t="s">
        <v>26</v>
      </c>
      <c r="G17" s="38">
        <v>100</v>
      </c>
      <c r="H17" s="38">
        <v>100</v>
      </c>
      <c r="I17" s="39">
        <f t="shared" si="0"/>
        <v>100</v>
      </c>
      <c r="J17" s="490"/>
      <c r="K17" s="38"/>
      <c r="L17" s="35" t="s">
        <v>27</v>
      </c>
      <c r="M17" s="40"/>
      <c r="N17" s="492"/>
      <c r="O17" s="492"/>
      <c r="P17" s="492"/>
    </row>
    <row r="18" spans="1:16" ht="170.4" customHeight="1">
      <c r="A18" s="489"/>
      <c r="B18" s="489"/>
      <c r="C18" s="489"/>
      <c r="D18" s="38" t="s">
        <v>64</v>
      </c>
      <c r="E18" s="5" t="s">
        <v>25</v>
      </c>
      <c r="F18" s="38" t="s">
        <v>26</v>
      </c>
      <c r="G18" s="38">
        <v>100</v>
      </c>
      <c r="H18" s="38">
        <v>100</v>
      </c>
      <c r="I18" s="39">
        <f t="shared" si="0"/>
        <v>100</v>
      </c>
      <c r="J18" s="490"/>
      <c r="K18" s="38"/>
      <c r="L18" s="35" t="s">
        <v>27</v>
      </c>
      <c r="M18" s="40"/>
      <c r="N18" s="492"/>
      <c r="O18" s="492"/>
      <c r="P18" s="492"/>
    </row>
    <row r="19" spans="1:16" ht="145.94999999999999" customHeight="1">
      <c r="A19" s="489"/>
      <c r="B19" s="489"/>
      <c r="C19" s="489"/>
      <c r="D19" s="38"/>
      <c r="E19" s="38" t="s">
        <v>28</v>
      </c>
      <c r="F19" s="38" t="s">
        <v>26</v>
      </c>
      <c r="G19" s="38">
        <v>100</v>
      </c>
      <c r="H19" s="38">
        <v>100</v>
      </c>
      <c r="I19" s="39">
        <f t="shared" si="0"/>
        <v>100</v>
      </c>
      <c r="J19" s="490"/>
      <c r="K19" s="38"/>
      <c r="L19" s="35" t="s">
        <v>27</v>
      </c>
      <c r="M19" s="40"/>
      <c r="N19" s="492"/>
      <c r="O19" s="492"/>
      <c r="P19" s="492"/>
    </row>
    <row r="20" spans="1:16" ht="79.5" customHeight="1">
      <c r="A20" s="489"/>
      <c r="B20" s="489"/>
      <c r="C20" s="489"/>
      <c r="D20" s="38" t="s">
        <v>65</v>
      </c>
      <c r="E20" s="41" t="s">
        <v>35</v>
      </c>
      <c r="F20" s="42" t="s">
        <v>36</v>
      </c>
      <c r="G20" s="43">
        <v>91</v>
      </c>
      <c r="H20" s="43">
        <v>90</v>
      </c>
      <c r="I20" s="44">
        <f t="shared" si="0"/>
        <v>98.901098901098905</v>
      </c>
      <c r="J20" s="493">
        <f>(I20+I21)/2</f>
        <v>99.45054945054946</v>
      </c>
      <c r="K20" s="494"/>
      <c r="L20" s="35" t="s">
        <v>27</v>
      </c>
      <c r="M20" s="40"/>
      <c r="N20" s="492"/>
      <c r="O20" s="492"/>
      <c r="P20" s="492"/>
    </row>
    <row r="21" spans="1:16" ht="102" customHeight="1">
      <c r="A21" s="489"/>
      <c r="B21" s="489"/>
      <c r="C21" s="489"/>
      <c r="D21" s="45" t="s">
        <v>53</v>
      </c>
      <c r="E21" s="41" t="s">
        <v>35</v>
      </c>
      <c r="F21" s="42" t="s">
        <v>36</v>
      </c>
      <c r="G21" s="46">
        <v>15</v>
      </c>
      <c r="H21" s="46">
        <v>15</v>
      </c>
      <c r="I21" s="47">
        <f t="shared" si="0"/>
        <v>100</v>
      </c>
      <c r="J21" s="493"/>
      <c r="K21" s="494"/>
      <c r="L21" s="35" t="s">
        <v>27</v>
      </c>
      <c r="M21" s="40"/>
      <c r="N21" s="492"/>
      <c r="O21" s="492"/>
      <c r="P21" s="492"/>
    </row>
    <row r="22" spans="1:16" ht="24" customHeight="1">
      <c r="A22" s="489"/>
      <c r="B22" s="495" t="s">
        <v>54</v>
      </c>
      <c r="C22" s="495"/>
      <c r="D22" s="495"/>
      <c r="E22" s="495"/>
      <c r="F22" s="495"/>
      <c r="G22" s="495"/>
      <c r="H22" s="495"/>
      <c r="I22" s="495"/>
      <c r="J22" s="495"/>
      <c r="K22" s="495"/>
      <c r="L22" s="48"/>
      <c r="M22" s="6">
        <f>(J14+J20)/2</f>
        <v>99.72527472527473</v>
      </c>
      <c r="N22" s="492"/>
      <c r="O22" s="492"/>
      <c r="P22" s="492"/>
    </row>
    <row r="23" spans="1:16" ht="110.4" customHeight="1">
      <c r="A23" s="489"/>
      <c r="B23" s="49" t="s">
        <v>38</v>
      </c>
      <c r="C23" s="49" t="s">
        <v>23</v>
      </c>
      <c r="D23" s="50" t="s">
        <v>39</v>
      </c>
      <c r="E23" s="51" t="s">
        <v>40</v>
      </c>
      <c r="F23" s="52" t="s">
        <v>26</v>
      </c>
      <c r="G23" s="38">
        <v>100</v>
      </c>
      <c r="H23" s="38">
        <v>100</v>
      </c>
      <c r="I23" s="39">
        <f>H23/G23*100</f>
        <v>100</v>
      </c>
      <c r="J23" s="53">
        <v>100</v>
      </c>
      <c r="K23" s="38"/>
      <c r="L23" s="35" t="s">
        <v>27</v>
      </c>
      <c r="M23" s="40"/>
      <c r="N23" s="492"/>
      <c r="O23" s="492"/>
      <c r="P23" s="492"/>
    </row>
    <row r="24" spans="1:16" ht="39.6">
      <c r="A24" s="489"/>
      <c r="B24" s="54"/>
      <c r="C24" s="54"/>
      <c r="D24" s="43" t="s">
        <v>41</v>
      </c>
      <c r="E24" s="43" t="s">
        <v>35</v>
      </c>
      <c r="F24" s="43" t="s">
        <v>36</v>
      </c>
      <c r="G24" s="43">
        <v>106</v>
      </c>
      <c r="H24" s="55">
        <v>105</v>
      </c>
      <c r="I24" s="56">
        <f>H24/G24*100</f>
        <v>99.056603773584911</v>
      </c>
      <c r="J24" s="57">
        <f>I24</f>
        <v>99.056603773584911</v>
      </c>
      <c r="K24" s="43"/>
      <c r="L24" s="46" t="s">
        <v>27</v>
      </c>
      <c r="M24" s="58"/>
      <c r="N24" s="492"/>
      <c r="O24" s="492"/>
      <c r="P24" s="492"/>
    </row>
    <row r="25" spans="1:16" ht="15" customHeight="1">
      <c r="A25" s="12"/>
      <c r="B25" s="491" t="s">
        <v>54</v>
      </c>
      <c r="C25" s="491"/>
      <c r="D25" s="491"/>
      <c r="E25" s="491"/>
      <c r="F25" s="491"/>
      <c r="G25" s="491"/>
      <c r="H25" s="491"/>
      <c r="I25" s="491"/>
      <c r="J25" s="491"/>
      <c r="K25" s="491"/>
      <c r="L25" s="5"/>
      <c r="M25" s="6">
        <f>(J23+J24)/2</f>
        <v>99.528301886792462</v>
      </c>
      <c r="N25" s="31"/>
      <c r="O25" s="31"/>
      <c r="P25" s="31"/>
    </row>
    <row r="26" spans="1:16" ht="15" customHeight="1">
      <c r="A26" s="59"/>
      <c r="B26" s="491" t="s">
        <v>54</v>
      </c>
      <c r="C26" s="491"/>
      <c r="D26" s="491"/>
      <c r="E26" s="491"/>
      <c r="F26" s="491"/>
      <c r="G26" s="491"/>
      <c r="H26" s="491"/>
      <c r="I26" s="491"/>
      <c r="J26" s="491"/>
      <c r="K26" s="491"/>
      <c r="L26" s="5"/>
      <c r="M26" s="11">
        <f>(M22+M25)/2</f>
        <v>99.626788306033603</v>
      </c>
    </row>
    <row r="27" spans="1:16">
      <c r="A27" s="1" t="s">
        <v>44</v>
      </c>
      <c r="G27" s="13"/>
      <c r="H27" s="28"/>
      <c r="I27" s="14"/>
      <c r="J27" s="15"/>
      <c r="K27" s="13"/>
      <c r="L27" s="13"/>
      <c r="M27" s="31"/>
    </row>
    <row r="28" spans="1:16">
      <c r="A28" s="1" t="s">
        <v>45</v>
      </c>
      <c r="G28" s="13"/>
      <c r="H28" s="28"/>
      <c r="I28" s="14"/>
      <c r="J28" s="15"/>
      <c r="K28" s="13"/>
      <c r="L28" s="13"/>
      <c r="M28" s="31"/>
    </row>
    <row r="29" spans="1:16">
      <c r="A29" s="1" t="s">
        <v>302</v>
      </c>
    </row>
    <row r="32" spans="1:16">
      <c r="A32" s="1" t="s">
        <v>66</v>
      </c>
      <c r="G32" s="1" t="s">
        <v>67</v>
      </c>
    </row>
    <row r="33" ht="15.6" customHeight="1"/>
    <row r="34" ht="14.4" hidden="1" customHeight="1"/>
    <row r="35" ht="25.2" customHeight="1"/>
    <row r="36" ht="24" customHeight="1"/>
    <row r="37" ht="0.6" customHeight="1"/>
    <row r="38" ht="15.75" customHeight="1"/>
    <row r="57" ht="16.2" customHeight="1"/>
    <row r="60" ht="0.6" customHeight="1"/>
    <row r="61" ht="18" customHeight="1"/>
    <row r="62" ht="16.2" customHeight="1"/>
    <row r="63" ht="15" customHeight="1"/>
    <row r="67" ht="13.95" customHeight="1"/>
    <row r="71" ht="14.4" customHeight="1"/>
    <row r="72" ht="16.95" hidden="1" customHeight="1"/>
    <row r="73" ht="16.2" customHeight="1"/>
    <row r="74" ht="15.75" customHeight="1"/>
    <row r="75" ht="15" customHeight="1"/>
    <row r="78" ht="19.2" customHeight="1"/>
  </sheetData>
  <mergeCells count="15">
    <mergeCell ref="B25:K25"/>
    <mergeCell ref="B26:K26"/>
    <mergeCell ref="N14:N24"/>
    <mergeCell ref="O14:O24"/>
    <mergeCell ref="P14:P24"/>
    <mergeCell ref="J20:J21"/>
    <mergeCell ref="K20:K21"/>
    <mergeCell ref="B22:K22"/>
    <mergeCell ref="A9:M9"/>
    <mergeCell ref="A10:M10"/>
    <mergeCell ref="A11:M11"/>
    <mergeCell ref="A14:A24"/>
    <mergeCell ref="B14:B21"/>
    <mergeCell ref="C14:C21"/>
    <mergeCell ref="J14:J19"/>
  </mergeCells>
  <pageMargins left="0" right="0" top="0.74803149606299213" bottom="0.74803149606299213" header="0.51181102362204722" footer="0.51181102362204722"/>
  <pageSetup paperSize="9" scale="80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79"/>
  <sheetViews>
    <sheetView topLeftCell="A23" workbookViewId="0">
      <selection activeCell="B38" sqref="B38"/>
    </sheetView>
  </sheetViews>
  <sheetFormatPr defaultRowHeight="14.4"/>
  <cols>
    <col min="1" max="1" width="10.88671875"/>
    <col min="2" max="2" width="14.6640625"/>
    <col min="3" max="3" width="9.5546875"/>
    <col min="4" max="4" width="11.44140625"/>
    <col min="5" max="5" width="14.88671875"/>
    <col min="6" max="6" width="7.88671875"/>
    <col min="7" max="7" width="12.5546875"/>
    <col min="8" max="8" width="13.33203125"/>
    <col min="9" max="9" width="15.109375"/>
    <col min="10" max="10" width="11.44140625"/>
    <col min="11" max="11" width="12.33203125"/>
    <col min="12" max="12" width="13.6640625"/>
    <col min="13" max="13" width="10"/>
    <col min="14" max="14" width="0" style="23" hidden="1"/>
    <col min="15" max="15" width="0" hidden="1"/>
    <col min="16" max="16" width="0" style="23" hidden="1"/>
    <col min="17" max="1025" width="9.109375" style="23"/>
  </cols>
  <sheetData>
    <row r="1" spans="1:13">
      <c r="A1" s="16"/>
      <c r="L1" s="16"/>
      <c r="M1" s="16" t="s">
        <v>0</v>
      </c>
    </row>
    <row r="2" spans="1:13">
      <c r="A2" s="16"/>
      <c r="L2" s="16"/>
      <c r="M2" s="16" t="s">
        <v>1</v>
      </c>
    </row>
    <row r="3" spans="1:13">
      <c r="A3" s="16"/>
      <c r="L3" s="16"/>
      <c r="M3" s="16" t="s">
        <v>2</v>
      </c>
    </row>
    <row r="4" spans="1:13">
      <c r="A4" s="16"/>
      <c r="L4" s="16"/>
      <c r="M4" s="16" t="s">
        <v>3</v>
      </c>
    </row>
    <row r="5" spans="1:13">
      <c r="A5" s="16"/>
      <c r="L5" s="16"/>
      <c r="M5" s="16" t="s">
        <v>4</v>
      </c>
    </row>
    <row r="6" spans="1:13">
      <c r="A6" s="16"/>
      <c r="L6" s="16"/>
      <c r="M6" s="16" t="s">
        <v>5</v>
      </c>
    </row>
    <row r="7" spans="1:13">
      <c r="A7" s="16"/>
      <c r="L7" s="16"/>
      <c r="M7" s="16" t="s">
        <v>6</v>
      </c>
    </row>
    <row r="8" spans="1:13">
      <c r="A8" s="17"/>
    </row>
    <row r="9" spans="1:13">
      <c r="A9" s="497" t="s">
        <v>7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</row>
    <row r="10" spans="1:13">
      <c r="A10" s="497" t="s">
        <v>330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</row>
    <row r="11" spans="1:13">
      <c r="A11" s="497" t="s">
        <v>48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3">
      <c r="A12" s="17"/>
    </row>
    <row r="13" spans="1:13" ht="187.5" customHeight="1">
      <c r="A13" s="60" t="s">
        <v>8</v>
      </c>
      <c r="B13" s="61" t="s">
        <v>9</v>
      </c>
      <c r="C13" s="61" t="s">
        <v>10</v>
      </c>
      <c r="D13" s="61" t="s">
        <v>11</v>
      </c>
      <c r="E13" s="61" t="s">
        <v>12</v>
      </c>
      <c r="F13" s="61" t="s">
        <v>13</v>
      </c>
      <c r="G13" s="61" t="s">
        <v>14</v>
      </c>
      <c r="H13" s="61" t="s">
        <v>15</v>
      </c>
      <c r="I13" s="61" t="s">
        <v>16</v>
      </c>
      <c r="J13" s="61" t="s">
        <v>17</v>
      </c>
      <c r="K13" s="61" t="s">
        <v>18</v>
      </c>
      <c r="L13" s="61" t="s">
        <v>19</v>
      </c>
      <c r="M13" s="61" t="s">
        <v>20</v>
      </c>
    </row>
    <row r="14" spans="1:13" ht="115.5" customHeight="1">
      <c r="A14" s="498" t="s">
        <v>68</v>
      </c>
      <c r="B14" s="499" t="s">
        <v>22</v>
      </c>
      <c r="C14" s="499" t="s">
        <v>23</v>
      </c>
      <c r="D14" s="63" t="s">
        <v>24</v>
      </c>
      <c r="E14" s="63" t="s">
        <v>25</v>
      </c>
      <c r="F14" s="61" t="s">
        <v>26</v>
      </c>
      <c r="G14" s="63">
        <v>100</v>
      </c>
      <c r="H14" s="63">
        <v>100</v>
      </c>
      <c r="I14" s="64">
        <f t="shared" ref="I14:I21" si="0">H14/G14*100</f>
        <v>100</v>
      </c>
      <c r="J14" s="500">
        <v>100</v>
      </c>
      <c r="K14" s="63"/>
      <c r="L14" s="63" t="s">
        <v>27</v>
      </c>
      <c r="M14" s="66"/>
    </row>
    <row r="15" spans="1:13" ht="129" customHeight="1">
      <c r="A15" s="498"/>
      <c r="B15" s="498"/>
      <c r="C15" s="498"/>
      <c r="D15" s="67"/>
      <c r="E15" s="67" t="s">
        <v>28</v>
      </c>
      <c r="F15" s="68" t="s">
        <v>26</v>
      </c>
      <c r="G15" s="67">
        <v>100</v>
      </c>
      <c r="H15" s="67">
        <v>100</v>
      </c>
      <c r="I15" s="69">
        <f t="shared" si="0"/>
        <v>100</v>
      </c>
      <c r="J15" s="500"/>
      <c r="K15" s="67"/>
      <c r="L15" s="63" t="s">
        <v>27</v>
      </c>
      <c r="M15" s="70"/>
    </row>
    <row r="16" spans="1:13" ht="114" customHeight="1">
      <c r="A16" s="498"/>
      <c r="B16" s="498"/>
      <c r="C16" s="498"/>
      <c r="D16" s="67" t="s">
        <v>29</v>
      </c>
      <c r="E16" s="19" t="s">
        <v>25</v>
      </c>
      <c r="F16" s="68" t="s">
        <v>26</v>
      </c>
      <c r="G16" s="67">
        <v>100</v>
      </c>
      <c r="H16" s="67">
        <v>100</v>
      </c>
      <c r="I16" s="69">
        <f t="shared" si="0"/>
        <v>100</v>
      </c>
      <c r="J16" s="500"/>
      <c r="K16" s="67"/>
      <c r="L16" s="63" t="s">
        <v>27</v>
      </c>
      <c r="M16" s="70"/>
    </row>
    <row r="17" spans="1:15" ht="145.19999999999999">
      <c r="A17" s="498"/>
      <c r="B17" s="498"/>
      <c r="C17" s="498"/>
      <c r="D17" s="67"/>
      <c r="E17" s="67" t="s">
        <v>28</v>
      </c>
      <c r="F17" s="68" t="s">
        <v>26</v>
      </c>
      <c r="G17" s="67">
        <v>100</v>
      </c>
      <c r="H17" s="67">
        <v>100</v>
      </c>
      <c r="I17" s="69">
        <f t="shared" si="0"/>
        <v>100</v>
      </c>
      <c r="J17" s="500"/>
      <c r="K17" s="67"/>
      <c r="L17" s="63" t="s">
        <v>27</v>
      </c>
      <c r="M17" s="70"/>
    </row>
    <row r="18" spans="1:15" ht="211.2">
      <c r="A18" s="498"/>
      <c r="B18" s="498"/>
      <c r="C18" s="498"/>
      <c r="D18" s="55" t="s">
        <v>69</v>
      </c>
      <c r="E18" s="24" t="s">
        <v>25</v>
      </c>
      <c r="F18" s="68" t="s">
        <v>26</v>
      </c>
      <c r="G18" s="67">
        <v>100</v>
      </c>
      <c r="H18" s="67">
        <v>100</v>
      </c>
      <c r="I18" s="69">
        <f t="shared" si="0"/>
        <v>100</v>
      </c>
      <c r="J18" s="500"/>
      <c r="K18" s="67"/>
      <c r="L18" s="63" t="s">
        <v>27</v>
      </c>
      <c r="M18" s="70"/>
      <c r="O18" s="23" t="s">
        <v>31</v>
      </c>
    </row>
    <row r="19" spans="1:15" ht="145.19999999999999">
      <c r="A19" s="498"/>
      <c r="B19" s="498"/>
      <c r="C19" s="498"/>
      <c r="D19" s="67"/>
      <c r="E19" s="67" t="s">
        <v>28</v>
      </c>
      <c r="F19" s="68" t="s">
        <v>26</v>
      </c>
      <c r="G19" s="67">
        <v>100</v>
      </c>
      <c r="H19" s="67">
        <v>100</v>
      </c>
      <c r="I19" s="69">
        <f t="shared" si="0"/>
        <v>100</v>
      </c>
      <c r="J19" s="500"/>
      <c r="K19" s="67"/>
      <c r="L19" s="63" t="s">
        <v>27</v>
      </c>
      <c r="M19" s="70"/>
    </row>
    <row r="20" spans="1:15" ht="171.6">
      <c r="A20" s="498"/>
      <c r="B20" s="498"/>
      <c r="C20" s="498"/>
      <c r="D20" s="67" t="s">
        <v>52</v>
      </c>
      <c r="E20" s="24" t="s">
        <v>25</v>
      </c>
      <c r="F20" s="68" t="s">
        <v>26</v>
      </c>
      <c r="G20" s="55">
        <v>100</v>
      </c>
      <c r="H20" s="55">
        <v>100</v>
      </c>
      <c r="I20" s="69">
        <f t="shared" si="0"/>
        <v>100</v>
      </c>
      <c r="J20" s="500"/>
      <c r="K20" s="67"/>
      <c r="L20" s="63" t="s">
        <v>27</v>
      </c>
      <c r="M20" s="70"/>
      <c r="O20" s="23" t="s">
        <v>33</v>
      </c>
    </row>
    <row r="21" spans="1:15" ht="145.19999999999999">
      <c r="A21" s="498"/>
      <c r="B21" s="498"/>
      <c r="C21" s="498"/>
      <c r="D21" s="63"/>
      <c r="E21" s="67" t="s">
        <v>28</v>
      </c>
      <c r="F21" s="68" t="s">
        <v>26</v>
      </c>
      <c r="G21" s="63">
        <v>100</v>
      </c>
      <c r="H21" s="63">
        <v>100</v>
      </c>
      <c r="I21" s="69">
        <f t="shared" si="0"/>
        <v>100</v>
      </c>
      <c r="J21" s="500"/>
      <c r="K21" s="55"/>
      <c r="L21" s="71" t="s">
        <v>27</v>
      </c>
      <c r="M21" s="501"/>
    </row>
    <row r="22" spans="1:15" ht="79.2">
      <c r="A22" s="498"/>
      <c r="B22" s="498"/>
      <c r="C22" s="498"/>
      <c r="D22" s="72" t="s">
        <v>34</v>
      </c>
      <c r="E22" s="67" t="s">
        <v>35</v>
      </c>
      <c r="F22" s="67" t="s">
        <v>36</v>
      </c>
      <c r="G22" s="67">
        <f>188-G23</f>
        <v>151</v>
      </c>
      <c r="H22" s="286">
        <v>125</v>
      </c>
      <c r="I22" s="29">
        <f>H22/G22*100</f>
        <v>82.78145695364239</v>
      </c>
      <c r="J22" s="502">
        <f>(I22+I23)/2</f>
        <v>96.390728476821195</v>
      </c>
      <c r="K22" s="55"/>
      <c r="L22" s="73" t="s">
        <v>27</v>
      </c>
      <c r="M22" s="501"/>
    </row>
    <row r="23" spans="1:15" ht="105.6">
      <c r="A23" s="498"/>
      <c r="B23" s="499"/>
      <c r="C23" s="499"/>
      <c r="D23" s="74" t="s">
        <v>70</v>
      </c>
      <c r="E23" s="55" t="s">
        <v>35</v>
      </c>
      <c r="F23" s="55" t="s">
        <v>36</v>
      </c>
      <c r="G23" s="55">
        <v>37</v>
      </c>
      <c r="H23" s="334">
        <v>34</v>
      </c>
      <c r="I23" s="75">
        <v>110</v>
      </c>
      <c r="J23" s="502"/>
      <c r="K23" s="76"/>
      <c r="L23" s="77" t="s">
        <v>27</v>
      </c>
      <c r="M23" s="501"/>
    </row>
    <row r="24" spans="1:15">
      <c r="A24" s="498"/>
      <c r="B24" s="78" t="s">
        <v>54</v>
      </c>
      <c r="C24" s="78"/>
      <c r="D24" s="24"/>
      <c r="E24" s="24"/>
      <c r="F24" s="24"/>
      <c r="G24" s="24"/>
      <c r="H24" s="290"/>
      <c r="I24" s="24"/>
      <c r="J24" s="24"/>
      <c r="K24" s="24"/>
      <c r="L24" s="24"/>
      <c r="M24" s="79">
        <f>(J14+J22)/2</f>
        <v>98.195364238410605</v>
      </c>
    </row>
    <row r="25" spans="1:15" ht="115.5" customHeight="1">
      <c r="A25" s="498"/>
      <c r="B25" s="80" t="s">
        <v>38</v>
      </c>
      <c r="C25" s="80" t="s">
        <v>23</v>
      </c>
      <c r="D25" s="70" t="s">
        <v>39</v>
      </c>
      <c r="E25" s="81" t="s">
        <v>40</v>
      </c>
      <c r="F25" s="68" t="s">
        <v>26</v>
      </c>
      <c r="G25" s="67">
        <v>100</v>
      </c>
      <c r="H25" s="405">
        <v>100</v>
      </c>
      <c r="I25" s="69">
        <f>H25/G25*100</f>
        <v>100</v>
      </c>
      <c r="J25" s="82">
        <f>I25</f>
        <v>100</v>
      </c>
      <c r="K25" s="67"/>
      <c r="L25" s="67" t="s">
        <v>27</v>
      </c>
      <c r="M25" s="503"/>
    </row>
    <row r="26" spans="1:15" ht="37.5" customHeight="1">
      <c r="A26" s="498"/>
      <c r="B26" s="76"/>
      <c r="C26" s="76"/>
      <c r="D26" s="76" t="s">
        <v>41</v>
      </c>
      <c r="E26" s="55" t="s">
        <v>35</v>
      </c>
      <c r="F26" s="55" t="s">
        <v>36</v>
      </c>
      <c r="G26" s="55">
        <v>188</v>
      </c>
      <c r="H26" s="291">
        <v>159</v>
      </c>
      <c r="I26" s="83">
        <f>H26/G26*100</f>
        <v>84.574468085106375</v>
      </c>
      <c r="J26" s="84">
        <f>I26</f>
        <v>84.574468085106375</v>
      </c>
      <c r="K26" s="55"/>
      <c r="L26" s="85" t="s">
        <v>27</v>
      </c>
      <c r="M26" s="503"/>
    </row>
    <row r="27" spans="1:15" ht="15" customHeight="1">
      <c r="A27" s="27"/>
      <c r="B27" s="24" t="s">
        <v>54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79">
        <f>(J26+J25)/2</f>
        <v>92.287234042553195</v>
      </c>
    </row>
    <row r="28" spans="1:15" ht="15" customHeight="1">
      <c r="A28" s="496" t="s">
        <v>55</v>
      </c>
      <c r="B28" s="496"/>
      <c r="C28" s="496"/>
      <c r="D28" s="24"/>
      <c r="E28" s="24"/>
      <c r="F28" s="24"/>
      <c r="G28" s="24"/>
      <c r="H28" s="24"/>
      <c r="I28" s="25"/>
      <c r="J28" s="26"/>
      <c r="K28" s="24"/>
      <c r="L28" s="24"/>
      <c r="M28" s="21">
        <f>(M24+M27)/2</f>
        <v>95.2412991404819</v>
      </c>
    </row>
    <row r="29" spans="1:15" ht="15.75" customHeight="1">
      <c r="A29" s="23" t="s">
        <v>44</v>
      </c>
      <c r="F29" s="23"/>
    </row>
    <row r="30" spans="1:15" ht="15.75" customHeight="1">
      <c r="A30" s="23" t="s">
        <v>45</v>
      </c>
      <c r="F30" s="23"/>
    </row>
    <row r="31" spans="1:15" ht="15.75" customHeight="1">
      <c r="A31" s="23" t="s">
        <v>338</v>
      </c>
      <c r="F31" s="23"/>
    </row>
    <row r="32" spans="1:15" ht="15.75" customHeight="1">
      <c r="F32" s="23"/>
    </row>
    <row r="33" spans="1:7" ht="15.75" customHeight="1">
      <c r="A33" s="23" t="s">
        <v>71</v>
      </c>
      <c r="F33" s="23"/>
      <c r="G33" s="23" t="s">
        <v>72</v>
      </c>
    </row>
    <row r="41" spans="1:7" ht="34.5" customHeight="1"/>
    <row r="42" spans="1:7" ht="101.25" customHeight="1"/>
    <row r="43" spans="1:7" ht="27" customHeight="1"/>
    <row r="45" spans="1:7" ht="13.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7" ht="15.75" customHeight="1"/>
    <row r="78" ht="15.75" customHeight="1"/>
    <row r="79" ht="15.75" customHeight="1"/>
  </sheetData>
  <mergeCells count="11">
    <mergeCell ref="A28:C28"/>
    <mergeCell ref="A9:M9"/>
    <mergeCell ref="A10:M10"/>
    <mergeCell ref="A11:M11"/>
    <mergeCell ref="A14:A26"/>
    <mergeCell ref="B14:B23"/>
    <mergeCell ref="C14:C23"/>
    <mergeCell ref="J14:J21"/>
    <mergeCell ref="M21:M23"/>
    <mergeCell ref="J22:J23"/>
    <mergeCell ref="M25:M26"/>
  </mergeCells>
  <pageMargins left="0.11811023622047245" right="0.11811023622047245" top="0.19685039370078741" bottom="0.19685039370078741" header="0.51181102362204722" footer="0.51181102362204722"/>
  <pageSetup paperSize="9" scale="75" firstPageNumber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K72"/>
  <sheetViews>
    <sheetView topLeftCell="A19" workbookViewId="0">
      <selection activeCell="A11" sqref="A11:M11"/>
    </sheetView>
  </sheetViews>
  <sheetFormatPr defaultRowHeight="14.4"/>
  <cols>
    <col min="1" max="1" width="15.44140625"/>
    <col min="2" max="2" width="14.6640625"/>
    <col min="3" max="3" width="13.88671875"/>
    <col min="4" max="4" width="11.44140625"/>
    <col min="5" max="5" width="14.8867187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4" max="14" width="0" style="23" hidden="1"/>
    <col min="15" max="15" width="0" hidden="1"/>
    <col min="16" max="16" width="0" style="23" hidden="1"/>
    <col min="17" max="1025" width="9.109375" style="23"/>
  </cols>
  <sheetData>
    <row r="1" spans="1:13">
      <c r="A1" s="16"/>
      <c r="L1" s="16"/>
      <c r="M1" s="16" t="s">
        <v>0</v>
      </c>
    </row>
    <row r="2" spans="1:13">
      <c r="A2" s="16"/>
      <c r="L2" s="16"/>
      <c r="M2" s="16" t="s">
        <v>1</v>
      </c>
    </row>
    <row r="3" spans="1:13">
      <c r="A3" s="16"/>
      <c r="L3" s="16"/>
      <c r="M3" s="16" t="s">
        <v>2</v>
      </c>
    </row>
    <row r="4" spans="1:13">
      <c r="A4" s="16"/>
      <c r="L4" s="16"/>
      <c r="M4" s="16" t="s">
        <v>3</v>
      </c>
    </row>
    <row r="5" spans="1:13">
      <c r="A5" s="16"/>
      <c r="L5" s="16"/>
      <c r="M5" s="16" t="s">
        <v>4</v>
      </c>
    </row>
    <row r="6" spans="1:13">
      <c r="A6" s="16"/>
      <c r="L6" s="16"/>
      <c r="M6" s="16" t="s">
        <v>5</v>
      </c>
    </row>
    <row r="7" spans="1:13">
      <c r="A7" s="16"/>
      <c r="L7" s="16"/>
      <c r="M7" s="16" t="s">
        <v>6</v>
      </c>
    </row>
    <row r="8" spans="1:13">
      <c r="A8" s="17"/>
    </row>
    <row r="9" spans="1:13">
      <c r="A9" s="497" t="s">
        <v>7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</row>
    <row r="10" spans="1:13">
      <c r="A10" s="497" t="s">
        <v>314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</row>
    <row r="11" spans="1:13">
      <c r="A11" s="497"/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3">
      <c r="A12" s="17"/>
    </row>
    <row r="13" spans="1:13" ht="184.8">
      <c r="A13" s="60" t="s">
        <v>8</v>
      </c>
      <c r="B13" s="61" t="s">
        <v>9</v>
      </c>
      <c r="C13" s="61" t="s">
        <v>10</v>
      </c>
      <c r="D13" s="61" t="s">
        <v>11</v>
      </c>
      <c r="E13" s="61" t="s">
        <v>12</v>
      </c>
      <c r="F13" s="61" t="s">
        <v>13</v>
      </c>
      <c r="G13" s="61" t="s">
        <v>14</v>
      </c>
      <c r="H13" s="61" t="s">
        <v>15</v>
      </c>
      <c r="I13" s="61" t="s">
        <v>16</v>
      </c>
      <c r="J13" s="61" t="s">
        <v>17</v>
      </c>
      <c r="K13" s="61" t="s">
        <v>18</v>
      </c>
      <c r="L13" s="61" t="s">
        <v>19</v>
      </c>
      <c r="M13" s="61" t="s">
        <v>20</v>
      </c>
    </row>
    <row r="14" spans="1:13" ht="115.5" customHeight="1">
      <c r="A14" s="499" t="s">
        <v>73</v>
      </c>
      <c r="B14" s="66" t="s">
        <v>22</v>
      </c>
      <c r="C14" s="66" t="s">
        <v>23</v>
      </c>
      <c r="D14" s="63" t="s">
        <v>50</v>
      </c>
      <c r="E14" s="63" t="s">
        <v>25</v>
      </c>
      <c r="F14" s="63" t="s">
        <v>26</v>
      </c>
      <c r="G14" s="63">
        <v>100</v>
      </c>
      <c r="H14" s="63">
        <v>100</v>
      </c>
      <c r="I14" s="86">
        <f t="shared" ref="I14:I19" si="0">H14/G14*100</f>
        <v>100</v>
      </c>
      <c r="J14" s="504">
        <v>100</v>
      </c>
      <c r="K14" s="63"/>
      <c r="L14" s="63" t="s">
        <v>27</v>
      </c>
      <c r="M14" s="87"/>
    </row>
    <row r="15" spans="1:13" ht="144.75" customHeight="1">
      <c r="A15" s="499"/>
      <c r="B15" s="70"/>
      <c r="C15" s="70"/>
      <c r="D15" s="67"/>
      <c r="E15" s="67" t="s">
        <v>28</v>
      </c>
      <c r="F15" s="67" t="s">
        <v>26</v>
      </c>
      <c r="G15" s="67">
        <v>100</v>
      </c>
      <c r="H15" s="67">
        <v>100</v>
      </c>
      <c r="I15" s="88">
        <f t="shared" si="0"/>
        <v>100</v>
      </c>
      <c r="J15" s="504"/>
      <c r="K15" s="67"/>
      <c r="L15" s="63" t="s">
        <v>27</v>
      </c>
      <c r="M15" s="89"/>
    </row>
    <row r="16" spans="1:13" ht="103.5" customHeight="1">
      <c r="A16" s="499"/>
      <c r="B16" s="70"/>
      <c r="C16" s="70"/>
      <c r="D16" s="67" t="s">
        <v>29</v>
      </c>
      <c r="E16" s="90" t="s">
        <v>25</v>
      </c>
      <c r="F16" s="67" t="s">
        <v>26</v>
      </c>
      <c r="G16" s="67">
        <v>100</v>
      </c>
      <c r="H16" s="67">
        <v>100</v>
      </c>
      <c r="I16" s="88">
        <f t="shared" si="0"/>
        <v>100</v>
      </c>
      <c r="J16" s="504"/>
      <c r="K16" s="67"/>
      <c r="L16" s="63" t="s">
        <v>27</v>
      </c>
      <c r="M16" s="89"/>
    </row>
    <row r="17" spans="1:15" ht="145.19999999999999">
      <c r="A17" s="499"/>
      <c r="B17" s="70"/>
      <c r="C17" s="70"/>
      <c r="D17" s="67"/>
      <c r="E17" s="67" t="s">
        <v>28</v>
      </c>
      <c r="F17" s="67" t="s">
        <v>26</v>
      </c>
      <c r="G17" s="67">
        <v>100</v>
      </c>
      <c r="H17" s="67">
        <v>100</v>
      </c>
      <c r="I17" s="88">
        <f>H17/G17*100</f>
        <v>100</v>
      </c>
      <c r="J17" s="504"/>
      <c r="K17" s="67"/>
      <c r="L17" s="63" t="s">
        <v>27</v>
      </c>
      <c r="M17" s="89"/>
    </row>
    <row r="18" spans="1:15" ht="171.6">
      <c r="A18" s="499"/>
      <c r="B18" s="70"/>
      <c r="C18" s="70"/>
      <c r="D18" s="55" t="s">
        <v>52</v>
      </c>
      <c r="E18" s="24" t="s">
        <v>25</v>
      </c>
      <c r="F18" s="67" t="s">
        <v>26</v>
      </c>
      <c r="G18" s="67">
        <v>100</v>
      </c>
      <c r="H18" s="67">
        <v>100</v>
      </c>
      <c r="I18" s="88">
        <f t="shared" si="0"/>
        <v>100</v>
      </c>
      <c r="J18" s="504"/>
      <c r="K18" s="67"/>
      <c r="L18" s="63" t="s">
        <v>27</v>
      </c>
      <c r="M18" s="89"/>
      <c r="O18" s="23" t="s">
        <v>31</v>
      </c>
    </row>
    <row r="19" spans="1:15" ht="141" customHeight="1" thickBot="1">
      <c r="A19" s="499"/>
      <c r="B19" s="505"/>
      <c r="C19" s="506"/>
      <c r="D19" s="24"/>
      <c r="E19" s="67" t="s">
        <v>28</v>
      </c>
      <c r="F19" s="67" t="s">
        <v>26</v>
      </c>
      <c r="G19" s="67">
        <v>100</v>
      </c>
      <c r="H19" s="67">
        <v>100</v>
      </c>
      <c r="I19" s="88">
        <f t="shared" si="0"/>
        <v>100</v>
      </c>
      <c r="J19" s="504"/>
      <c r="K19" s="67"/>
      <c r="L19" s="71" t="s">
        <v>27</v>
      </c>
      <c r="M19" s="507"/>
    </row>
    <row r="20" spans="1:15" ht="192" hidden="1" customHeight="1">
      <c r="A20" s="499"/>
      <c r="B20" s="505"/>
      <c r="C20" s="506"/>
      <c r="D20" s="55" t="s">
        <v>32</v>
      </c>
      <c r="E20" s="24" t="s">
        <v>25</v>
      </c>
      <c r="F20" s="67" t="s">
        <v>26</v>
      </c>
      <c r="G20" s="55"/>
      <c r="H20" s="55"/>
      <c r="I20" s="88"/>
      <c r="J20" s="504"/>
      <c r="K20" s="67"/>
      <c r="L20" s="71" t="s">
        <v>27</v>
      </c>
      <c r="M20" s="507"/>
      <c r="O20" s="23" t="s">
        <v>33</v>
      </c>
    </row>
    <row r="21" spans="1:15" ht="141" hidden="1" customHeight="1">
      <c r="A21" s="499"/>
      <c r="B21" s="505"/>
      <c r="C21" s="506"/>
      <c r="D21" s="66"/>
      <c r="E21" s="67" t="s">
        <v>28</v>
      </c>
      <c r="F21" s="67" t="s">
        <v>26</v>
      </c>
      <c r="G21" s="63"/>
      <c r="H21" s="63"/>
      <c r="I21" s="88"/>
      <c r="J21" s="504"/>
      <c r="K21" s="67"/>
      <c r="L21" s="71" t="s">
        <v>27</v>
      </c>
      <c r="M21" s="507"/>
    </row>
    <row r="22" spans="1:15" ht="79.8" thickBot="1">
      <c r="A22" s="499"/>
      <c r="B22" s="505"/>
      <c r="C22" s="506"/>
      <c r="D22" s="24" t="s">
        <v>34</v>
      </c>
      <c r="E22" s="67" t="s">
        <v>35</v>
      </c>
      <c r="F22" s="67" t="s">
        <v>36</v>
      </c>
      <c r="G22" s="67">
        <v>85</v>
      </c>
      <c r="H22" s="67">
        <v>86</v>
      </c>
      <c r="I22" s="29">
        <f>H22/G22*100</f>
        <v>101.17647058823529</v>
      </c>
      <c r="J22" s="508">
        <f>(I22+I23)/2</f>
        <v>100.58823529411765</v>
      </c>
      <c r="K22" s="55"/>
      <c r="L22" s="73" t="s">
        <v>27</v>
      </c>
      <c r="M22" s="507"/>
    </row>
    <row r="23" spans="1:15" ht="106.2" thickBot="1">
      <c r="A23" s="499"/>
      <c r="B23" s="91"/>
      <c r="C23" s="92"/>
      <c r="D23" s="24" t="s">
        <v>70</v>
      </c>
      <c r="E23" s="67" t="s">
        <v>35</v>
      </c>
      <c r="F23" s="67" t="s">
        <v>36</v>
      </c>
      <c r="G23" s="67">
        <v>18</v>
      </c>
      <c r="H23" s="93">
        <v>18</v>
      </c>
      <c r="I23" s="209">
        <f>H23/G23*100</f>
        <v>100</v>
      </c>
      <c r="J23" s="509"/>
      <c r="K23" s="24"/>
      <c r="L23" s="24" t="s">
        <v>27</v>
      </c>
      <c r="M23" s="507"/>
    </row>
    <row r="24" spans="1:15" ht="21" customHeight="1" thickBot="1">
      <c r="A24" s="499"/>
      <c r="B24" s="91" t="s">
        <v>74</v>
      </c>
      <c r="C24" s="92"/>
      <c r="D24" s="94"/>
      <c r="E24" s="93"/>
      <c r="F24" s="67"/>
      <c r="G24" s="67"/>
      <c r="H24" s="67"/>
      <c r="I24" s="95"/>
      <c r="J24" s="96"/>
      <c r="K24" s="94"/>
      <c r="L24" s="93"/>
      <c r="M24" s="97">
        <f>(J14+J22)/2</f>
        <v>100.29411764705883</v>
      </c>
    </row>
    <row r="25" spans="1:15" ht="108.75" customHeight="1">
      <c r="A25" s="499"/>
      <c r="B25" s="80" t="s">
        <v>38</v>
      </c>
      <c r="C25" s="80" t="s">
        <v>23</v>
      </c>
      <c r="D25" s="98" t="s">
        <v>39</v>
      </c>
      <c r="E25" s="99" t="s">
        <v>40</v>
      </c>
      <c r="F25" s="67" t="s">
        <v>26</v>
      </c>
      <c r="G25" s="63">
        <f>G22+G23</f>
        <v>103</v>
      </c>
      <c r="H25" s="63">
        <v>100</v>
      </c>
      <c r="I25" s="88">
        <f>H25/G25*100</f>
        <v>97.087378640776706</v>
      </c>
      <c r="J25" s="100">
        <v>100</v>
      </c>
      <c r="K25" s="67"/>
      <c r="L25" s="63" t="s">
        <v>27</v>
      </c>
      <c r="M25" s="101"/>
    </row>
    <row r="26" spans="1:15" ht="39.6">
      <c r="A26" s="499"/>
      <c r="B26" s="24"/>
      <c r="C26" s="24"/>
      <c r="D26" s="102" t="s">
        <v>41</v>
      </c>
      <c r="E26" s="67" t="s">
        <v>35</v>
      </c>
      <c r="F26" s="67" t="s">
        <v>36</v>
      </c>
      <c r="G26" s="67">
        <f>G22+G23</f>
        <v>103</v>
      </c>
      <c r="H26" s="67">
        <f>H22+H23</f>
        <v>104</v>
      </c>
      <c r="I26" s="103">
        <f>H26/G26*100</f>
        <v>100.97087378640776</v>
      </c>
      <c r="J26" s="26">
        <f>I26</f>
        <v>100.97087378640776</v>
      </c>
      <c r="K26" s="67"/>
      <c r="L26" s="63" t="s">
        <v>27</v>
      </c>
      <c r="M26" s="101"/>
    </row>
    <row r="27" spans="1:15">
      <c r="A27" s="104"/>
      <c r="B27" s="105" t="s">
        <v>74</v>
      </c>
      <c r="C27" s="24"/>
      <c r="D27" s="28"/>
      <c r="E27" s="28"/>
      <c r="F27" s="28"/>
      <c r="G27" s="28"/>
      <c r="H27" s="28"/>
      <c r="I27" s="29"/>
      <c r="J27" s="26"/>
      <c r="K27" s="28"/>
      <c r="L27" s="28"/>
      <c r="M27" s="21">
        <f>(J25+J26)/2</f>
        <v>100.48543689320388</v>
      </c>
    </row>
    <row r="28" spans="1:15" ht="15" customHeight="1">
      <c r="A28" s="496" t="s">
        <v>43</v>
      </c>
      <c r="B28" s="496"/>
      <c r="C28" s="496"/>
      <c r="D28" s="24"/>
      <c r="E28" s="24"/>
      <c r="F28" s="24"/>
      <c r="G28" s="24"/>
      <c r="H28" s="24"/>
      <c r="I28" s="25"/>
      <c r="J28" s="26"/>
      <c r="K28" s="24"/>
      <c r="L28" s="24"/>
      <c r="M28" s="21">
        <f>(M24+M27)/2</f>
        <v>100.38977727013136</v>
      </c>
    </row>
    <row r="29" spans="1:15" ht="15.75" customHeight="1">
      <c r="A29" s="23" t="s">
        <v>44</v>
      </c>
    </row>
    <row r="30" spans="1:15" ht="15.75" customHeight="1">
      <c r="A30" s="23" t="s">
        <v>45</v>
      </c>
    </row>
    <row r="31" spans="1:15" ht="15.75" customHeight="1">
      <c r="A31" s="23" t="s">
        <v>309</v>
      </c>
    </row>
    <row r="32" spans="1:15" ht="15.75" customHeight="1"/>
    <row r="33" spans="1:7" ht="15.75" customHeight="1">
      <c r="A33" s="23" t="s">
        <v>75</v>
      </c>
      <c r="G33" s="23" t="s">
        <v>297</v>
      </c>
    </row>
    <row r="34" spans="1:7" ht="34.5" customHeight="1"/>
    <row r="37" spans="1:7" ht="12.75" customHeight="1"/>
    <row r="38" spans="1:7" ht="13.5" customHeight="1"/>
    <row r="42" spans="1:7" ht="12.75" customHeight="1"/>
    <row r="43" spans="1:7" ht="39" customHeight="1"/>
    <row r="45" spans="1:7" ht="15.75" customHeight="1"/>
    <row r="46" spans="1:7" ht="15.75" customHeight="1"/>
    <row r="47" spans="1:7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70" ht="15.75" customHeight="1"/>
    <row r="71" ht="15.75" customHeight="1"/>
    <row r="72" ht="15.75" customHeight="1"/>
  </sheetData>
  <mergeCells count="10">
    <mergeCell ref="A28:C28"/>
    <mergeCell ref="A9:M9"/>
    <mergeCell ref="A10:M10"/>
    <mergeCell ref="A11:M11"/>
    <mergeCell ref="A14:A26"/>
    <mergeCell ref="J14:J21"/>
    <mergeCell ref="B19:B22"/>
    <mergeCell ref="C19:C22"/>
    <mergeCell ref="M19:M23"/>
    <mergeCell ref="J22:J23"/>
  </mergeCells>
  <pageMargins left="0.70866141732283472" right="0.70866141732283472" top="0.55118110236220474" bottom="0.55118110236220474" header="0.51181102362204722" footer="0.51181102362204722"/>
  <pageSetup paperSize="9" scale="75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72"/>
  <sheetViews>
    <sheetView topLeftCell="A19" workbookViewId="0">
      <selection activeCell="K21" sqref="K21"/>
    </sheetView>
  </sheetViews>
  <sheetFormatPr defaultRowHeight="14.4"/>
  <cols>
    <col min="1" max="1" width="10.44140625"/>
    <col min="2" max="2" width="14.6640625"/>
    <col min="3" max="3" width="10"/>
    <col min="4" max="4" width="11.44140625"/>
    <col min="5" max="5" width="14.88671875"/>
    <col min="6" max="6" width="8"/>
    <col min="7" max="7" width="11.88671875"/>
    <col min="8" max="8" width="13.33203125"/>
    <col min="9" max="9" width="15.109375"/>
    <col min="10" max="10" width="11.44140625"/>
    <col min="11" max="11" width="12.33203125"/>
    <col min="12" max="12" width="13.6640625"/>
    <col min="14" max="14" width="0" style="23" hidden="1"/>
    <col min="15" max="15" width="0" hidden="1"/>
    <col min="16" max="16" width="0" style="23" hidden="1"/>
    <col min="17" max="1025" width="9.109375" style="23"/>
  </cols>
  <sheetData>
    <row r="1" spans="1:13">
      <c r="A1" s="16"/>
      <c r="L1" s="16"/>
      <c r="M1" s="16" t="s">
        <v>0</v>
      </c>
    </row>
    <row r="2" spans="1:13">
      <c r="A2" s="16"/>
      <c r="L2" s="16"/>
      <c r="M2" s="16" t="s">
        <v>1</v>
      </c>
    </row>
    <row r="3" spans="1:13">
      <c r="A3" s="16"/>
      <c r="L3" s="16"/>
      <c r="M3" s="16" t="s">
        <v>2</v>
      </c>
    </row>
    <row r="4" spans="1:13">
      <c r="A4" s="16"/>
      <c r="L4" s="16"/>
      <c r="M4" s="16" t="s">
        <v>3</v>
      </c>
    </row>
    <row r="5" spans="1:13">
      <c r="A5" s="16"/>
      <c r="L5" s="16"/>
      <c r="M5" s="16" t="s">
        <v>4</v>
      </c>
    </row>
    <row r="6" spans="1:13">
      <c r="A6" s="16"/>
      <c r="L6" s="16"/>
      <c r="M6" s="16" t="s">
        <v>5</v>
      </c>
    </row>
    <row r="7" spans="1:13">
      <c r="A7" s="16"/>
      <c r="L7" s="16"/>
      <c r="M7" s="16" t="s">
        <v>6</v>
      </c>
    </row>
    <row r="8" spans="1:13">
      <c r="A8" s="17"/>
    </row>
    <row r="9" spans="1:13">
      <c r="A9" s="497" t="s">
        <v>7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</row>
    <row r="10" spans="1:13">
      <c r="A10" s="497" t="s">
        <v>332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</row>
    <row r="11" spans="1:13">
      <c r="A11" s="497" t="s">
        <v>48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3">
      <c r="A12" s="17"/>
    </row>
    <row r="13" spans="1:13" ht="184.8">
      <c r="A13" s="60" t="s">
        <v>8</v>
      </c>
      <c r="B13" s="61" t="s">
        <v>9</v>
      </c>
      <c r="C13" s="61" t="s">
        <v>10</v>
      </c>
      <c r="D13" s="61" t="s">
        <v>11</v>
      </c>
      <c r="E13" s="61" t="s">
        <v>12</v>
      </c>
      <c r="F13" s="61" t="s">
        <v>13</v>
      </c>
      <c r="G13" s="61" t="s">
        <v>14</v>
      </c>
      <c r="H13" s="61" t="s">
        <v>15</v>
      </c>
      <c r="I13" s="61" t="s">
        <v>16</v>
      </c>
      <c r="J13" s="61" t="s">
        <v>17</v>
      </c>
      <c r="K13" s="61" t="s">
        <v>18</v>
      </c>
      <c r="L13" s="61" t="s">
        <v>19</v>
      </c>
      <c r="M13" s="106" t="s">
        <v>20</v>
      </c>
    </row>
    <row r="14" spans="1:13" ht="115.5" customHeight="1">
      <c r="A14" s="498" t="s">
        <v>76</v>
      </c>
      <c r="B14" s="498" t="s">
        <v>22</v>
      </c>
      <c r="C14" s="498" t="s">
        <v>23</v>
      </c>
      <c r="D14" s="63" t="s">
        <v>50</v>
      </c>
      <c r="E14" s="63" t="s">
        <v>25</v>
      </c>
      <c r="F14" s="63" t="s">
        <v>26</v>
      </c>
      <c r="G14" s="63">
        <v>100</v>
      </c>
      <c r="H14" s="63">
        <v>100</v>
      </c>
      <c r="I14" s="64">
        <f t="shared" ref="I14:I21" si="0">H14/G14*100</f>
        <v>100</v>
      </c>
      <c r="J14" s="510">
        <v>100</v>
      </c>
      <c r="K14" s="63"/>
      <c r="L14" s="71" t="s">
        <v>27</v>
      </c>
      <c r="M14" s="501"/>
    </row>
    <row r="15" spans="1:13" ht="160.5" customHeight="1">
      <c r="A15" s="498"/>
      <c r="B15" s="498"/>
      <c r="C15" s="498"/>
      <c r="D15" s="67"/>
      <c r="E15" s="67" t="s">
        <v>28</v>
      </c>
      <c r="F15" s="67" t="s">
        <v>26</v>
      </c>
      <c r="G15" s="67">
        <v>100</v>
      </c>
      <c r="H15" s="67">
        <v>100</v>
      </c>
      <c r="I15" s="69">
        <f t="shared" si="0"/>
        <v>100</v>
      </c>
      <c r="J15" s="510"/>
      <c r="K15" s="67"/>
      <c r="L15" s="71" t="s">
        <v>27</v>
      </c>
      <c r="M15" s="501"/>
    </row>
    <row r="16" spans="1:13" ht="123" customHeight="1">
      <c r="A16" s="498"/>
      <c r="B16" s="498"/>
      <c r="C16" s="498"/>
      <c r="D16" s="67" t="s">
        <v>51</v>
      </c>
      <c r="E16" s="90" t="s">
        <v>25</v>
      </c>
      <c r="F16" s="67" t="s">
        <v>26</v>
      </c>
      <c r="G16" s="67">
        <v>100</v>
      </c>
      <c r="H16" s="67">
        <v>100</v>
      </c>
      <c r="I16" s="69">
        <f t="shared" si="0"/>
        <v>100</v>
      </c>
      <c r="J16" s="510"/>
      <c r="K16" s="67"/>
      <c r="L16" s="71" t="s">
        <v>27</v>
      </c>
      <c r="M16" s="501"/>
    </row>
    <row r="17" spans="1:15" ht="145.19999999999999">
      <c r="A17" s="498"/>
      <c r="B17" s="498"/>
      <c r="C17" s="498"/>
      <c r="D17" s="67"/>
      <c r="E17" s="67" t="s">
        <v>28</v>
      </c>
      <c r="F17" s="67" t="s">
        <v>26</v>
      </c>
      <c r="G17" s="67">
        <v>100</v>
      </c>
      <c r="H17" s="67">
        <v>100</v>
      </c>
      <c r="I17" s="69">
        <f t="shared" si="0"/>
        <v>100</v>
      </c>
      <c r="J17" s="510"/>
      <c r="K17" s="67"/>
      <c r="L17" s="71" t="s">
        <v>27</v>
      </c>
      <c r="M17" s="501"/>
    </row>
    <row r="18" spans="1:15" ht="171.6">
      <c r="A18" s="498"/>
      <c r="B18" s="498"/>
      <c r="C18" s="498"/>
      <c r="D18" s="67" t="s">
        <v>52</v>
      </c>
      <c r="E18" s="24" t="s">
        <v>25</v>
      </c>
      <c r="F18" s="67" t="s">
        <v>26</v>
      </c>
      <c r="G18" s="67">
        <v>100</v>
      </c>
      <c r="H18" s="67">
        <v>100</v>
      </c>
      <c r="I18" s="69">
        <f t="shared" si="0"/>
        <v>100</v>
      </c>
      <c r="J18" s="510"/>
      <c r="K18" s="67"/>
      <c r="L18" s="71" t="s">
        <v>27</v>
      </c>
      <c r="M18" s="501"/>
      <c r="O18" s="23" t="s">
        <v>31</v>
      </c>
    </row>
    <row r="19" spans="1:15" ht="145.19999999999999">
      <c r="A19" s="498"/>
      <c r="B19" s="498"/>
      <c r="C19" s="498"/>
      <c r="D19" s="67"/>
      <c r="E19" s="67" t="s">
        <v>28</v>
      </c>
      <c r="F19" s="67" t="s">
        <v>26</v>
      </c>
      <c r="G19" s="67">
        <v>100</v>
      </c>
      <c r="H19" s="286">
        <v>100</v>
      </c>
      <c r="I19" s="69">
        <f t="shared" si="0"/>
        <v>100</v>
      </c>
      <c r="J19" s="510"/>
      <c r="K19" s="55"/>
      <c r="L19" s="71" t="s">
        <v>27</v>
      </c>
      <c r="M19" s="501"/>
    </row>
    <row r="20" spans="1:15" ht="79.2">
      <c r="A20" s="498"/>
      <c r="B20" s="27"/>
      <c r="C20" s="27"/>
      <c r="D20" s="24" t="s">
        <v>34</v>
      </c>
      <c r="E20" s="67" t="s">
        <v>35</v>
      </c>
      <c r="F20" s="67" t="s">
        <v>36</v>
      </c>
      <c r="G20" s="67">
        <f>160-G21</f>
        <v>151</v>
      </c>
      <c r="H20" s="286">
        <v>123</v>
      </c>
      <c r="I20" s="29">
        <f t="shared" si="0"/>
        <v>81.456953642384107</v>
      </c>
      <c r="J20" s="511">
        <f>(I20+I21)/2</f>
        <v>90.728476821192061</v>
      </c>
      <c r="K20" s="55"/>
      <c r="L20" s="73" t="s">
        <v>27</v>
      </c>
      <c r="M20" s="501"/>
    </row>
    <row r="21" spans="1:15" ht="105.6">
      <c r="A21" s="498"/>
      <c r="B21" s="76"/>
      <c r="C21" s="76"/>
      <c r="D21" s="76" t="s">
        <v>70</v>
      </c>
      <c r="E21" s="55" t="s">
        <v>35</v>
      </c>
      <c r="F21" s="55" t="s">
        <v>36</v>
      </c>
      <c r="G21" s="55">
        <v>9</v>
      </c>
      <c r="H21" s="334">
        <v>9</v>
      </c>
      <c r="I21" s="75">
        <f t="shared" si="0"/>
        <v>100</v>
      </c>
      <c r="J21" s="511"/>
      <c r="K21" s="76"/>
      <c r="L21" s="77" t="s">
        <v>27</v>
      </c>
      <c r="M21" s="501"/>
    </row>
    <row r="22" spans="1:15" ht="15.6">
      <c r="A22" s="498"/>
      <c r="B22" s="108" t="s">
        <v>54</v>
      </c>
      <c r="C22" s="24"/>
      <c r="D22" s="24"/>
      <c r="E22" s="24"/>
      <c r="F22" s="24"/>
      <c r="G22" s="24"/>
      <c r="H22" s="290"/>
      <c r="I22" s="24"/>
      <c r="J22" s="24"/>
      <c r="K22" s="24"/>
      <c r="L22" s="24"/>
      <c r="M22" s="79">
        <f>(J14+J20)/2</f>
        <v>95.36423841059603</v>
      </c>
    </row>
    <row r="23" spans="1:15" ht="109.5" customHeight="1">
      <c r="A23" s="498"/>
      <c r="B23" s="80" t="s">
        <v>38</v>
      </c>
      <c r="C23" s="80" t="s">
        <v>23</v>
      </c>
      <c r="D23" s="98" t="s">
        <v>39</v>
      </c>
      <c r="E23" s="109" t="s">
        <v>40</v>
      </c>
      <c r="F23" s="67" t="s">
        <v>26</v>
      </c>
      <c r="G23" s="67">
        <v>100</v>
      </c>
      <c r="H23" s="286">
        <v>100</v>
      </c>
      <c r="I23" s="69">
        <f>H23/G23*100</f>
        <v>100</v>
      </c>
      <c r="J23" s="82">
        <v>100</v>
      </c>
      <c r="K23" s="67"/>
      <c r="L23" s="67" t="s">
        <v>27</v>
      </c>
      <c r="M23" s="101"/>
    </row>
    <row r="24" spans="1:15" ht="39.6">
      <c r="A24" s="498"/>
      <c r="B24" s="76"/>
      <c r="C24" s="76"/>
      <c r="D24" s="55" t="s">
        <v>77</v>
      </c>
      <c r="E24" s="55" t="s">
        <v>35</v>
      </c>
      <c r="F24" s="55" t="s">
        <v>36</v>
      </c>
      <c r="G24" s="55">
        <v>160</v>
      </c>
      <c r="H24" s="291">
        <v>132</v>
      </c>
      <c r="I24" s="29">
        <f>H24/G24*100</f>
        <v>82.5</v>
      </c>
      <c r="J24" s="110">
        <f>I24</f>
        <v>82.5</v>
      </c>
      <c r="K24" s="55"/>
      <c r="L24" s="85" t="s">
        <v>27</v>
      </c>
      <c r="M24" s="111"/>
    </row>
    <row r="25" spans="1:15">
      <c r="A25" s="18"/>
      <c r="B25" s="24" t="s">
        <v>54</v>
      </c>
      <c r="C25" s="24"/>
      <c r="D25" s="24"/>
      <c r="E25" s="24"/>
      <c r="F25" s="24"/>
      <c r="G25" s="24"/>
      <c r="H25" s="290"/>
      <c r="I25" s="25"/>
      <c r="J25" s="26"/>
      <c r="K25" s="24"/>
      <c r="L25" s="24"/>
      <c r="M25" s="112">
        <f>(J24+J23)/2</f>
        <v>91.25</v>
      </c>
    </row>
    <row r="26" spans="1:15" ht="15" customHeight="1">
      <c r="A26" s="496" t="s">
        <v>43</v>
      </c>
      <c r="B26" s="496"/>
      <c r="C26" s="496"/>
      <c r="D26" s="24"/>
      <c r="E26" s="24"/>
      <c r="F26" s="24"/>
      <c r="G26" s="24"/>
      <c r="H26" s="290"/>
      <c r="I26" s="25"/>
      <c r="J26" s="26"/>
      <c r="K26" s="24"/>
      <c r="L26" s="24"/>
      <c r="M26" s="79">
        <f>(M22+M25)/2</f>
        <v>93.307119205298022</v>
      </c>
    </row>
    <row r="27" spans="1:15" ht="15.75" customHeight="1">
      <c r="A27" s="23" t="s">
        <v>44</v>
      </c>
      <c r="H27" s="272"/>
    </row>
    <row r="28" spans="1:15" ht="15.75" customHeight="1">
      <c r="A28" s="23" t="s">
        <v>45</v>
      </c>
    </row>
    <row r="29" spans="1:15" ht="15.75" customHeight="1">
      <c r="A29" s="23" t="s">
        <v>333</v>
      </c>
    </row>
    <row r="30" spans="1:15" ht="15.75" customHeight="1"/>
    <row r="31" spans="1:15" ht="15.75" customHeight="1">
      <c r="A31" s="23" t="s">
        <v>78</v>
      </c>
      <c r="G31" s="23" t="s">
        <v>79</v>
      </c>
    </row>
    <row r="32" spans="1:15" ht="15" customHeight="1"/>
    <row r="35" ht="34.5" customHeight="1"/>
    <row r="37" ht="34.5" customHeight="1"/>
    <row r="41" ht="13.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1" ht="15.75" customHeight="1"/>
    <row r="72" ht="15.75" customHeight="1"/>
  </sheetData>
  <mergeCells count="10">
    <mergeCell ref="A26:C26"/>
    <mergeCell ref="A9:M9"/>
    <mergeCell ref="A10:M10"/>
    <mergeCell ref="A11:M11"/>
    <mergeCell ref="A14:A24"/>
    <mergeCell ref="B14:B19"/>
    <mergeCell ref="C14:C19"/>
    <mergeCell ref="J14:J19"/>
    <mergeCell ref="M14:M21"/>
    <mergeCell ref="J20:J21"/>
  </mergeCells>
  <pageMargins left="0.11811023622047245" right="0.11811023622047245" top="0.15748031496062992" bottom="0.15748031496062992" header="0.51181102362204722" footer="0.51181102362204722"/>
  <pageSetup paperSize="9" scale="75" firstPageNumber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73"/>
  <sheetViews>
    <sheetView topLeftCell="A19" workbookViewId="0">
      <selection activeCell="A11" sqref="A11:M11"/>
    </sheetView>
  </sheetViews>
  <sheetFormatPr defaultRowHeight="14.4"/>
  <cols>
    <col min="1" max="1" width="15.44140625"/>
    <col min="2" max="2" width="14.6640625"/>
    <col min="3" max="3" width="13.88671875"/>
    <col min="4" max="4" width="11.44140625"/>
    <col min="5" max="5" width="27.6640625" customWidth="1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4" max="14" width="0" style="1" hidden="1"/>
    <col min="15" max="15" width="0" hidden="1"/>
    <col min="16" max="16" width="0" style="1" hidden="1"/>
    <col min="17" max="1025" width="9.10937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84" t="s">
        <v>7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</row>
    <row r="10" spans="1:13">
      <c r="A10" s="484" t="s">
        <v>303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</row>
    <row r="11" spans="1:13">
      <c r="A11" s="484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</row>
    <row r="12" spans="1:13">
      <c r="A12" s="3"/>
    </row>
    <row r="13" spans="1:13" ht="173.4" customHeight="1">
      <c r="A13" s="32" t="s">
        <v>8</v>
      </c>
      <c r="B13" s="33" t="s">
        <v>9</v>
      </c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33" t="s">
        <v>80</v>
      </c>
      <c r="J13" s="33" t="s">
        <v>62</v>
      </c>
      <c r="K13" s="33" t="s">
        <v>18</v>
      </c>
      <c r="L13" s="33" t="s">
        <v>19</v>
      </c>
      <c r="M13" s="113" t="s">
        <v>20</v>
      </c>
    </row>
    <row r="14" spans="1:13" ht="90" customHeight="1">
      <c r="A14" s="489" t="s">
        <v>81</v>
      </c>
      <c r="B14" s="489" t="s">
        <v>22</v>
      </c>
      <c r="C14" s="489" t="s">
        <v>23</v>
      </c>
      <c r="D14" s="35" t="s">
        <v>50</v>
      </c>
      <c r="E14" s="35" t="s">
        <v>25</v>
      </c>
      <c r="F14" s="35" t="s">
        <v>26</v>
      </c>
      <c r="G14" s="35">
        <v>100</v>
      </c>
      <c r="H14" s="35">
        <v>100</v>
      </c>
      <c r="I14" s="36">
        <f t="shared" ref="I14:I19" si="0">H14/G14*100</f>
        <v>100</v>
      </c>
      <c r="J14" s="490">
        <v>100</v>
      </c>
      <c r="K14" s="35"/>
      <c r="L14" s="48" t="s">
        <v>27</v>
      </c>
      <c r="M14" s="512"/>
    </row>
    <row r="15" spans="1:13" ht="83.4" customHeight="1">
      <c r="A15" s="489"/>
      <c r="B15" s="489"/>
      <c r="C15" s="489"/>
      <c r="D15" s="38"/>
      <c r="E15" s="38" t="s">
        <v>28</v>
      </c>
      <c r="F15" s="38" t="s">
        <v>26</v>
      </c>
      <c r="G15" s="38">
        <v>100</v>
      </c>
      <c r="H15" s="38">
        <v>100</v>
      </c>
      <c r="I15" s="39">
        <f t="shared" si="0"/>
        <v>100</v>
      </c>
      <c r="J15" s="490"/>
      <c r="K15" s="38"/>
      <c r="L15" s="48" t="s">
        <v>27</v>
      </c>
      <c r="M15" s="512"/>
    </row>
    <row r="16" spans="1:13" ht="132" customHeight="1">
      <c r="A16" s="489"/>
      <c r="B16" s="489"/>
      <c r="C16" s="489"/>
      <c r="D16" s="38" t="s">
        <v>29</v>
      </c>
      <c r="E16" s="9" t="s">
        <v>25</v>
      </c>
      <c r="F16" s="38" t="s">
        <v>26</v>
      </c>
      <c r="G16" s="38">
        <v>100</v>
      </c>
      <c r="H16" s="38">
        <v>100</v>
      </c>
      <c r="I16" s="44">
        <f t="shared" si="0"/>
        <v>100</v>
      </c>
      <c r="J16" s="490"/>
      <c r="K16" s="38"/>
      <c r="L16" s="48" t="s">
        <v>27</v>
      </c>
      <c r="M16" s="512"/>
    </row>
    <row r="17" spans="1:15" ht="77.400000000000006" customHeight="1">
      <c r="A17" s="489"/>
      <c r="B17" s="489"/>
      <c r="C17" s="489"/>
      <c r="D17" s="38"/>
      <c r="E17" s="38" t="s">
        <v>28</v>
      </c>
      <c r="F17" s="38" t="s">
        <v>26</v>
      </c>
      <c r="G17" s="38">
        <v>100</v>
      </c>
      <c r="H17" s="38">
        <v>100</v>
      </c>
      <c r="I17" s="39">
        <f t="shared" si="0"/>
        <v>100</v>
      </c>
      <c r="J17" s="490"/>
      <c r="K17" s="38"/>
      <c r="L17" s="48" t="s">
        <v>27</v>
      </c>
      <c r="M17" s="512"/>
    </row>
    <row r="18" spans="1:15" ht="173.4" customHeight="1">
      <c r="A18" s="489"/>
      <c r="B18" s="489"/>
      <c r="C18" s="489"/>
      <c r="D18" s="38" t="s">
        <v>30</v>
      </c>
      <c r="E18" s="5" t="s">
        <v>25</v>
      </c>
      <c r="F18" s="38" t="s">
        <v>26</v>
      </c>
      <c r="G18" s="38">
        <v>100</v>
      </c>
      <c r="H18" s="38">
        <v>100</v>
      </c>
      <c r="I18" s="39">
        <f t="shared" si="0"/>
        <v>100</v>
      </c>
      <c r="J18" s="490"/>
      <c r="K18" s="38"/>
      <c r="L18" s="48" t="s">
        <v>27</v>
      </c>
      <c r="M18" s="512"/>
      <c r="O18" s="1" t="s">
        <v>31</v>
      </c>
    </row>
    <row r="19" spans="1:15" ht="81.599999999999994" customHeight="1">
      <c r="A19" s="489"/>
      <c r="B19" s="489"/>
      <c r="C19" s="489"/>
      <c r="D19" s="38"/>
      <c r="E19" s="38" t="s">
        <v>28</v>
      </c>
      <c r="F19" s="38" t="s">
        <v>26</v>
      </c>
      <c r="G19" s="38">
        <v>100</v>
      </c>
      <c r="H19" s="38">
        <v>100</v>
      </c>
      <c r="I19" s="39">
        <f t="shared" si="0"/>
        <v>100</v>
      </c>
      <c r="J19" s="490"/>
      <c r="K19" s="38"/>
      <c r="L19" s="48" t="s">
        <v>27</v>
      </c>
      <c r="M19" s="512"/>
    </row>
    <row r="20" spans="1:15" ht="81.75" customHeight="1">
      <c r="A20" s="489"/>
      <c r="B20" s="489"/>
      <c r="C20" s="489"/>
      <c r="D20" s="5" t="s">
        <v>34</v>
      </c>
      <c r="E20" s="38" t="s">
        <v>35</v>
      </c>
      <c r="F20" s="38" t="s">
        <v>36</v>
      </c>
      <c r="G20" s="38">
        <v>98</v>
      </c>
      <c r="H20" s="38">
        <v>97</v>
      </c>
      <c r="I20" s="14">
        <f>H20/G20*100</f>
        <v>98.979591836734699</v>
      </c>
      <c r="J20" s="513">
        <f>(I20+I21)/2</f>
        <v>99.489795918367349</v>
      </c>
      <c r="K20" s="43"/>
      <c r="L20" s="114" t="s">
        <v>27</v>
      </c>
      <c r="M20" s="512"/>
    </row>
    <row r="21" spans="1:15" ht="142.5" customHeight="1">
      <c r="A21" s="489"/>
      <c r="B21" s="489"/>
      <c r="C21" s="489"/>
      <c r="D21" s="5" t="s">
        <v>70</v>
      </c>
      <c r="E21" s="38" t="s">
        <v>35</v>
      </c>
      <c r="F21" s="38" t="s">
        <v>36</v>
      </c>
      <c r="G21" s="38">
        <v>14</v>
      </c>
      <c r="H21" s="115">
        <v>14</v>
      </c>
      <c r="I21" s="8">
        <f>H21/G21*100</f>
        <v>100</v>
      </c>
      <c r="J21" s="513"/>
      <c r="K21" s="5"/>
      <c r="L21" s="59" t="s">
        <v>27</v>
      </c>
      <c r="M21" s="512"/>
      <c r="O21" s="1" t="s">
        <v>33</v>
      </c>
    </row>
    <row r="22" spans="1:15" ht="18" hidden="1" customHeight="1">
      <c r="A22" s="489"/>
      <c r="B22" s="489"/>
      <c r="C22" s="489"/>
      <c r="D22" s="45"/>
      <c r="E22" s="43" t="s">
        <v>28</v>
      </c>
      <c r="F22" s="43" t="s">
        <v>26</v>
      </c>
      <c r="G22" s="46">
        <v>99.3</v>
      </c>
      <c r="H22" s="46">
        <v>99.3</v>
      </c>
      <c r="I22" s="47">
        <f>H22/G22*100</f>
        <v>100</v>
      </c>
      <c r="J22" s="116"/>
      <c r="K22" s="43"/>
      <c r="L22" s="114" t="s">
        <v>27</v>
      </c>
      <c r="M22" s="117"/>
    </row>
    <row r="23" spans="1:15" ht="18" customHeight="1">
      <c r="A23" s="489"/>
      <c r="B23" s="118" t="s">
        <v>54</v>
      </c>
      <c r="C23" s="119"/>
      <c r="D23" s="119"/>
      <c r="E23" s="119"/>
      <c r="F23" s="119"/>
      <c r="G23" s="119"/>
      <c r="H23" s="119"/>
      <c r="I23" s="119"/>
      <c r="J23" s="119"/>
      <c r="K23" s="5"/>
      <c r="L23" s="5"/>
      <c r="M23" s="6">
        <f>(J20+J14)/2</f>
        <v>99.744897959183675</v>
      </c>
    </row>
    <row r="24" spans="1:15" ht="119.4" customHeight="1">
      <c r="A24" s="489"/>
      <c r="B24" s="49" t="s">
        <v>38</v>
      </c>
      <c r="C24" s="49" t="s">
        <v>23</v>
      </c>
      <c r="D24" s="50" t="s">
        <v>39</v>
      </c>
      <c r="E24" s="51" t="s">
        <v>40</v>
      </c>
      <c r="F24" s="38" t="s">
        <v>26</v>
      </c>
      <c r="G24" s="38">
        <v>100</v>
      </c>
      <c r="H24" s="38">
        <v>100</v>
      </c>
      <c r="I24" s="44">
        <f>H24/G24*100</f>
        <v>100</v>
      </c>
      <c r="J24" s="53">
        <v>100</v>
      </c>
      <c r="K24" s="38"/>
      <c r="L24" s="38" t="s">
        <v>27</v>
      </c>
      <c r="M24" s="120"/>
    </row>
    <row r="25" spans="1:15" ht="36.75" customHeight="1">
      <c r="A25" s="489"/>
      <c r="B25" s="54"/>
      <c r="C25" s="54"/>
      <c r="D25" s="43" t="s">
        <v>41</v>
      </c>
      <c r="E25" s="43" t="s">
        <v>35</v>
      </c>
      <c r="F25" s="43" t="s">
        <v>36</v>
      </c>
      <c r="G25" s="43">
        <v>112</v>
      </c>
      <c r="H25" s="43">
        <v>111</v>
      </c>
      <c r="I25" s="56">
        <f>H25/G25*100</f>
        <v>99.107142857142861</v>
      </c>
      <c r="J25" s="57">
        <f>I25</f>
        <v>99.107142857142861</v>
      </c>
      <c r="K25" s="43"/>
      <c r="L25" s="46" t="s">
        <v>27</v>
      </c>
      <c r="M25" s="121"/>
    </row>
    <row r="26" spans="1:15" ht="17.399999999999999" customHeight="1">
      <c r="A26" s="12"/>
      <c r="B26" s="482" t="s">
        <v>54</v>
      </c>
      <c r="C26" s="482"/>
      <c r="D26" s="482"/>
      <c r="E26" s="482"/>
      <c r="F26" s="482"/>
      <c r="G26" s="482"/>
      <c r="H26" s="482"/>
      <c r="I26" s="482"/>
      <c r="J26" s="482"/>
      <c r="K26" s="482"/>
      <c r="L26" s="5"/>
      <c r="M26" s="6">
        <f>(J24+J25)/2</f>
        <v>99.553571428571431</v>
      </c>
    </row>
    <row r="27" spans="1:15" ht="15" customHeight="1">
      <c r="A27" s="13"/>
      <c r="B27" s="482" t="s">
        <v>54</v>
      </c>
      <c r="C27" s="482"/>
      <c r="D27" s="482"/>
      <c r="E27" s="482"/>
      <c r="F27" s="482"/>
      <c r="G27" s="482"/>
      <c r="H27" s="482"/>
      <c r="I27" s="482"/>
      <c r="J27" s="482"/>
      <c r="K27" s="482"/>
      <c r="L27" s="5"/>
      <c r="M27" s="7">
        <f>(M23+M26)/2</f>
        <v>99.64923469387756</v>
      </c>
    </row>
    <row r="28" spans="1:15">
      <c r="A28" s="1" t="s">
        <v>44</v>
      </c>
      <c r="G28" s="13"/>
      <c r="H28" s="28"/>
      <c r="I28" s="14"/>
      <c r="J28" s="15"/>
      <c r="K28" s="13"/>
      <c r="L28" s="13"/>
      <c r="M28" s="12"/>
    </row>
    <row r="29" spans="1:15">
      <c r="A29" s="1" t="s">
        <v>45</v>
      </c>
      <c r="G29" s="13"/>
      <c r="H29" s="28"/>
      <c r="I29" s="14"/>
      <c r="J29" s="15"/>
      <c r="K29" s="13"/>
      <c r="L29" s="13"/>
      <c r="M29" s="12"/>
    </row>
    <row r="30" spans="1:15">
      <c r="A30" s="1" t="s">
        <v>306</v>
      </c>
      <c r="G30" s="13"/>
      <c r="H30" s="28"/>
      <c r="I30" s="14"/>
      <c r="J30" s="15"/>
      <c r="K30" s="13"/>
      <c r="L30" s="13"/>
      <c r="M30" s="12"/>
    </row>
    <row r="31" spans="1:15">
      <c r="A31" s="12"/>
      <c r="B31" s="13"/>
      <c r="C31" s="13"/>
      <c r="D31" s="13"/>
      <c r="E31" s="13"/>
      <c r="F31" s="13"/>
      <c r="G31" s="13"/>
      <c r="H31" s="28"/>
      <c r="I31" s="14"/>
      <c r="J31" s="15"/>
      <c r="K31" s="13"/>
      <c r="L31" s="13"/>
      <c r="M31" s="12"/>
    </row>
    <row r="33" spans="1:7">
      <c r="A33" s="1" t="s">
        <v>82</v>
      </c>
      <c r="G33" s="1" t="s">
        <v>83</v>
      </c>
    </row>
    <row r="35" spans="1:7" ht="17.399999999999999" hidden="1" customHeight="1"/>
    <row r="36" spans="1:7" ht="24.6" customHeight="1"/>
    <row r="37" spans="1:7" ht="29.4" customHeight="1"/>
    <row r="38" spans="1:7" ht="0.6" customHeight="1"/>
    <row r="39" spans="1:7" ht="15.75" customHeight="1"/>
    <row r="57" ht="17.399999999999999" customHeight="1"/>
    <row r="58" ht="17.399999999999999" customHeight="1"/>
    <row r="59" ht="15.75" customHeight="1"/>
    <row r="60" ht="15" customHeight="1"/>
    <row r="62" ht="16.2" customHeight="1"/>
    <row r="63" ht="15" customHeight="1"/>
    <row r="67" ht="16.2" customHeight="1"/>
    <row r="68" ht="16.95" customHeight="1"/>
    <row r="69" ht="15.75" customHeight="1"/>
    <row r="70" ht="15" customHeight="1"/>
    <row r="71" ht="17.399999999999999" customHeight="1"/>
    <row r="72" ht="15" customHeight="1"/>
    <row r="73" ht="15.75" customHeight="1"/>
  </sheetData>
  <mergeCells count="11">
    <mergeCell ref="B26:K26"/>
    <mergeCell ref="B27:K27"/>
    <mergeCell ref="A9:M9"/>
    <mergeCell ref="A10:M10"/>
    <mergeCell ref="A11:M11"/>
    <mergeCell ref="A14:A25"/>
    <mergeCell ref="B14:B22"/>
    <mergeCell ref="C14:C22"/>
    <mergeCell ref="J14:J19"/>
    <mergeCell ref="M14:M21"/>
    <mergeCell ref="J20:J21"/>
  </mergeCells>
  <pageMargins left="0" right="0" top="0.74803149606299213" bottom="0.74803149606299213" header="0.51181102362204722" footer="0.51181102362204722"/>
  <pageSetup paperSize="9" scale="70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75"/>
  <sheetViews>
    <sheetView topLeftCell="A16" zoomScale="80" zoomScaleNormal="80" workbookViewId="0">
      <selection activeCell="I26" sqref="I26"/>
    </sheetView>
  </sheetViews>
  <sheetFormatPr defaultRowHeight="14.4"/>
  <cols>
    <col min="1" max="1" width="19"/>
    <col min="2" max="2" width="18.88671875"/>
    <col min="3" max="3" width="17.33203125"/>
    <col min="4" max="4" width="18.5546875"/>
    <col min="5" max="5" width="27.5546875"/>
    <col min="6" max="6" width="10.6640625"/>
    <col min="7" max="7" width="14.33203125"/>
    <col min="8" max="8" width="13.33203125"/>
    <col min="9" max="9" width="18.33203125"/>
    <col min="10" max="10" width="15.88671875"/>
    <col min="11" max="11" width="14.6640625"/>
    <col min="12" max="12" width="19.33203125"/>
    <col min="13" max="13" width="17"/>
    <col min="14" max="14" width="0" style="1" hidden="1"/>
    <col min="15" max="15" width="0" hidden="1"/>
    <col min="16" max="16" width="0" style="1" hidden="1"/>
    <col min="17" max="1025" width="9.10937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84" t="s">
        <v>7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</row>
    <row r="10" spans="1:13">
      <c r="A10" s="484" t="s">
        <v>307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</row>
    <row r="11" spans="1:13">
      <c r="A11" s="484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</row>
    <row r="12" spans="1:13">
      <c r="A12" s="3"/>
    </row>
    <row r="13" spans="1:13" ht="125.25" customHeight="1">
      <c r="A13" s="122" t="s">
        <v>8</v>
      </c>
      <c r="B13" s="123" t="s">
        <v>9</v>
      </c>
      <c r="C13" s="123" t="s">
        <v>10</v>
      </c>
      <c r="D13" s="123" t="s">
        <v>11</v>
      </c>
      <c r="E13" s="123" t="s">
        <v>12</v>
      </c>
      <c r="F13" s="123" t="s">
        <v>13</v>
      </c>
      <c r="G13" s="123" t="s">
        <v>14</v>
      </c>
      <c r="H13" s="123" t="s">
        <v>15</v>
      </c>
      <c r="I13" s="123" t="s">
        <v>16</v>
      </c>
      <c r="J13" s="123" t="s">
        <v>17</v>
      </c>
      <c r="K13" s="123" t="s">
        <v>18</v>
      </c>
      <c r="L13" s="123" t="s">
        <v>19</v>
      </c>
      <c r="M13" s="124" t="s">
        <v>20</v>
      </c>
    </row>
    <row r="14" spans="1:13" ht="72.75" customHeight="1">
      <c r="A14" s="514" t="s">
        <v>84</v>
      </c>
      <c r="B14" s="514" t="s">
        <v>22</v>
      </c>
      <c r="C14" s="514" t="s">
        <v>23</v>
      </c>
      <c r="D14" s="35" t="s">
        <v>24</v>
      </c>
      <c r="E14" s="35" t="s">
        <v>25</v>
      </c>
      <c r="F14" s="35" t="s">
        <v>26</v>
      </c>
      <c r="G14" s="35">
        <v>100</v>
      </c>
      <c r="H14" s="35">
        <v>100</v>
      </c>
      <c r="I14" s="36">
        <f t="shared" ref="I14:I19" si="0">H14/G14*100</f>
        <v>100</v>
      </c>
      <c r="J14" s="515">
        <v>100</v>
      </c>
      <c r="K14" s="35"/>
      <c r="L14" s="48" t="s">
        <v>27</v>
      </c>
      <c r="M14" s="516"/>
    </row>
    <row r="15" spans="1:13" ht="84" customHeight="1">
      <c r="A15" s="514"/>
      <c r="B15" s="514"/>
      <c r="C15" s="514"/>
      <c r="D15" s="38"/>
      <c r="E15" s="38" t="s">
        <v>28</v>
      </c>
      <c r="F15" s="38" t="s">
        <v>26</v>
      </c>
      <c r="G15" s="38">
        <v>100</v>
      </c>
      <c r="H15" s="38">
        <v>100</v>
      </c>
      <c r="I15" s="39">
        <f t="shared" si="0"/>
        <v>100</v>
      </c>
      <c r="J15" s="515"/>
      <c r="K15" s="38"/>
      <c r="L15" s="48" t="s">
        <v>27</v>
      </c>
      <c r="M15" s="516"/>
    </row>
    <row r="16" spans="1:13" ht="105" customHeight="1">
      <c r="A16" s="514"/>
      <c r="B16" s="514"/>
      <c r="C16" s="514"/>
      <c r="D16" s="38" t="s">
        <v>29</v>
      </c>
      <c r="E16" s="9" t="s">
        <v>25</v>
      </c>
      <c r="F16" s="38" t="s">
        <v>26</v>
      </c>
      <c r="G16" s="38">
        <v>100</v>
      </c>
      <c r="H16" s="38">
        <v>100</v>
      </c>
      <c r="I16" s="39">
        <f t="shared" si="0"/>
        <v>100</v>
      </c>
      <c r="J16" s="515"/>
      <c r="K16" s="38"/>
      <c r="L16" s="48" t="s">
        <v>27</v>
      </c>
      <c r="M16" s="516"/>
    </row>
    <row r="17" spans="1:15" ht="82.5" customHeight="1">
      <c r="A17" s="514"/>
      <c r="B17" s="514"/>
      <c r="C17" s="514"/>
      <c r="D17" s="38"/>
      <c r="E17" s="38" t="s">
        <v>28</v>
      </c>
      <c r="F17" s="38" t="s">
        <v>26</v>
      </c>
      <c r="G17" s="38">
        <v>100</v>
      </c>
      <c r="H17" s="38">
        <v>100</v>
      </c>
      <c r="I17" s="39">
        <f t="shared" si="0"/>
        <v>100</v>
      </c>
      <c r="J17" s="515"/>
      <c r="K17" s="38"/>
      <c r="L17" s="48" t="s">
        <v>27</v>
      </c>
      <c r="M17" s="516"/>
    </row>
    <row r="18" spans="1:15" ht="96" customHeight="1">
      <c r="A18" s="514"/>
      <c r="B18" s="514"/>
      <c r="C18" s="514"/>
      <c r="D18" s="38" t="s">
        <v>30</v>
      </c>
      <c r="E18" s="5" t="s">
        <v>25</v>
      </c>
      <c r="F18" s="38" t="s">
        <v>26</v>
      </c>
      <c r="G18" s="38">
        <v>100</v>
      </c>
      <c r="H18" s="38">
        <v>100</v>
      </c>
      <c r="I18" s="39">
        <f t="shared" si="0"/>
        <v>100</v>
      </c>
      <c r="J18" s="515"/>
      <c r="K18" s="38"/>
      <c r="L18" s="48" t="s">
        <v>27</v>
      </c>
      <c r="M18" s="516"/>
      <c r="O18" s="1" t="s">
        <v>31</v>
      </c>
    </row>
    <row r="19" spans="1:15" ht="83.25" customHeight="1">
      <c r="A19" s="514"/>
      <c r="B19" s="514"/>
      <c r="C19" s="514"/>
      <c r="D19" s="38"/>
      <c r="E19" s="38" t="s">
        <v>28</v>
      </c>
      <c r="F19" s="38" t="s">
        <v>26</v>
      </c>
      <c r="G19" s="38">
        <v>100</v>
      </c>
      <c r="H19" s="38">
        <v>100</v>
      </c>
      <c r="I19" s="39">
        <f t="shared" si="0"/>
        <v>100</v>
      </c>
      <c r="J19" s="515"/>
      <c r="K19" s="38"/>
      <c r="L19" s="48" t="s">
        <v>27</v>
      </c>
      <c r="M19" s="516"/>
    </row>
    <row r="20" spans="1:15" ht="15" hidden="1" customHeight="1">
      <c r="A20" s="514"/>
      <c r="B20" s="514"/>
      <c r="C20" s="514"/>
      <c r="D20" s="43" t="s">
        <v>32</v>
      </c>
      <c r="E20" s="5" t="s">
        <v>25</v>
      </c>
      <c r="F20" s="38" t="s">
        <v>26</v>
      </c>
      <c r="G20" s="43"/>
      <c r="H20" s="43"/>
      <c r="I20" s="39"/>
      <c r="J20" s="515"/>
      <c r="K20" s="38"/>
      <c r="L20" s="48" t="s">
        <v>27</v>
      </c>
      <c r="M20" s="516"/>
      <c r="O20" s="1" t="s">
        <v>33</v>
      </c>
    </row>
    <row r="21" spans="1:15" ht="15" hidden="1" customHeight="1">
      <c r="A21" s="514"/>
      <c r="B21" s="514"/>
      <c r="C21" s="514"/>
      <c r="D21" s="125"/>
      <c r="E21" s="38" t="s">
        <v>28</v>
      </c>
      <c r="F21" s="38" t="s">
        <v>26</v>
      </c>
      <c r="G21" s="35"/>
      <c r="H21" s="35"/>
      <c r="I21" s="39"/>
      <c r="J21" s="515"/>
      <c r="K21" s="38"/>
      <c r="L21" s="48" t="s">
        <v>27</v>
      </c>
      <c r="M21" s="516"/>
    </row>
    <row r="22" spans="1:15" ht="44.25" customHeight="1">
      <c r="A22" s="514"/>
      <c r="B22" s="483"/>
      <c r="C22" s="483"/>
      <c r="D22" s="38" t="s">
        <v>85</v>
      </c>
      <c r="E22" s="43" t="s">
        <v>35</v>
      </c>
      <c r="F22" s="43" t="s">
        <v>36</v>
      </c>
      <c r="G22" s="43">
        <v>145</v>
      </c>
      <c r="H22" s="55">
        <v>140</v>
      </c>
      <c r="I22" s="14">
        <f>H22/G22*100</f>
        <v>96.551724137931032</v>
      </c>
      <c r="J22" s="513">
        <f>(I22+I23)/2</f>
        <v>98.275862068965523</v>
      </c>
      <c r="K22" s="43"/>
      <c r="L22" s="114" t="s">
        <v>27</v>
      </c>
      <c r="M22" s="516"/>
    </row>
    <row r="23" spans="1:15" ht="56.25" customHeight="1">
      <c r="A23" s="514"/>
      <c r="B23" s="483"/>
      <c r="C23" s="483"/>
      <c r="D23" s="115" t="s">
        <v>86</v>
      </c>
      <c r="E23" s="5" t="s">
        <v>35</v>
      </c>
      <c r="F23" s="5" t="s">
        <v>36</v>
      </c>
      <c r="G23" s="126">
        <v>50</v>
      </c>
      <c r="H23" s="24">
        <v>50</v>
      </c>
      <c r="I23" s="8">
        <f>H23/G23*100</f>
        <v>100</v>
      </c>
      <c r="J23" s="513"/>
      <c r="K23" s="5"/>
      <c r="L23" s="5" t="s">
        <v>27</v>
      </c>
      <c r="M23" s="516"/>
    </row>
    <row r="24" spans="1:15" ht="22.5" customHeight="1">
      <c r="A24" s="514"/>
      <c r="B24" s="517" t="s">
        <v>74</v>
      </c>
      <c r="C24" s="517"/>
      <c r="D24" s="517"/>
      <c r="E24" s="517"/>
      <c r="F24" s="518"/>
      <c r="G24" s="518"/>
      <c r="H24" s="518"/>
      <c r="I24" s="518"/>
      <c r="J24" s="518"/>
      <c r="K24" s="518"/>
      <c r="L24" s="14"/>
      <c r="M24" s="127">
        <f>((J14+J22)/2)</f>
        <v>99.137931034482762</v>
      </c>
    </row>
    <row r="25" spans="1:15" ht="111.75" customHeight="1">
      <c r="A25" s="514"/>
      <c r="B25" s="34" t="s">
        <v>38</v>
      </c>
      <c r="C25" s="34" t="s">
        <v>23</v>
      </c>
      <c r="D25" s="125" t="s">
        <v>39</v>
      </c>
      <c r="E25" s="128" t="s">
        <v>40</v>
      </c>
      <c r="F25" s="5" t="s">
        <v>26</v>
      </c>
      <c r="G25" s="35">
        <v>100</v>
      </c>
      <c r="H25" s="48">
        <v>100</v>
      </c>
      <c r="I25" s="8">
        <f>H25/G25*100</f>
        <v>100</v>
      </c>
      <c r="J25" s="129">
        <v>100</v>
      </c>
      <c r="K25" s="5"/>
      <c r="L25" s="35" t="s">
        <v>27</v>
      </c>
      <c r="M25" s="40"/>
    </row>
    <row r="26" spans="1:15" ht="40.5" customHeight="1">
      <c r="A26" s="514"/>
      <c r="B26" s="5"/>
      <c r="C26" s="5"/>
      <c r="D26" s="38" t="s">
        <v>41</v>
      </c>
      <c r="E26" s="38" t="s">
        <v>35</v>
      </c>
      <c r="F26" s="38" t="s">
        <v>36</v>
      </c>
      <c r="G26" s="67">
        <f>G22+G23</f>
        <v>195</v>
      </c>
      <c r="H26" s="67">
        <f>H22+H23</f>
        <v>190</v>
      </c>
      <c r="I26" s="130">
        <f>H26/G26*100</f>
        <v>97.435897435897431</v>
      </c>
      <c r="J26" s="11">
        <f>I26</f>
        <v>97.435897435897431</v>
      </c>
      <c r="K26" s="38"/>
      <c r="L26" s="35" t="s">
        <v>27</v>
      </c>
      <c r="M26" s="40"/>
    </row>
    <row r="27" spans="1:15">
      <c r="A27" s="12"/>
      <c r="B27" s="131" t="s">
        <v>74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2"/>
      <c r="M27" s="6">
        <f>(J25+J26)/2</f>
        <v>98.717948717948715</v>
      </c>
    </row>
    <row r="28" spans="1:15" ht="15" customHeight="1">
      <c r="A28" s="483" t="s">
        <v>43</v>
      </c>
      <c r="B28" s="483"/>
      <c r="C28" s="483"/>
      <c r="D28" s="5"/>
      <c r="E28" s="5"/>
      <c r="F28" s="5"/>
      <c r="G28" s="5"/>
      <c r="H28" s="5"/>
      <c r="I28" s="8"/>
      <c r="J28" s="11"/>
      <c r="K28" s="5"/>
      <c r="L28" s="5"/>
      <c r="M28" s="468">
        <f>(M24+M27)/2</f>
        <v>98.927939876215731</v>
      </c>
    </row>
    <row r="29" spans="1:15">
      <c r="A29" s="12"/>
      <c r="B29" s="13"/>
      <c r="C29" s="13"/>
      <c r="D29" s="13"/>
      <c r="E29" s="13"/>
      <c r="F29" s="13"/>
      <c r="G29" s="13"/>
      <c r="H29" s="28"/>
      <c r="I29" s="14"/>
      <c r="J29" s="15"/>
      <c r="K29" s="13"/>
      <c r="L29" s="13"/>
      <c r="M29" s="31"/>
    </row>
    <row r="30" spans="1:15">
      <c r="A30" s="1" t="s">
        <v>44</v>
      </c>
      <c r="G30" s="13"/>
      <c r="H30" s="28"/>
      <c r="I30" s="14"/>
      <c r="J30" s="15"/>
      <c r="K30" s="13"/>
      <c r="L30" s="13"/>
      <c r="M30" s="31"/>
    </row>
    <row r="31" spans="1:15">
      <c r="A31" s="1" t="s">
        <v>45</v>
      </c>
      <c r="G31" s="13"/>
      <c r="H31" s="28"/>
      <c r="I31" s="14"/>
      <c r="J31" s="15"/>
      <c r="K31" s="13"/>
      <c r="L31" s="13"/>
      <c r="M31" s="31"/>
    </row>
    <row r="32" spans="1:15">
      <c r="A32" s="1" t="s">
        <v>308</v>
      </c>
      <c r="G32" s="13"/>
      <c r="H32" s="28"/>
      <c r="I32" s="14"/>
      <c r="J32" s="15"/>
      <c r="K32" s="13"/>
      <c r="L32" s="13"/>
      <c r="M32" s="31"/>
    </row>
    <row r="34" spans="1:7" ht="12.75" customHeight="1">
      <c r="A34" s="1" t="s">
        <v>87</v>
      </c>
      <c r="G34" s="1" t="s">
        <v>88</v>
      </c>
    </row>
    <row r="35" spans="1:7" ht="15" customHeight="1"/>
    <row r="37" spans="1:7" ht="18" customHeight="1"/>
    <row r="40" spans="1:7" ht="15.75" customHeight="1"/>
    <row r="41" spans="1:7" ht="12.75" customHeight="1"/>
    <row r="42" spans="1:7" ht="73.5" customHeight="1"/>
    <row r="43" spans="1:7" ht="13.5" customHeight="1"/>
    <row r="44" spans="1:7" ht="76.5" customHeight="1"/>
    <row r="45" spans="1:7" ht="12.75" customHeight="1"/>
    <row r="46" spans="1:7" ht="12.75" customHeight="1"/>
    <row r="48" spans="1:7" ht="23.25" customHeight="1"/>
    <row r="50" ht="12.75" customHeight="1"/>
    <row r="52" ht="15.75" customHeight="1"/>
    <row r="59" ht="12.75" customHeight="1"/>
    <row r="61" ht="12.75" customHeight="1"/>
    <row r="62" ht="15" hidden="1" customHeight="1"/>
    <row r="64" ht="12.75" customHeight="1"/>
    <row r="66" ht="14.25" customHeight="1"/>
    <row r="67" ht="15" hidden="1" customHeight="1"/>
    <row r="69" ht="12.75" customHeight="1"/>
    <row r="71" ht="13.5" customHeight="1"/>
    <row r="72" ht="15" hidden="1" customHeight="1"/>
    <row r="75" ht="12.75" customHeight="1"/>
  </sheetData>
  <mergeCells count="14">
    <mergeCell ref="A28:C28"/>
    <mergeCell ref="A9:M9"/>
    <mergeCell ref="A10:M10"/>
    <mergeCell ref="A11:M11"/>
    <mergeCell ref="A14:A26"/>
    <mergeCell ref="B14:B21"/>
    <mergeCell ref="C14:C21"/>
    <mergeCell ref="J14:J21"/>
    <mergeCell ref="M14:M23"/>
    <mergeCell ref="B22:B23"/>
    <mergeCell ref="C22:C23"/>
    <mergeCell ref="J22:J23"/>
    <mergeCell ref="B24:E24"/>
    <mergeCell ref="F24:K24"/>
  </mergeCells>
  <pageMargins left="0.51181102362204722" right="0.51181102362204722" top="0.55118110236220474" bottom="0.55118110236220474" header="0.51181102362204722" footer="0.51181102362204722"/>
  <pageSetup paperSize="9" scale="6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83"/>
  <sheetViews>
    <sheetView topLeftCell="A19" workbookViewId="0">
      <selection activeCell="G39" sqref="G39"/>
    </sheetView>
  </sheetViews>
  <sheetFormatPr defaultRowHeight="14.4"/>
  <cols>
    <col min="1" max="1" width="15.44140625"/>
    <col min="2" max="2" width="14.6640625"/>
    <col min="3" max="3" width="13.88671875"/>
    <col min="4" max="4" width="11.44140625"/>
    <col min="5" max="5" width="14.8867187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4" max="14" width="0" style="1" hidden="1"/>
    <col min="15" max="15" width="0" hidden="1"/>
    <col min="16" max="16" width="0" style="1" hidden="1"/>
    <col min="17" max="1025" width="9.10937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84" t="s">
        <v>7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</row>
    <row r="10" spans="1:13">
      <c r="A10" s="484" t="s">
        <v>304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</row>
    <row r="11" spans="1:13">
      <c r="A11" s="484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</row>
    <row r="12" spans="1:13">
      <c r="A12" s="3"/>
    </row>
    <row r="13" spans="1:13" ht="184.8">
      <c r="A13" s="32" t="s">
        <v>8</v>
      </c>
      <c r="B13" s="33" t="s">
        <v>9</v>
      </c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33" t="s">
        <v>80</v>
      </c>
      <c r="J13" s="33" t="s">
        <v>62</v>
      </c>
      <c r="K13" s="33" t="s">
        <v>18</v>
      </c>
      <c r="L13" s="33" t="s">
        <v>19</v>
      </c>
      <c r="M13" s="33" t="s">
        <v>20</v>
      </c>
    </row>
    <row r="14" spans="1:13" ht="106.2" customHeight="1">
      <c r="A14" s="489" t="s">
        <v>89</v>
      </c>
      <c r="B14" s="489" t="s">
        <v>22</v>
      </c>
      <c r="C14" s="489" t="s">
        <v>23</v>
      </c>
      <c r="D14" s="35" t="s">
        <v>24</v>
      </c>
      <c r="E14" s="35" t="s">
        <v>25</v>
      </c>
      <c r="F14" s="35" t="s">
        <v>26</v>
      </c>
      <c r="G14" s="35">
        <v>100</v>
      </c>
      <c r="H14" s="35">
        <v>100</v>
      </c>
      <c r="I14" s="36">
        <f t="shared" ref="I14:I21" si="0">H14/G14*100</f>
        <v>100</v>
      </c>
      <c r="J14" s="490">
        <v>100</v>
      </c>
      <c r="K14" s="35"/>
      <c r="L14" s="35" t="s">
        <v>27</v>
      </c>
      <c r="M14" s="37"/>
    </row>
    <row r="15" spans="1:13" ht="156" customHeight="1">
      <c r="A15" s="489"/>
      <c r="B15" s="489"/>
      <c r="C15" s="489"/>
      <c r="D15" s="38"/>
      <c r="E15" s="38" t="s">
        <v>28</v>
      </c>
      <c r="F15" s="38" t="s">
        <v>26</v>
      </c>
      <c r="G15" s="38">
        <v>100</v>
      </c>
      <c r="H15" s="38">
        <v>100</v>
      </c>
      <c r="I15" s="39">
        <f t="shared" si="0"/>
        <v>100</v>
      </c>
      <c r="J15" s="490"/>
      <c r="K15" s="38"/>
      <c r="L15" s="35" t="s">
        <v>27</v>
      </c>
      <c r="M15" s="40"/>
    </row>
    <row r="16" spans="1:13" ht="146.4" customHeight="1">
      <c r="A16" s="489"/>
      <c r="B16" s="489"/>
      <c r="C16" s="489"/>
      <c r="D16" s="38" t="s">
        <v>29</v>
      </c>
      <c r="E16" s="9" t="s">
        <v>25</v>
      </c>
      <c r="F16" s="38" t="s">
        <v>26</v>
      </c>
      <c r="G16" s="38">
        <v>100</v>
      </c>
      <c r="H16" s="38">
        <v>100</v>
      </c>
      <c r="I16" s="39">
        <f t="shared" si="0"/>
        <v>100</v>
      </c>
      <c r="J16" s="490"/>
      <c r="K16" s="38"/>
      <c r="L16" s="35" t="s">
        <v>27</v>
      </c>
      <c r="M16" s="40"/>
    </row>
    <row r="17" spans="1:15" ht="154.94999999999999" customHeight="1">
      <c r="A17" s="489"/>
      <c r="B17" s="489"/>
      <c r="C17" s="489"/>
      <c r="D17" s="38"/>
      <c r="E17" s="38" t="s">
        <v>28</v>
      </c>
      <c r="F17" s="38" t="s">
        <v>26</v>
      </c>
      <c r="G17" s="38">
        <v>100</v>
      </c>
      <c r="H17" s="38">
        <v>100</v>
      </c>
      <c r="I17" s="39">
        <f t="shared" si="0"/>
        <v>100</v>
      </c>
      <c r="J17" s="490"/>
      <c r="K17" s="38"/>
      <c r="L17" s="35" t="s">
        <v>27</v>
      </c>
      <c r="M17" s="40"/>
    </row>
    <row r="18" spans="1:15" ht="187.95" customHeight="1">
      <c r="A18" s="489"/>
      <c r="B18" s="489"/>
      <c r="C18" s="489"/>
      <c r="D18" s="38" t="s">
        <v>30</v>
      </c>
      <c r="E18" s="5" t="s">
        <v>25</v>
      </c>
      <c r="F18" s="38" t="s">
        <v>26</v>
      </c>
      <c r="G18" s="38">
        <v>100</v>
      </c>
      <c r="H18" s="38">
        <v>100</v>
      </c>
      <c r="I18" s="39">
        <f t="shared" si="0"/>
        <v>100</v>
      </c>
      <c r="J18" s="490"/>
      <c r="K18" s="38"/>
      <c r="L18" s="35" t="s">
        <v>27</v>
      </c>
      <c r="M18" s="40"/>
      <c r="O18" s="1" t="s">
        <v>31</v>
      </c>
    </row>
    <row r="19" spans="1:15" ht="165" customHeight="1">
      <c r="A19" s="489"/>
      <c r="B19" s="489"/>
      <c r="C19" s="489"/>
      <c r="D19" s="38"/>
      <c r="E19" s="38" t="s">
        <v>28</v>
      </c>
      <c r="F19" s="38" t="s">
        <v>26</v>
      </c>
      <c r="G19" s="43">
        <v>100</v>
      </c>
      <c r="H19" s="43">
        <v>100</v>
      </c>
      <c r="I19" s="39">
        <f t="shared" si="0"/>
        <v>100</v>
      </c>
      <c r="J19" s="490"/>
      <c r="K19" s="38"/>
      <c r="L19" s="35" t="s">
        <v>27</v>
      </c>
      <c r="M19" s="40"/>
    </row>
    <row r="20" spans="1:15" ht="81" customHeight="1">
      <c r="A20" s="489"/>
      <c r="B20" s="489"/>
      <c r="C20" s="489"/>
      <c r="D20" s="5" t="s">
        <v>34</v>
      </c>
      <c r="E20" s="38" t="s">
        <v>35</v>
      </c>
      <c r="F20" s="115" t="s">
        <v>36</v>
      </c>
      <c r="G20" s="5">
        <v>114</v>
      </c>
      <c r="H20" s="5">
        <v>109</v>
      </c>
      <c r="I20" s="44">
        <f t="shared" si="0"/>
        <v>95.614035087719301</v>
      </c>
      <c r="J20" s="520">
        <f>(I20+I21)/2</f>
        <v>97.807017543859644</v>
      </c>
      <c r="K20" s="514"/>
      <c r="L20" s="35" t="s">
        <v>27</v>
      </c>
      <c r="M20" s="40"/>
      <c r="O20" s="1" t="s">
        <v>33</v>
      </c>
    </row>
    <row r="21" spans="1:15" ht="103.2" customHeight="1">
      <c r="A21" s="489"/>
      <c r="B21" s="489"/>
      <c r="C21" s="489"/>
      <c r="D21" s="5" t="s">
        <v>58</v>
      </c>
      <c r="E21" s="38" t="s">
        <v>35</v>
      </c>
      <c r="F21" s="38" t="s">
        <v>36</v>
      </c>
      <c r="G21" s="43">
        <v>18</v>
      </c>
      <c r="H21" s="43">
        <v>18</v>
      </c>
      <c r="I21" s="44">
        <f t="shared" si="0"/>
        <v>100</v>
      </c>
      <c r="J21" s="520"/>
      <c r="K21" s="514"/>
      <c r="L21" s="35" t="s">
        <v>27</v>
      </c>
      <c r="M21" s="40"/>
      <c r="O21" s="1" t="s">
        <v>33</v>
      </c>
    </row>
    <row r="22" spans="1:15" ht="21.75" customHeight="1">
      <c r="A22" s="489"/>
      <c r="B22" s="521" t="s">
        <v>54</v>
      </c>
      <c r="C22" s="521"/>
      <c r="D22" s="521"/>
      <c r="E22" s="521"/>
      <c r="F22" s="521"/>
      <c r="G22" s="521"/>
      <c r="H22" s="521"/>
      <c r="I22" s="521"/>
      <c r="J22" s="521"/>
      <c r="K22" s="38"/>
      <c r="L22" s="48"/>
      <c r="M22" s="6">
        <f>(J14+J20)/2</f>
        <v>98.903508771929822</v>
      </c>
    </row>
    <row r="23" spans="1:15" ht="115.2" customHeight="1">
      <c r="A23" s="489"/>
      <c r="B23" s="34" t="s">
        <v>38</v>
      </c>
      <c r="C23" s="34" t="s">
        <v>23</v>
      </c>
      <c r="D23" s="125" t="s">
        <v>39</v>
      </c>
      <c r="E23" s="128" t="s">
        <v>40</v>
      </c>
      <c r="F23" s="38" t="s">
        <v>26</v>
      </c>
      <c r="G23" s="35">
        <v>100</v>
      </c>
      <c r="H23" s="35">
        <v>100</v>
      </c>
      <c r="I23" s="39">
        <f>H23/G23*100</f>
        <v>100</v>
      </c>
      <c r="J23" s="133">
        <v>100</v>
      </c>
      <c r="K23" s="38"/>
      <c r="L23" s="35" t="s">
        <v>27</v>
      </c>
      <c r="M23" s="40"/>
    </row>
    <row r="24" spans="1:15" ht="27" customHeight="1">
      <c r="A24" s="489"/>
      <c r="B24" s="54"/>
      <c r="C24" s="54"/>
      <c r="D24" s="43" t="s">
        <v>41</v>
      </c>
      <c r="E24" s="43" t="s">
        <v>35</v>
      </c>
      <c r="F24" s="43" t="s">
        <v>36</v>
      </c>
      <c r="G24" s="43">
        <v>132</v>
      </c>
      <c r="H24" s="55">
        <v>127</v>
      </c>
      <c r="I24" s="56">
        <f>H24/G24*100</f>
        <v>96.212121212121218</v>
      </c>
      <c r="J24" s="57">
        <f>I24</f>
        <v>96.212121212121218</v>
      </c>
      <c r="K24" s="43"/>
      <c r="L24" s="46" t="s">
        <v>27</v>
      </c>
      <c r="M24" s="58"/>
    </row>
    <row r="25" spans="1:15" ht="15" customHeight="1">
      <c r="A25" s="12"/>
      <c r="B25" s="519" t="s">
        <v>54</v>
      </c>
      <c r="C25" s="519"/>
      <c r="D25" s="519"/>
      <c r="E25" s="519"/>
      <c r="F25" s="519"/>
      <c r="G25" s="519"/>
      <c r="H25" s="519"/>
      <c r="I25" s="519"/>
      <c r="J25" s="519"/>
      <c r="K25" s="519"/>
      <c r="L25" s="5"/>
      <c r="M25" s="6">
        <f>(J23+J24)/2</f>
        <v>98.106060606060609</v>
      </c>
    </row>
    <row r="26" spans="1:15" ht="15" customHeight="1">
      <c r="A26" s="13"/>
      <c r="B26" s="482" t="s">
        <v>54</v>
      </c>
      <c r="C26" s="482"/>
      <c r="D26" s="482"/>
      <c r="E26" s="482"/>
      <c r="F26" s="482"/>
      <c r="G26" s="482"/>
      <c r="H26" s="482"/>
      <c r="I26" s="482"/>
      <c r="J26" s="482"/>
      <c r="K26" s="482"/>
      <c r="L26" s="5"/>
      <c r="M26" s="7">
        <f>(M22+M25)/2</f>
        <v>98.504784688995215</v>
      </c>
    </row>
    <row r="27" spans="1:15">
      <c r="A27" s="1" t="s">
        <v>44</v>
      </c>
      <c r="G27" s="13"/>
      <c r="H27" s="28"/>
      <c r="I27" s="14"/>
      <c r="J27" s="15"/>
      <c r="K27" s="13"/>
      <c r="L27" s="13"/>
      <c r="M27" s="31"/>
    </row>
    <row r="28" spans="1:15">
      <c r="A28" s="1" t="s">
        <v>45</v>
      </c>
      <c r="G28" s="13"/>
      <c r="H28" s="28"/>
      <c r="I28" s="14"/>
      <c r="J28" s="15"/>
      <c r="K28" s="13"/>
      <c r="L28" s="13"/>
      <c r="M28" s="31"/>
    </row>
    <row r="29" spans="1:15">
      <c r="A29" s="1" t="s">
        <v>305</v>
      </c>
      <c r="G29" s="13"/>
      <c r="H29" s="28"/>
      <c r="I29" s="14"/>
      <c r="J29" s="15"/>
      <c r="K29" s="13"/>
      <c r="L29" s="13"/>
      <c r="M29" s="31"/>
    </row>
    <row r="30" spans="1:15" ht="0.6" customHeight="1">
      <c r="A30" s="12"/>
      <c r="B30" s="13"/>
      <c r="C30" s="13"/>
      <c r="D30" s="13"/>
      <c r="E30" s="13"/>
      <c r="F30" s="13"/>
      <c r="G30" s="13"/>
      <c r="H30" s="28"/>
      <c r="I30" s="14"/>
      <c r="J30" s="15"/>
      <c r="K30" s="13"/>
      <c r="L30" s="13"/>
      <c r="M30" s="31"/>
    </row>
    <row r="31" spans="1:15">
      <c r="A31" s="1" t="s">
        <v>90</v>
      </c>
      <c r="G31" s="1" t="s">
        <v>91</v>
      </c>
    </row>
    <row r="32" spans="1:15" ht="72" hidden="1" customHeight="1"/>
    <row r="33" ht="22.2" hidden="1" customHeight="1"/>
    <row r="34" ht="19.95" hidden="1" customHeight="1"/>
    <row r="35" ht="22.2" customHeight="1"/>
    <row r="36" ht="21" hidden="1" customHeight="1"/>
    <row r="37" ht="82.2" hidden="1" customHeight="1"/>
    <row r="38" ht="15.75" customHeight="1"/>
    <row r="56" ht="18" customHeight="1"/>
    <row r="57" ht="16.95" customHeight="1"/>
    <row r="58" ht="15" customHeight="1"/>
    <row r="61" ht="16.2" customHeight="1"/>
    <row r="62" ht="14.4" customHeight="1"/>
    <row r="63" ht="4.95" customHeight="1"/>
    <row r="64" ht="15" customHeight="1"/>
    <row r="66" ht="18" customHeight="1"/>
    <row r="67" ht="14.4" customHeight="1"/>
    <row r="68" ht="7.2" customHeight="1"/>
    <row r="69" ht="15" customHeight="1"/>
    <row r="70" ht="10.95" customHeight="1"/>
    <row r="71" ht="15" customHeight="1"/>
    <row r="72" ht="3" customHeight="1"/>
    <row r="73" ht="15.6" customHeight="1"/>
    <row r="74" ht="2.4" hidden="1" customHeight="1"/>
    <row r="75" ht="9.6" customHeight="1"/>
    <row r="83" ht="10.95" customHeight="1"/>
  </sheetData>
  <mergeCells count="12">
    <mergeCell ref="B25:K25"/>
    <mergeCell ref="B26:K26"/>
    <mergeCell ref="A9:M9"/>
    <mergeCell ref="A10:M10"/>
    <mergeCell ref="A11:M11"/>
    <mergeCell ref="A14:A24"/>
    <mergeCell ref="B14:B21"/>
    <mergeCell ref="C14:C21"/>
    <mergeCell ref="J14:J19"/>
    <mergeCell ref="J20:J21"/>
    <mergeCell ref="K20:K21"/>
    <mergeCell ref="B22:J22"/>
  </mergeCells>
  <pageMargins left="0" right="0" top="0.74803149606299213" bottom="0.74803149606299213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</vt:i4>
      </vt:variant>
    </vt:vector>
  </HeadingPairs>
  <TitlesOfParts>
    <vt:vector size="22" baseType="lpstr">
      <vt:lpstr>дс 4</vt:lpstr>
      <vt:lpstr>дс 7</vt:lpstr>
      <vt:lpstr>ДС 8</vt:lpstr>
      <vt:lpstr>дс 9</vt:lpstr>
      <vt:lpstr>дс 10</vt:lpstr>
      <vt:lpstr>дс 12</vt:lpstr>
      <vt:lpstr>ДС 13</vt:lpstr>
      <vt:lpstr>дс 14</vt:lpstr>
      <vt:lpstr>ДС 15</vt:lpstr>
      <vt:lpstr>дс 17</vt:lpstr>
      <vt:lpstr>дс 18</vt:lpstr>
      <vt:lpstr>шк 2</vt:lpstr>
      <vt:lpstr>ШК 4</vt:lpstr>
      <vt:lpstr>ШК 5</vt:lpstr>
      <vt:lpstr>шк 7</vt:lpstr>
      <vt:lpstr>ШК 9</vt:lpstr>
      <vt:lpstr>Гимн.</vt:lpstr>
      <vt:lpstr>ДДТ</vt:lpstr>
      <vt:lpstr>СВОД</vt:lpstr>
      <vt:lpstr>'ДС 8'!Print_Area_0</vt:lpstr>
      <vt:lpstr>'ДС 8'!Область_печати</vt:lpstr>
      <vt:lpstr>'ШК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Гурманчук</cp:lastModifiedBy>
  <cp:revision>0</cp:revision>
  <cp:lastPrinted>2022-02-03T05:22:47Z</cp:lastPrinted>
  <dcterms:created xsi:type="dcterms:W3CDTF">2006-09-28T05:33:49Z</dcterms:created>
  <dcterms:modified xsi:type="dcterms:W3CDTF">2022-02-03T05:25:51Z</dcterms:modified>
</cp:coreProperties>
</file>