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3" sheetId="3" r:id="rId1"/>
  </sheets>
  <calcPr calcId="125725"/>
</workbook>
</file>

<file path=xl/calcChain.xml><?xml version="1.0" encoding="utf-8"?>
<calcChain xmlns="http://schemas.openxmlformats.org/spreadsheetml/2006/main">
  <c r="G936" i="3"/>
  <c r="G935"/>
  <c r="G931"/>
  <c r="G929"/>
  <c r="G1063"/>
  <c r="G878"/>
  <c r="G941"/>
  <c r="G940"/>
  <c r="G163"/>
  <c r="A79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G81"/>
  <c r="G875" l="1"/>
  <c r="G884"/>
  <c r="G448"/>
  <c r="G447" s="1"/>
  <c r="G446" s="1"/>
  <c r="G445" s="1"/>
  <c r="G480"/>
  <c r="G751"/>
  <c r="G750"/>
  <c r="G759"/>
  <c r="G71" l="1"/>
  <c r="G68"/>
  <c r="G169"/>
  <c r="G168" l="1"/>
  <c r="G167" s="1"/>
  <c r="G1057" l="1"/>
  <c r="G291" l="1"/>
  <c r="G156"/>
  <c r="G70"/>
  <c r="G66"/>
  <c r="G755"/>
  <c r="G753"/>
  <c r="G233"/>
  <c r="G236"/>
  <c r="G295"/>
  <c r="G336"/>
  <c r="G333"/>
  <c r="G352"/>
  <c r="G330"/>
  <c r="G402"/>
  <c r="G212"/>
  <c r="G399"/>
  <c r="G345"/>
  <c r="G688"/>
  <c r="G683"/>
  <c r="G626"/>
  <c r="G515"/>
  <c r="G27" l="1"/>
  <c r="G32"/>
  <c r="G1036"/>
  <c r="G1047"/>
  <c r="G874" l="1"/>
  <c r="G1012" l="1"/>
  <c r="G1010"/>
  <c r="G29"/>
  <c r="G607"/>
  <c r="G608"/>
  <c r="G606" l="1"/>
  <c r="G708"/>
  <c r="G1060"/>
  <c r="G1055"/>
  <c r="G1034"/>
  <c r="G894"/>
  <c r="G892"/>
  <c r="G890"/>
  <c r="G776"/>
  <c r="G774"/>
  <c r="G772"/>
  <c r="G997"/>
  <c r="G994"/>
  <c r="G987"/>
  <c r="G699"/>
  <c r="G612"/>
  <c r="G693"/>
  <c r="G630"/>
  <c r="G506"/>
  <c r="G493"/>
  <c r="G525"/>
  <c r="G524" s="1"/>
  <c r="G444"/>
  <c r="G535"/>
  <c r="G540"/>
  <c r="G547"/>
  <c r="G397"/>
  <c r="G210"/>
  <c r="G73"/>
  <c r="G34"/>
  <c r="G25"/>
  <c r="G309" l="1"/>
  <c r="G736"/>
  <c r="G733"/>
  <c r="G1027"/>
  <c r="G1022"/>
  <c r="G1020"/>
  <c r="G1018"/>
  <c r="G925"/>
  <c r="G727"/>
  <c r="G725"/>
  <c r="G542"/>
  <c r="G520"/>
  <c r="G401"/>
  <c r="G308"/>
  <c r="G278"/>
  <c r="G276"/>
  <c r="G271"/>
  <c r="G230"/>
  <c r="G844" l="1"/>
  <c r="G842"/>
  <c r="G133" l="1"/>
  <c r="G139"/>
  <c r="G537" l="1"/>
  <c r="G880" l="1"/>
  <c r="G862"/>
  <c r="G999"/>
  <c r="G339"/>
  <c r="G257"/>
  <c r="G689" l="1"/>
  <c r="G687" s="1"/>
  <c r="G684"/>
  <c r="G744" l="1"/>
  <c r="G742"/>
  <c r="G820" l="1"/>
  <c r="G818"/>
  <c r="G738" l="1"/>
  <c r="G312"/>
  <c r="G858"/>
  <c r="G924"/>
  <c r="G923" s="1"/>
  <c r="G922" s="1"/>
  <c r="G921"/>
  <c r="G920" s="1"/>
  <c r="G919" s="1"/>
  <c r="G918" s="1"/>
  <c r="G78" l="1"/>
  <c r="G248" l="1"/>
  <c r="G247" s="1"/>
  <c r="G246" s="1"/>
  <c r="G521" l="1"/>
  <c r="G172"/>
  <c r="G171" s="1"/>
  <c r="G170" s="1"/>
  <c r="G1074" l="1"/>
  <c r="G1073" s="1"/>
  <c r="G1072" s="1"/>
  <c r="G1071" s="1"/>
  <c r="G1070" s="1"/>
  <c r="G1069" s="1"/>
  <c r="G1068" s="1"/>
  <c r="G909"/>
  <c r="G908" s="1"/>
  <c r="G907" s="1"/>
  <c r="G906" s="1"/>
  <c r="G768"/>
  <c r="G765"/>
  <c r="G620"/>
  <c r="G498"/>
  <c r="G440"/>
  <c r="G502"/>
  <c r="G489"/>
  <c r="G355"/>
  <c r="G221"/>
  <c r="G41"/>
  <c r="G519" l="1"/>
  <c r="G516" l="1"/>
  <c r="G642" l="1"/>
  <c r="G641" s="1"/>
  <c r="G640" s="1"/>
  <c r="G639" s="1"/>
  <c r="G901"/>
  <c r="G905"/>
  <c r="G904" s="1"/>
  <c r="G903" s="1"/>
  <c r="G902" s="1"/>
  <c r="G746" l="1"/>
  <c r="G790" l="1"/>
  <c r="G788"/>
  <c r="G719"/>
  <c r="G304" l="1"/>
  <c r="G387" l="1"/>
  <c r="G386" s="1"/>
  <c r="G385" s="1"/>
  <c r="G782"/>
  <c r="G206"/>
  <c r="G205" s="1"/>
  <c r="G204" s="1"/>
  <c r="G235" l="1"/>
  <c r="G234" s="1"/>
  <c r="G384" l="1"/>
  <c r="G92"/>
  <c r="G148"/>
  <c r="G784"/>
  <c r="G783" s="1"/>
  <c r="G781"/>
  <c r="G780" l="1"/>
  <c r="G779" s="1"/>
  <c r="G900" l="1"/>
  <c r="G899" s="1"/>
  <c r="G898" s="1"/>
  <c r="G301" l="1"/>
  <c r="G300" s="1"/>
  <c r="G299" s="1"/>
  <c r="G958" l="1"/>
  <c r="G957"/>
  <c r="G954"/>
  <c r="G953"/>
  <c r="G951"/>
  <c r="G950"/>
  <c r="G948"/>
  <c r="G946"/>
  <c r="G603" l="1"/>
  <c r="G598" l="1"/>
  <c r="G190"/>
  <c r="G151"/>
  <c r="G61"/>
  <c r="G56"/>
  <c r="G913"/>
  <c r="G945"/>
  <c r="G947"/>
  <c r="G982"/>
  <c r="G944" l="1"/>
  <c r="G303"/>
  <c r="G302" s="1"/>
  <c r="G298" s="1"/>
  <c r="G297" s="1"/>
  <c r="G181" l="1"/>
  <c r="G411" l="1"/>
  <c r="G410" s="1"/>
  <c r="G409" s="1"/>
  <c r="G408"/>
  <c r="G407" s="1"/>
  <c r="G406" s="1"/>
  <c r="G405" l="1"/>
  <c r="G404" s="1"/>
  <c r="G403" s="1"/>
  <c r="G843"/>
  <c r="G916" l="1"/>
  <c r="G915" s="1"/>
  <c r="G912"/>
  <c r="G939"/>
  <c r="G928"/>
  <c r="G227"/>
  <c r="G51"/>
  <c r="G185"/>
  <c r="G977"/>
  <c r="G852"/>
  <c r="G850"/>
  <c r="G63"/>
  <c r="G62" s="1"/>
  <c r="G60"/>
  <c r="G532"/>
  <c r="G530"/>
  <c r="G262"/>
  <c r="G264"/>
  <c r="G46"/>
  <c r="G48"/>
  <c r="G934" l="1"/>
  <c r="G59"/>
  <c r="G1001"/>
  <c r="G824"/>
  <c r="G671" l="1"/>
  <c r="G667"/>
  <c r="G427"/>
  <c r="G383"/>
  <c r="G382" s="1"/>
  <c r="G877" l="1"/>
  <c r="G655"/>
  <c r="G659"/>
  <c r="G578"/>
  <c r="G590"/>
  <c r="G511"/>
  <c r="G468"/>
  <c r="G394"/>
  <c r="G393" s="1"/>
  <c r="G392" s="1"/>
  <c r="G144"/>
  <c r="G1083"/>
  <c r="G479" l="1"/>
  <c r="G478" s="1"/>
  <c r="G477" s="1"/>
  <c r="G467"/>
  <c r="G466" s="1"/>
  <c r="G465" s="1"/>
  <c r="G464"/>
  <c r="G463" s="1"/>
  <c r="G462" s="1"/>
  <c r="G461" s="1"/>
  <c r="G510"/>
  <c r="G509" s="1"/>
  <c r="G508" s="1"/>
  <c r="G979"/>
  <c r="G825"/>
  <c r="G823"/>
  <c r="G819"/>
  <c r="G817"/>
  <c r="G658"/>
  <c r="G657" s="1"/>
  <c r="G656" s="1"/>
  <c r="G654"/>
  <c r="G653" s="1"/>
  <c r="G652" s="1"/>
  <c r="G582"/>
  <c r="G574"/>
  <c r="G577"/>
  <c r="G576" s="1"/>
  <c r="G575" s="1"/>
  <c r="G573"/>
  <c r="G572" s="1"/>
  <c r="G571" s="1"/>
  <c r="G586"/>
  <c r="G585" s="1"/>
  <c r="G584" s="1"/>
  <c r="G583" s="1"/>
  <c r="G589"/>
  <c r="G588" s="1"/>
  <c r="G587" s="1"/>
  <c r="G822" l="1"/>
  <c r="G821" s="1"/>
  <c r="G816"/>
  <c r="G815" s="1"/>
  <c r="G666"/>
  <c r="G665" s="1"/>
  <c r="G664" s="1"/>
  <c r="G136"/>
  <c r="G135" s="1"/>
  <c r="G134" s="1"/>
  <c r="G968" l="1"/>
  <c r="G970"/>
  <c r="G972"/>
  <c r="G952" l="1"/>
  <c r="G949"/>
  <c r="G956"/>
  <c r="G290" l="1"/>
  <c r="G289" s="1"/>
  <c r="G288" s="1"/>
  <c r="G983" l="1"/>
  <c r="G981"/>
  <c r="G980" l="1"/>
  <c r="G602" l="1"/>
  <c r="G649"/>
  <c r="G648" s="1"/>
  <c r="G647" s="1"/>
  <c r="G645"/>
  <c r="G644" s="1"/>
  <c r="G643" s="1"/>
  <c r="G679"/>
  <c r="G675"/>
  <c r="G870"/>
  <c r="G866"/>
  <c r="G670"/>
  <c r="G669" s="1"/>
  <c r="G668" s="1"/>
  <c r="G710"/>
  <c r="G281"/>
  <c r="G348"/>
  <c r="G390"/>
  <c r="G226"/>
  <c r="G225" s="1"/>
  <c r="G238"/>
  <c r="G237" s="1"/>
  <c r="G178" l="1"/>
  <c r="G143" l="1"/>
  <c r="G89"/>
  <c r="G142" l="1"/>
  <c r="G141" s="1"/>
  <c r="G140" s="1"/>
  <c r="G791"/>
  <c r="G721"/>
  <c r="G814" l="1"/>
  <c r="G559"/>
  <c r="G570"/>
  <c r="G810"/>
  <c r="G634"/>
  <c r="G638"/>
  <c r="G363"/>
  <c r="G342"/>
  <c r="G341" s="1"/>
  <c r="G340" s="1"/>
  <c r="G229"/>
  <c r="G228" s="1"/>
  <c r="G245" l="1"/>
  <c r="G789" l="1"/>
  <c r="G787"/>
  <c r="G720"/>
  <c r="G718"/>
  <c r="G786" l="1"/>
  <c r="G785" s="1"/>
  <c r="G717"/>
  <c r="G716" s="1"/>
  <c r="G360" l="1"/>
  <c r="G359" s="1"/>
  <c r="G358" s="1"/>
  <c r="G555"/>
  <c r="G558"/>
  <c r="G557" s="1"/>
  <c r="G556" s="1"/>
  <c r="G554"/>
  <c r="G553" s="1"/>
  <c r="G552" s="1"/>
  <c r="G362"/>
  <c r="G361" s="1"/>
  <c r="G551" l="1"/>
  <c r="G550" s="1"/>
  <c r="G549" s="1"/>
  <c r="G637" l="1"/>
  <c r="G636" s="1"/>
  <c r="G635" s="1"/>
  <c r="G633"/>
  <c r="G632" s="1"/>
  <c r="G631" s="1"/>
  <c r="G138"/>
  <c r="G137" s="1"/>
  <c r="G861" l="1"/>
  <c r="G860" s="1"/>
  <c r="G859" s="1"/>
  <c r="G857"/>
  <c r="G856" s="1"/>
  <c r="G855" s="1"/>
  <c r="G989" l="1"/>
  <c r="G1003" l="1"/>
  <c r="G798" l="1"/>
  <c r="G796"/>
  <c r="G418" l="1"/>
  <c r="G417" s="1"/>
  <c r="G416" s="1"/>
  <c r="G678"/>
  <c r="G677" s="1"/>
  <c r="G676" s="1"/>
  <c r="G674"/>
  <c r="G673" s="1"/>
  <c r="G672" s="1"/>
  <c r="G869"/>
  <c r="G868" s="1"/>
  <c r="G867" s="1"/>
  <c r="G865"/>
  <c r="G864" s="1"/>
  <c r="G863" s="1"/>
  <c r="G116"/>
  <c r="G115" s="1"/>
  <c r="G114" s="1"/>
  <c r="G813"/>
  <c r="G812" s="1"/>
  <c r="G811" s="1"/>
  <c r="G809"/>
  <c r="G808" s="1"/>
  <c r="G807" s="1"/>
  <c r="G566"/>
  <c r="G569"/>
  <c r="G568" s="1"/>
  <c r="G567" s="1"/>
  <c r="G565"/>
  <c r="G564" s="1"/>
  <c r="G563" s="1"/>
  <c r="G162"/>
  <c r="G311"/>
  <c r="G310" s="1"/>
  <c r="G965"/>
  <c r="G415" l="1"/>
  <c r="G414" s="1"/>
  <c r="G413" s="1"/>
  <c r="G412" s="1"/>
  <c r="G187" l="1"/>
  <c r="G107"/>
  <c r="G106" s="1"/>
  <c r="G105" s="1"/>
  <c r="G663"/>
  <c r="G662" s="1"/>
  <c r="G661" s="1"/>
  <c r="G660" s="1"/>
  <c r="G272"/>
  <c r="G270"/>
  <c r="G692"/>
  <c r="G1067"/>
  <c r="G435"/>
  <c r="G426"/>
  <c r="G425" s="1"/>
  <c r="G424" s="1"/>
  <c r="G423" s="1"/>
  <c r="G422" s="1"/>
  <c r="G421" s="1"/>
  <c r="G420" s="1"/>
  <c r="G456"/>
  <c r="G389"/>
  <c r="G388" s="1"/>
  <c r="G344"/>
  <c r="G343" s="1"/>
  <c r="G318"/>
  <c r="G317" s="1"/>
  <c r="G316" s="1"/>
  <c r="G347"/>
  <c r="G346" s="1"/>
  <c r="G251"/>
  <c r="G250" s="1"/>
  <c r="G249" s="1"/>
  <c r="G286"/>
  <c r="G285" s="1"/>
  <c r="G284" s="1"/>
  <c r="G203"/>
  <c r="G202" s="1"/>
  <c r="G201" s="1"/>
  <c r="G199"/>
  <c r="G198" s="1"/>
  <c r="G155"/>
  <c r="G154" s="1"/>
  <c r="G153" s="1"/>
  <c r="G152" s="1"/>
  <c r="G197" l="1"/>
  <c r="G269"/>
  <c r="G196"/>
  <c r="G195" s="1"/>
  <c r="G194" s="1"/>
  <c r="G119" l="1"/>
  <c r="G455"/>
  <c r="G454" s="1"/>
  <c r="G453" s="1"/>
  <c r="G324" l="1"/>
  <c r="G804"/>
  <c r="G802"/>
  <c r="G879" l="1"/>
  <c r="G775" l="1"/>
  <c r="G754"/>
  <c r="G830" l="1"/>
  <c r="G836"/>
  <c r="A20" l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G24"/>
  <c r="G26"/>
  <c r="G28"/>
  <c r="G31"/>
  <c r="G30" s="1"/>
  <c r="G33"/>
  <c r="G40"/>
  <c r="G39" s="1"/>
  <c r="G38" s="1"/>
  <c r="G37" s="1"/>
  <c r="G45"/>
  <c r="G47"/>
  <c r="G50"/>
  <c r="G53"/>
  <c r="G52" s="1"/>
  <c r="G55"/>
  <c r="G58"/>
  <c r="G57" s="1"/>
  <c r="G65"/>
  <c r="G67"/>
  <c r="G69"/>
  <c r="G72"/>
  <c r="G77"/>
  <c r="G76" s="1"/>
  <c r="G75" s="1"/>
  <c r="G74" s="1"/>
  <c r="G82"/>
  <c r="G87"/>
  <c r="G86" s="1"/>
  <c r="G85" s="1"/>
  <c r="G91"/>
  <c r="G90" s="1"/>
  <c r="G98"/>
  <c r="G97" s="1"/>
  <c r="G100"/>
  <c r="G99" s="1"/>
  <c r="G110"/>
  <c r="G109" s="1"/>
  <c r="G108" s="1"/>
  <c r="G113"/>
  <c r="G112" s="1"/>
  <c r="G111" s="1"/>
  <c r="G118"/>
  <c r="G117" s="1"/>
  <c r="G123"/>
  <c r="G122" s="1"/>
  <c r="G121" s="1"/>
  <c r="G120" s="1"/>
  <c r="G128"/>
  <c r="G129"/>
  <c r="G131"/>
  <c r="G127" s="1"/>
  <c r="G147"/>
  <c r="G146" s="1"/>
  <c r="G150"/>
  <c r="G149" s="1"/>
  <c r="G161"/>
  <c r="G160" s="1"/>
  <c r="G159" s="1"/>
  <c r="G166"/>
  <c r="G165" s="1"/>
  <c r="G164" s="1"/>
  <c r="G177"/>
  <c r="G176" s="1"/>
  <c r="G180"/>
  <c r="G179" s="1"/>
  <c r="G184"/>
  <c r="G186"/>
  <c r="G189"/>
  <c r="G192"/>
  <c r="G191" s="1"/>
  <c r="G209"/>
  <c r="G211"/>
  <c r="G219"/>
  <c r="G218" s="1"/>
  <c r="G220"/>
  <c r="G232"/>
  <c r="G231" s="1"/>
  <c r="G242"/>
  <c r="G241" s="1"/>
  <c r="G240" s="1"/>
  <c r="G244"/>
  <c r="G243" s="1"/>
  <c r="G256"/>
  <c r="G255" s="1"/>
  <c r="G254" s="1"/>
  <c r="G253" s="1"/>
  <c r="G261"/>
  <c r="G263"/>
  <c r="G275"/>
  <c r="G277"/>
  <c r="G280"/>
  <c r="G282"/>
  <c r="G294"/>
  <c r="G293" s="1"/>
  <c r="G292" s="1"/>
  <c r="G287" s="1"/>
  <c r="G307"/>
  <c r="G315"/>
  <c r="G314" s="1"/>
  <c r="G313" s="1"/>
  <c r="G323"/>
  <c r="G322" s="1"/>
  <c r="G327"/>
  <c r="G326" s="1"/>
  <c r="G325" s="1"/>
  <c r="G329"/>
  <c r="G328" s="1"/>
  <c r="G332"/>
  <c r="G331" s="1"/>
  <c r="G335"/>
  <c r="G334" s="1"/>
  <c r="G338"/>
  <c r="G337" s="1"/>
  <c r="G351"/>
  <c r="G350" s="1"/>
  <c r="G354"/>
  <c r="G353" s="1"/>
  <c r="G366"/>
  <c r="G365" s="1"/>
  <c r="G364" s="1"/>
  <c r="G369"/>
  <c r="G368" s="1"/>
  <c r="G367" s="1"/>
  <c r="G371"/>
  <c r="G370" s="1"/>
  <c r="G375"/>
  <c r="G374" s="1"/>
  <c r="G373" s="1"/>
  <c r="G378"/>
  <c r="G377" s="1"/>
  <c r="G376" s="1"/>
  <c r="G381"/>
  <c r="G380" s="1"/>
  <c r="G379" s="1"/>
  <c r="G396"/>
  <c r="G398"/>
  <c r="G434"/>
  <c r="G433" s="1"/>
  <c r="G432" s="1"/>
  <c r="G439"/>
  <c r="G438" s="1"/>
  <c r="G437" s="1"/>
  <c r="G443"/>
  <c r="G442" s="1"/>
  <c r="G441" s="1"/>
  <c r="G460"/>
  <c r="G459" s="1"/>
  <c r="G458" s="1"/>
  <c r="G457" s="1"/>
  <c r="G472"/>
  <c r="G471" s="1"/>
  <c r="G470" s="1"/>
  <c r="G469" s="1"/>
  <c r="G476"/>
  <c r="G475" s="1"/>
  <c r="G474" s="1"/>
  <c r="G473" s="1"/>
  <c r="G484"/>
  <c r="G483" s="1"/>
  <c r="G482" s="1"/>
  <c r="G481" s="1"/>
  <c r="G488"/>
  <c r="G487" s="1"/>
  <c r="G486" s="1"/>
  <c r="G492"/>
  <c r="G491" s="1"/>
  <c r="G490" s="1"/>
  <c r="G497"/>
  <c r="G496" s="1"/>
  <c r="G495" s="1"/>
  <c r="G494" s="1"/>
  <c r="G501"/>
  <c r="G500" s="1"/>
  <c r="G499" s="1"/>
  <c r="G505"/>
  <c r="G504" s="1"/>
  <c r="G503" s="1"/>
  <c r="G514"/>
  <c r="G513" s="1"/>
  <c r="G512" s="1"/>
  <c r="G518"/>
  <c r="G517" s="1"/>
  <c r="G523"/>
  <c r="G522" s="1"/>
  <c r="G529"/>
  <c r="G531"/>
  <c r="G534"/>
  <c r="G536"/>
  <c r="G539"/>
  <c r="G541"/>
  <c r="G543"/>
  <c r="G545"/>
  <c r="G581"/>
  <c r="G580" s="1"/>
  <c r="G579" s="1"/>
  <c r="G594"/>
  <c r="G593" s="1"/>
  <c r="G592" s="1"/>
  <c r="G591" s="1"/>
  <c r="G597"/>
  <c r="G596" s="1"/>
  <c r="G595" s="1"/>
  <c r="G605"/>
  <c r="G604" s="1"/>
  <c r="G611"/>
  <c r="G610" s="1"/>
  <c r="G609" s="1"/>
  <c r="G619"/>
  <c r="G618" s="1"/>
  <c r="G617" s="1"/>
  <c r="G616" s="1"/>
  <c r="G615" s="1"/>
  <c r="G614" s="1"/>
  <c r="G625"/>
  <c r="G624" s="1"/>
  <c r="G629"/>
  <c r="G628" s="1"/>
  <c r="G627" s="1"/>
  <c r="G682"/>
  <c r="G681" s="1"/>
  <c r="G680" s="1"/>
  <c r="G686"/>
  <c r="G685" s="1"/>
  <c r="G691"/>
  <c r="G690" s="1"/>
  <c r="G698"/>
  <c r="G701"/>
  <c r="G700" s="1"/>
  <c r="G707"/>
  <c r="G709"/>
  <c r="G724"/>
  <c r="G726"/>
  <c r="G728"/>
  <c r="G732"/>
  <c r="G735"/>
  <c r="G737"/>
  <c r="G741"/>
  <c r="G743"/>
  <c r="G745"/>
  <c r="G749"/>
  <c r="G752"/>
  <c r="G758"/>
  <c r="G761"/>
  <c r="G760" s="1"/>
  <c r="G766"/>
  <c r="G767"/>
  <c r="G771"/>
  <c r="G773"/>
  <c r="G797"/>
  <c r="G801"/>
  <c r="G803"/>
  <c r="G805"/>
  <c r="G829"/>
  <c r="G832"/>
  <c r="G831" s="1"/>
  <c r="G835"/>
  <c r="G837"/>
  <c r="G841"/>
  <c r="G840" s="1"/>
  <c r="G846"/>
  <c r="G845" s="1"/>
  <c r="G849"/>
  <c r="G851"/>
  <c r="G854"/>
  <c r="G853" s="1"/>
  <c r="G873"/>
  <c r="G876"/>
  <c r="G883"/>
  <c r="G886"/>
  <c r="G885" s="1"/>
  <c r="G889"/>
  <c r="G891"/>
  <c r="G893"/>
  <c r="G927"/>
  <c r="G926" s="1"/>
  <c r="G933"/>
  <c r="G932" s="1"/>
  <c r="G938"/>
  <c r="G937" s="1"/>
  <c r="G955"/>
  <c r="G963"/>
  <c r="G962" s="1"/>
  <c r="G964"/>
  <c r="G967"/>
  <c r="G969"/>
  <c r="G971"/>
  <c r="G976"/>
  <c r="G978"/>
  <c r="G986"/>
  <c r="G988"/>
  <c r="G990"/>
  <c r="G993"/>
  <c r="G992" s="1"/>
  <c r="G996"/>
  <c r="G998"/>
  <c r="G1000"/>
  <c r="G1002"/>
  <c r="G1009"/>
  <c r="G1011"/>
  <c r="G1013"/>
  <c r="G1017"/>
  <c r="G1019"/>
  <c r="G1021"/>
  <c r="G1026"/>
  <c r="G1025" s="1"/>
  <c r="G1024" s="1"/>
  <c r="G1023" s="1"/>
  <c r="G1033"/>
  <c r="G1035"/>
  <c r="G1037"/>
  <c r="G1044"/>
  <c r="G1046"/>
  <c r="G1054"/>
  <c r="G1056"/>
  <c r="G1058"/>
  <c r="G1062"/>
  <c r="G1061" s="1"/>
  <c r="G1066"/>
  <c r="G1065" s="1"/>
  <c r="G1064" s="1"/>
  <c r="G1082"/>
  <c r="G1085"/>
  <c r="G1084" s="1"/>
  <c r="G80" l="1"/>
  <c r="G79" s="1"/>
  <c r="G431"/>
  <c r="G224"/>
  <c r="G888"/>
  <c r="G217"/>
  <c r="G216" s="1"/>
  <c r="G215" s="1"/>
  <c r="G214" s="1"/>
  <c r="G357"/>
  <c r="G356" s="1"/>
  <c r="G223"/>
  <c r="G222" s="1"/>
  <c r="G623"/>
  <c r="G622" s="1"/>
  <c r="G621" s="1"/>
  <c r="G321"/>
  <c r="G84"/>
  <c r="G651"/>
  <c r="G452"/>
  <c r="G507"/>
  <c r="G706"/>
  <c r="G705" s="1"/>
  <c r="G704" s="1"/>
  <c r="G703" s="1"/>
  <c r="G702" s="1"/>
  <c r="G126"/>
  <c r="G306"/>
  <c r="G305" s="1"/>
  <c r="G296" s="1"/>
  <c r="G104"/>
  <c r="G103" s="1"/>
  <c r="G102" s="1"/>
  <c r="G101" s="1"/>
  <c r="G1059"/>
  <c r="G1053"/>
  <c r="G1032"/>
  <c r="G1031" s="1"/>
  <c r="G1030" s="1"/>
  <c r="G1029" s="1"/>
  <c r="G985"/>
  <c r="G188"/>
  <c r="G764"/>
  <c r="G763" s="1"/>
  <c r="G762" s="1"/>
  <c r="G757"/>
  <c r="G756" s="1"/>
  <c r="G748"/>
  <c r="G747" s="1"/>
  <c r="G731"/>
  <c r="G730" s="1"/>
  <c r="G546"/>
  <c r="G400"/>
  <c r="G395" s="1"/>
  <c r="G391" s="1"/>
  <c r="G96"/>
  <c r="G94" s="1"/>
  <c r="G93" s="1"/>
  <c r="G54"/>
  <c r="G49"/>
  <c r="G44"/>
  <c r="G975"/>
  <c r="G848"/>
  <c r="G847" s="1"/>
  <c r="G794"/>
  <c r="G793" s="1"/>
  <c r="G697"/>
  <c r="G696" s="1"/>
  <c r="G695" s="1"/>
  <c r="G694" s="1"/>
  <c r="G538"/>
  <c r="G528"/>
  <c r="G183"/>
  <c r="G1043"/>
  <c r="G1042" s="1"/>
  <c r="G1041" s="1"/>
  <c r="G1040" s="1"/>
  <c r="G1039" s="1"/>
  <c r="G966"/>
  <c r="G961" s="1"/>
  <c r="G960" s="1"/>
  <c r="G943"/>
  <c r="G942" s="1"/>
  <c r="G882"/>
  <c r="G881" s="1"/>
  <c r="G834"/>
  <c r="G833" s="1"/>
  <c r="G795"/>
  <c r="G601"/>
  <c r="G600" s="1"/>
  <c r="G599" s="1"/>
  <c r="G562" s="1"/>
  <c r="G274"/>
  <c r="G208"/>
  <c r="G207" s="1"/>
  <c r="G145"/>
  <c r="G132"/>
  <c r="G1081"/>
  <c r="G1080" s="1"/>
  <c r="G1079" s="1"/>
  <c r="G1078" s="1"/>
  <c r="G1077" s="1"/>
  <c r="G1076" s="1"/>
  <c r="G1075" s="1"/>
  <c r="G260"/>
  <c r="G259" s="1"/>
  <c r="G258" s="1"/>
  <c r="G252" s="1"/>
  <c r="G722"/>
  <c r="G723"/>
  <c r="G533"/>
  <c r="G911"/>
  <c r="G910" s="1"/>
  <c r="G430"/>
  <c r="G429" s="1"/>
  <c r="G428" s="1"/>
  <c r="G349"/>
  <c r="G158"/>
  <c r="G23"/>
  <c r="G22" s="1"/>
  <c r="G21" s="1"/>
  <c r="G20" s="1"/>
  <c r="G19" s="1"/>
  <c r="G279"/>
  <c r="G872"/>
  <c r="G871" s="1"/>
  <c r="G770"/>
  <c r="G769" s="1"/>
  <c r="G887"/>
  <c r="G828"/>
  <c r="G827" s="1"/>
  <c r="G740"/>
  <c r="G739" s="1"/>
  <c r="G88"/>
  <c r="G64"/>
  <c r="G800"/>
  <c r="G799" s="1"/>
  <c r="G175"/>
  <c r="G174" s="1"/>
  <c r="G173" s="1"/>
  <c r="G1008"/>
  <c r="G1007" s="1"/>
  <c r="G1016"/>
  <c r="G1015" s="1"/>
  <c r="G839"/>
  <c r="G995"/>
  <c r="A502" l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G897"/>
  <c r="G1052"/>
  <c r="G1051" s="1"/>
  <c r="G1050" s="1"/>
  <c r="G778"/>
  <c r="G95"/>
  <c r="G43"/>
  <c r="G42" s="1"/>
  <c r="G36" s="1"/>
  <c r="G182"/>
  <c r="G157" s="1"/>
  <c r="G561"/>
  <c r="G560" s="1"/>
  <c r="G1028"/>
  <c r="G527"/>
  <c r="G526" s="1"/>
  <c r="G974"/>
  <c r="G973" s="1"/>
  <c r="G125"/>
  <c r="G124" s="1"/>
  <c r="G715"/>
  <c r="G714" s="1"/>
  <c r="G713" s="1"/>
  <c r="G451"/>
  <c r="G450" s="1"/>
  <c r="G896"/>
  <c r="G895" s="1"/>
  <c r="G213"/>
  <c r="G613"/>
  <c r="G320"/>
  <c r="G319" s="1"/>
  <c r="G268"/>
  <c r="G267" s="1"/>
  <c r="G266" s="1"/>
  <c r="G1006"/>
  <c r="G1005" s="1"/>
  <c r="G1004" s="1"/>
  <c r="G35" l="1"/>
  <c r="G1049"/>
  <c r="G1048" s="1"/>
  <c r="G959"/>
  <c r="G548"/>
  <c r="G449"/>
  <c r="G419" s="1"/>
  <c r="G712"/>
  <c r="G711" s="1"/>
  <c r="G265"/>
  <c r="G193" s="1"/>
  <c r="G777"/>
  <c r="G1086" l="1"/>
</calcChain>
</file>

<file path=xl/sharedStrings.xml><?xml version="1.0" encoding="utf-8"?>
<sst xmlns="http://schemas.openxmlformats.org/spreadsheetml/2006/main" count="3520" uniqueCount="654">
  <si>
    <t>Обеспечение деятельности (оказание услуг) подведомственных учреждений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</si>
  <si>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Отдел физической  культуры, спорта и молодёжной политики администрации г. Дивногорска</t>
  </si>
  <si>
    <t xml:space="preserve">Финансовое управление администрации   города  Дивногорска                                                            </t>
  </si>
  <si>
    <t>Муниципальная программа города Дивногорска «Управление муниципальными финансами»</t>
  </si>
  <si>
    <t>Социальное обеспечение населения</t>
  </si>
  <si>
    <t>1003</t>
  </si>
  <si>
    <t>Муниципальное специализированное казённое учреждение по ведению бюджетного учёта «Межведомственная централизованная бухгалтерия»</t>
  </si>
  <si>
    <t>0103</t>
  </si>
  <si>
    <t>0100</t>
  </si>
  <si>
    <t>Общегосударственные вопросы</t>
  </si>
  <si>
    <t/>
  </si>
  <si>
    <t>0330080620</t>
  </si>
  <si>
    <t>0310000000</t>
  </si>
  <si>
    <t>0310080630</t>
  </si>
  <si>
    <t>906</t>
  </si>
  <si>
    <t>0104</t>
  </si>
  <si>
    <t>Руководство и управление в сфере установленных функций органов государственной власти в рамках непрограммных расходов органа исполнительной власти</t>
  </si>
  <si>
    <t>Иные бюджетные ассигнования</t>
  </si>
  <si>
    <t>Уплата налогов, сборов и иных платежей</t>
  </si>
  <si>
    <t>Капитальные вложения в объекты недвижимого имущества государственной (муниципальной) собственности</t>
  </si>
  <si>
    <t>1004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</si>
  <si>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</si>
  <si>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</si>
  <si>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</si>
  <si>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</si>
  <si>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экономика</t>
  </si>
  <si>
    <t>0310080640</t>
  </si>
  <si>
    <t>0420000000</t>
  </si>
  <si>
    <t>0420074560</t>
  </si>
  <si>
    <t>0420080610</t>
  </si>
  <si>
    <t>0410000000</t>
  </si>
  <si>
    <t>0410080520</t>
  </si>
  <si>
    <t>0440000000</t>
  </si>
  <si>
    <t>0440080210</t>
  </si>
  <si>
    <t>0110000000</t>
  </si>
  <si>
    <t>0110075540</t>
  </si>
  <si>
    <t>0110075880</t>
  </si>
  <si>
    <t>0110080610</t>
  </si>
  <si>
    <t>0120000000</t>
  </si>
  <si>
    <t>0120075640</t>
  </si>
  <si>
    <t>0120080610</t>
  </si>
  <si>
    <t>0120080620</t>
  </si>
  <si>
    <t>0140075520</t>
  </si>
  <si>
    <t>0140080210</t>
  </si>
  <si>
    <t>0140080220</t>
  </si>
  <si>
    <t>0140080910</t>
  </si>
  <si>
    <t>0120075660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</si>
  <si>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</si>
  <si>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Муниципальная программа города Дивногорска «Обеспечение доступным и комфортным жильем граждан муниципального образования город Дивногорск»</t>
  </si>
  <si>
    <t>Ведомственная структура расходов бюджета города Дивногорска</t>
  </si>
  <si>
    <t>(тыс. рублей)</t>
  </si>
  <si>
    <t>№ строки</t>
  </si>
  <si>
    <t>06200S6070</t>
  </si>
  <si>
    <t>0810075700</t>
  </si>
  <si>
    <t>Расходы на выплаты персоналу казенных учреждений</t>
  </si>
  <si>
    <t>110</t>
  </si>
  <si>
    <t>Подпрограмма «Общее и дополнительное образование детей»</t>
  </si>
  <si>
    <t xml:space="preserve">Осуществление первичного воинского учета на территориях, где отсутствуют военные комиссариаты, в рамках непрограммных расходов органа исполнительной власти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</si>
  <si>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</si>
  <si>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850</t>
  </si>
  <si>
    <t xml:space="preserve">Резервные фонды </t>
  </si>
  <si>
    <t>Резервные фонды местной администрации в рамках непрограммных расходов органа исполнительной власти</t>
  </si>
  <si>
    <t>Национальная безопасность и правоохранительная деятельность</t>
  </si>
  <si>
    <t>0300</t>
  </si>
  <si>
    <t>Муниципальная программа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</si>
  <si>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непрограммных расходов представительного органа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</si>
  <si>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</si>
  <si>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0340080220</t>
  </si>
  <si>
    <t>Физическая культура и спорт</t>
  </si>
  <si>
    <t>1100</t>
  </si>
  <si>
    <t xml:space="preserve">Физическая культура  </t>
  </si>
  <si>
    <t>1101</t>
  </si>
  <si>
    <t>Массовый спорт</t>
  </si>
  <si>
    <t>1102</t>
  </si>
  <si>
    <t>Другие вопросы в области социальной политики</t>
  </si>
  <si>
    <t>1006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</si>
  <si>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</si>
  <si>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Обеспечение деятельности казенных учреждений в рамках подпрограммы «Другие вопросы в области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</si>
  <si>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 xml:space="preserve">Непрограммные расходы органа исполнительной власти </t>
  </si>
  <si>
    <t>Пенсионное обеспечение</t>
  </si>
  <si>
    <t>О120074090</t>
  </si>
  <si>
    <t>350</t>
  </si>
  <si>
    <t>Премии и гранты</t>
  </si>
  <si>
    <t>Всего расходов:</t>
  </si>
  <si>
    <t>Дорожное хозяйство</t>
  </si>
  <si>
    <t>0409</t>
  </si>
  <si>
    <t>Подпрограмма «Защита населения и территории муниципального образования город Дивногорск от чрезвычайных ситуаций природного и техногенного характера»</t>
  </si>
  <si>
    <t>0820000000</t>
  </si>
  <si>
    <t>0410080620</t>
  </si>
  <si>
    <t>Расходы на  реализацию Закона края от 26 декабря 2006 года № 21-5589 «О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прав» в рамках непрограммных расходов органа исполнительной власти</t>
  </si>
  <si>
    <t>О110074080</t>
  </si>
  <si>
    <t>830</t>
  </si>
  <si>
    <t>Расходы по организации и содержанию мест захоронения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</si>
  <si>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0810084030</t>
  </si>
  <si>
    <t>Обеспечение деятельности (оказание услуг) подведомственных учреждений дополнительного образования детей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</si>
  <si>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Исполнение судебных актов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</si>
  <si>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</si>
  <si>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0310</t>
  </si>
  <si>
    <t xml:space="preserve">Подпрограмма «Реформирование и модернизация жилищно-коммунального хозяйства» </t>
  </si>
  <si>
    <t>Другие вопросы в области национальной экономики</t>
  </si>
  <si>
    <t>0400</t>
  </si>
  <si>
    <t>0412</t>
  </si>
  <si>
    <t>Социальная политика</t>
  </si>
  <si>
    <t>1000</t>
  </si>
  <si>
    <t>Охрана семьи и детства</t>
  </si>
  <si>
    <t>Бюджетные инвестиции</t>
  </si>
  <si>
    <t>Отдел культуры администрации города Дивногорска</t>
  </si>
  <si>
    <t>Образование</t>
  </si>
  <si>
    <t>Общее образование</t>
  </si>
  <si>
    <t>0110075560</t>
  </si>
  <si>
    <t>0900000000</t>
  </si>
  <si>
    <t>0940000000</t>
  </si>
  <si>
    <t>0940080210</t>
  </si>
  <si>
    <t>Расходы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</si>
  <si>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Подпрограмма "Транспортные перевозки"</t>
  </si>
  <si>
    <t>Подпрограмма «Содержание, ремонт и модернизация автомобильных дорог на территории муниципального образования город Дивногорск»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</si>
  <si>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</si>
  <si>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0340075190</t>
  </si>
  <si>
    <t>0340080210</t>
  </si>
  <si>
    <t>0340080910</t>
  </si>
  <si>
    <t>0400000000</t>
  </si>
  <si>
    <t>Жилищное хозяйство</t>
  </si>
  <si>
    <t>0501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</si>
  <si>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«Управление муниципальными финансами»</t>
  </si>
  <si>
    <t>Общегосударственные расходы</t>
  </si>
  <si>
    <t>8210080910</t>
  </si>
  <si>
    <t>Расходы на реализацию Закона края от 23 апреля 2009 года № 8-3170  «О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комиссий» в рамках непрограммных расходов органа исполнительной власти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</si>
  <si>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</si>
  <si>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</si>
  <si>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07100S5090</t>
  </si>
  <si>
    <t>Другие вопросы в области физической культуры и спорта</t>
  </si>
  <si>
    <t>1105</t>
  </si>
  <si>
    <t>Подпрограмма «Обеспечение реализации муниципальной программы и прочие мероприятия в области образования»</t>
  </si>
  <si>
    <t>Подпрограмма «Массовая физическая культура и спорт»</t>
  </si>
  <si>
    <t>Мероприятия в области спорта, физической культуры и туризма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</si>
  <si>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Обеспечение деятельности (оказание услуг) подведомственных учреждений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</si>
  <si>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Другие вопросы в области образования</t>
  </si>
  <si>
    <t>0709</t>
  </si>
  <si>
    <t>0700</t>
  </si>
  <si>
    <t>0702</t>
  </si>
  <si>
    <t>Муниципальная программа города Дивногорска «Культура муниципального образования город Дивногорск»</t>
  </si>
  <si>
    <t>Подпрограмма «Дошкольное образование детей»</t>
  </si>
  <si>
    <t>Обеспечение деятельности (оказание услуг) подведомственных учреждений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</si>
  <si>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Развитие субъектов малого и среднего предпринимательства в муниципальном образовании город Дивногорск в рамках подпрограммы «Развитие субъектов малого и среднего предпринимательства в муниципальном образовании город Дивногорск» муниципальной программы города Дивногорска «Содействие развитию местного самоуправления»</t>
  </si>
  <si>
    <t>Подпрограмма «Обеспечение жильем молодых семей»</t>
  </si>
  <si>
    <t>Расходы за счет дорожного фонда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</si>
  <si>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Муниципальная программа города Дивногорска «Управление имуществом и земельными ресурсами муниципального образования город Дивногорск»</t>
  </si>
  <si>
    <t>0113</t>
  </si>
  <si>
    <t>Расходы на реализацию Закона края от 21 декабря 2010 года № 11-5564 «О наделении органов местного самоуправления государственными полномочиями в области архивного дела»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</si>
  <si>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</si>
  <si>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</si>
  <si>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</si>
  <si>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</si>
  <si>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611</t>
  </si>
  <si>
    <t>Расходы на 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учреждений,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</si>
  <si>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Руководство и управление в сфере установленных функций органов государственной власти в рамках непрограммных расходов представительного органа</t>
  </si>
  <si>
    <t>Администрация города Дивногорска</t>
  </si>
  <si>
    <t>Общегосударственные  вопросы</t>
  </si>
  <si>
    <t>Функционирование  высшего  должностного  лица муниципального  образования</t>
  </si>
  <si>
    <t>0102</t>
  </si>
  <si>
    <t>Непрограммные расходы органа исполнительной власти</t>
  </si>
  <si>
    <t>Глава муниципального образования</t>
  </si>
  <si>
    <t>310</t>
  </si>
  <si>
    <t>Функционирование местных администраций</t>
  </si>
  <si>
    <t>Учет, контроль, распоряжение, пользование и управление муниципальным имуществом на территории муниципального образования город Дивногорск в рамках подпрограммы «Учет,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Дивногорск» муниципальной программы города Дивногорска «Управление имуществом и земельными ресурсами муниципального образования город Дивногорск»</t>
  </si>
  <si>
    <t>1010088010</t>
  </si>
  <si>
    <t>Судебная система</t>
  </si>
  <si>
    <t>0105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</si>
  <si>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Федерации, в рамках непрограммных расходов органа исполнительной власти</t>
  </si>
  <si>
    <t>8210051200</t>
  </si>
  <si>
    <t>620</t>
  </si>
  <si>
    <t>621</t>
  </si>
  <si>
    <t>622</t>
  </si>
  <si>
    <t>Субсидии автономным учреждениям на иные цели</t>
  </si>
  <si>
    <t>0707</t>
  </si>
  <si>
    <t>Молодежная политика и оздоровление детей</t>
  </si>
  <si>
    <t>Социальное обеспечение и иные выплаты населению</t>
  </si>
  <si>
    <t>300</t>
  </si>
  <si>
    <t>Подпрограмма «Поддержка искусства и народного творчества»</t>
  </si>
  <si>
    <t>Исполнение судебных исков</t>
  </si>
  <si>
    <t>Муниципальная программа города Дивногорска «Система образования города Дивногорска»</t>
  </si>
  <si>
    <t>Подпрограмма «Обеспечение условий для поддержки  дополнительного образования детей»</t>
  </si>
  <si>
    <t>Субсидии автономным учреждениям</t>
  </si>
  <si>
    <t>Обеспечение деятельности (оказание услуг) подведомственных учреждений 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</si>
  <si>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Код ведомства</t>
  </si>
  <si>
    <t>Раздел, подраздел</t>
  </si>
  <si>
    <t>Целевая статья</t>
  </si>
  <si>
    <t>Вид расходов</t>
  </si>
  <si>
    <t>Дивногорский  городской  Совет  депутатов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</si>
  <si>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</si>
  <si>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</si>
  <si>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r>
      <t xml:space="preserve">Подпрограмма  </t>
    </r>
    <r>
      <rPr>
        <sz val="12"/>
        <color indexed="8"/>
        <rFont val="Arial"/>
        <family val="2"/>
        <charset val="204"/>
      </rPr>
      <t>«</t>
    </r>
    <r>
      <rPr>
        <sz val="12"/>
        <rFont val="Arial"/>
        <family val="2"/>
        <charset val="204"/>
      </rPr>
      <t>Развитие субъектов малого и среднего предпринимательства в муниципальном образовании город Дивногорск</t>
    </r>
    <r>
      <rPr>
        <sz val="12"/>
        <color indexed="8"/>
        <rFont val="Arial"/>
        <family val="2"/>
        <charset val="204"/>
      </rPr>
      <t>»</t>
    </r>
  </si>
  <si>
    <t>Подпрограмма «Учет,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Дивногорск»</t>
  </si>
  <si>
    <t>1010000000</t>
  </si>
  <si>
    <t>1000000000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</si>
  <si>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«Культура муниципального образования город Дивногорск»</t>
  </si>
  <si>
    <t>Расходы на поддержку деятельности муниципальных молодежных центров, в рамках Государственной программы Красноярского края «Молодежь Красноярского края в XXI веке»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</si>
  <si>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0800000000</t>
  </si>
  <si>
    <t>0840000000</t>
  </si>
  <si>
    <t>0840080220</t>
  </si>
  <si>
    <t>0810000000</t>
  </si>
  <si>
    <t>0500000000</t>
  </si>
  <si>
    <t>0540000000</t>
  </si>
  <si>
    <t>Расходы на 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</si>
  <si>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выполнением» в рамках непрограммных расходов органа исполнительной власти</t>
  </si>
  <si>
    <t>320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</si>
  <si>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непрограммных расходов органа исполнительной власти</t>
  </si>
  <si>
    <t>Отдел образования администрации города Дивногорска</t>
  </si>
  <si>
    <t>Дошкольное образование</t>
  </si>
  <si>
    <t>0701</t>
  </si>
  <si>
    <t>Руководство и управление в сфере установленных функций органов местного самоуправления в части выплат работникам, переведенным на новые системы оплаты труда, в рамках подпрограммы «Обеспечение реализации муниципальной программы и прочие мероприятия» муниципальной программы города Дивногорска «Управление муниципальными финансами»</t>
  </si>
  <si>
    <t>0320000000</t>
  </si>
  <si>
    <t>0320080610</t>
  </si>
  <si>
    <t>0340000000</t>
  </si>
  <si>
    <t>Благоустройство</t>
  </si>
  <si>
    <t>0503</t>
  </si>
  <si>
    <t>Обеспечение деятельности (оказание услуг) подведомственных библиотечных учреждений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</si>
  <si>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Обеспечение деятельности (оказание услуг) подведомственных учреждений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</si>
  <si>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Обеспечение деятельности (оказание услуг) подведомственных учреждений в рамках подпрограммы «Поддержка искусства и народного творчества» муниципальной программы города Дивногорска «Культура муниципального образования город Дивногорск»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</si>
  <si>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</si>
  <si>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</si>
  <si>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</si>
  <si>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</si>
  <si>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</si>
  <si>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</si>
  <si>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</si>
  <si>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</si>
  <si>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 xml:space="preserve">Председатель представительного органа </t>
  </si>
  <si>
    <t>Иные пенсии, социальные доплаты к пенсии</t>
  </si>
  <si>
    <t>Подпрограмма «Молодежь Дивногорья»</t>
  </si>
  <si>
    <t>0810075180</t>
  </si>
  <si>
    <t>0700000000</t>
  </si>
  <si>
    <t>0720000000</t>
  </si>
  <si>
    <t>0720088060</t>
  </si>
  <si>
    <t>0710000000</t>
  </si>
  <si>
    <t>0710088070</t>
  </si>
  <si>
    <t>0810084010</t>
  </si>
  <si>
    <t>Социальные выплаты гражданам, кроме публичных нормативных социальных выплат</t>
  </si>
  <si>
    <t>Обеспечение деятельности (оказание услуг) подведомственных музейных учреждений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</si>
  <si>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0300000000</t>
  </si>
  <si>
    <t>0330000000</t>
  </si>
  <si>
    <t>Субсидии организациям автомобильного пассажирского транспорта на компенсацию расходов, возникающих в результате небольшой интенсивности пассажиропотоков по межмуниципальным и пригородным маршрутам в рамках подпрограммы «Транспортные перевозки» муниципальной программы города Дивногорска «Транспортная система города Дивногорска»</t>
  </si>
  <si>
    <t>Руководство и управление в сфере установленных функций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</si>
  <si>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Жилищно-коммунальное хозяйство</t>
  </si>
  <si>
    <t>0500</t>
  </si>
  <si>
    <t>Другие вопросы в области жилищно-коммунального хозяйства</t>
  </si>
  <si>
    <t>0505</t>
  </si>
  <si>
    <t>Субсидии бюджетным учреждениям на иные цели</t>
  </si>
  <si>
    <t>612</t>
  </si>
  <si>
    <t>Культура, кинематография</t>
  </si>
  <si>
    <t>0800</t>
  </si>
  <si>
    <t>0801</t>
  </si>
  <si>
    <t>Подпрограмма «Сохранение культурного наследия»</t>
  </si>
  <si>
    <t>Дополнительное образование детей</t>
  </si>
  <si>
    <t>0703</t>
  </si>
  <si>
    <t>Обеспечение деятельности (оказание услуг) подведомственных учреждений дополнительного образования детей в рамках подпрограммы «Обеспечение условий для поддержки  дополнительного образования детей» муниципальной программы города «Культура муниципального образования город Дивногорск»</t>
  </si>
  <si>
    <t>Обеспечение деятельности казенных учреждений в рамках подпрограммы «Обеспечение реализации муниципальной программы и прочие мероприятия»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</si>
  <si>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Субсидии юридическим лицам (кроме некоммерческих организаций), индивидуальным предпринимателям, физическим лицам</t>
  </si>
  <si>
    <t>Транспорт</t>
  </si>
  <si>
    <t>0408</t>
  </si>
  <si>
    <t>Муниципальная программа города Дивногорска «Транспортная система муниципального образования город Дивногорск»</t>
  </si>
  <si>
    <t>Коммунальное хозяйство</t>
  </si>
  <si>
    <t>0502</t>
  </si>
  <si>
    <t>0111</t>
  </si>
  <si>
    <t>800</t>
  </si>
  <si>
    <t>Резервные средства</t>
  </si>
  <si>
    <t>870</t>
  </si>
  <si>
    <t>Муниципальная программа города Дивногорска «Содействие развитию местного самоуправления»</t>
  </si>
  <si>
    <t>Подпрограмма «Обеспечение реализации муниципальной программы и прочие мероприятия»</t>
  </si>
  <si>
    <t>0804</t>
  </si>
  <si>
    <t>Другие вопросы в области культуры, кинематографии</t>
  </si>
  <si>
    <t>8110080210</t>
  </si>
  <si>
    <t>8110080230</t>
  </si>
  <si>
    <t>8110080910</t>
  </si>
  <si>
    <t>8210000000</t>
  </si>
  <si>
    <t>8210080230</t>
  </si>
  <si>
    <t>0100000000</t>
  </si>
  <si>
    <t>0140000000</t>
  </si>
  <si>
    <t>Муниципальная программа города Дивногорска «Физическая культура, спорт и молодежная политика в муниципальном образовании город Дивногорск»</t>
  </si>
  <si>
    <t>8200000000</t>
  </si>
  <si>
    <t>8210074290</t>
  </si>
  <si>
    <t>8210075140</t>
  </si>
  <si>
    <t>8210076040</t>
  </si>
  <si>
    <t>8210080210</t>
  </si>
  <si>
    <t>8210088930</t>
  </si>
  <si>
    <t>8210051180</t>
  </si>
  <si>
    <t>0600000000</t>
  </si>
  <si>
    <t>0620000000</t>
  </si>
  <si>
    <t>О5400L4970</t>
  </si>
  <si>
    <t>Расходы на комплектование книжных фондов библиотек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</si>
  <si>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О310074880</t>
  </si>
  <si>
    <t>Софинансирование расходов на обеспечение первичных мер пожарной безопасности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</si>
  <si>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О8200S4120</t>
  </si>
  <si>
    <t>к  решению  Дивногорского городского  Совета  депутатов</t>
  </si>
  <si>
    <t>Вывоз мусора несанкционированных свалок в рамках подпрограммы "Реформирование и модернизация жилищно-коммунального хозяйства" муниципальной программы города Дивногорска "Функционирование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Дивногорск"</t>
  </si>
  <si>
    <t>0810084040</t>
  </si>
  <si>
    <t>0550000000</t>
  </si>
  <si>
    <t>О103</t>
  </si>
  <si>
    <t>8110000000</t>
  </si>
  <si>
    <t>0530000000</t>
  </si>
  <si>
    <t>Расходы на реализацию отдельных мер по обеспечению ограничения платы граждан за коммунальные услуги (в соответствии с Законом края от 1 декабря 2014 года № 2839)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</si>
  <si>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Софинансирование расходов на комплектование книжных фондов библиотек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</si>
  <si>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О3100S4880</t>
  </si>
  <si>
    <t>Подпрограмма «Повышение качества жизни отдельных категорий граждан»</t>
  </si>
  <si>
    <t>Доплата к пенсии муниципальным служащим в рамках подпрограммы «Повышение качества жизни отдельных категорий граждан» муниципальной программы города Дивногорска «Содействие развитию местного самоуправления»</t>
  </si>
  <si>
    <t>0630000000</t>
  </si>
  <si>
    <t>0630088080</t>
  </si>
  <si>
    <t>8210002890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</si>
  <si>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органа исполнительной власти</t>
  </si>
  <si>
    <t>0120075630</t>
  </si>
  <si>
    <t>01200S5630</t>
  </si>
  <si>
    <t>Расходы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4-1402)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</si>
  <si>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</si>
  <si>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Расходы на обеспечение питанием детей,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программам, без взимания платы (в соответствии с Законом от 27 декабря 2005 года № 17-4377)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</si>
  <si>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осуществление
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</si>
  <si>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Расходы  на предоставление компенсации
 родителям (законным представителям) детей, посещающих  образовательные организации, реализующие образовательную программу дошкольного образования (в соответствии с Законом края от 29 марта 2007 года № 22-6015) ,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</si>
  <si>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Муниципальная программа города Дивногорска «Формирование комфортной городской (сельской) среды по муниципальному образованию город Дивногорск»</t>
  </si>
  <si>
    <t>Подпрограмма «Формирование комфортной городской (сельской) среды по муниципальному образованию город Дивногорск»</t>
  </si>
  <si>
    <t>1100000000</t>
  </si>
  <si>
    <t>1110000000</t>
  </si>
  <si>
    <t>111F255550</t>
  </si>
  <si>
    <t>Расходы на предоставление социальных выплат молодым семьям на приобретение (строительство) жилья в рамках подпрограммы «Обеспечение жильем молодых семей»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</si>
  <si>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0940080910</t>
  </si>
  <si>
    <t>Расходы на исполнение судебных актов по искам к муниципальному образованию о возмещении вреда, причиненного гражданину или юридическому лицу в результате незаконных действий (бездействия) органов местного самоуправления либо должностных лиц этих органов в рамках непрограммных расходов органа исполнительной власти</t>
  </si>
  <si>
    <t>8210080020</t>
  </si>
  <si>
    <t>Подпрограмма «Переселение   граждан из аварийного жилищного фонда в муниципальном образовании город Дивногорск»</t>
  </si>
  <si>
    <t>О550087140</t>
  </si>
  <si>
    <t>01200L3040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</si>
  <si>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</si>
  <si>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>033008062T</t>
  </si>
  <si>
    <t>033008062Z</t>
  </si>
  <si>
    <t>031008063T</t>
  </si>
  <si>
    <t>031008063Z</t>
  </si>
  <si>
    <t>031008064T</t>
  </si>
  <si>
    <t>031008064Z</t>
  </si>
  <si>
    <t>032008061T</t>
  </si>
  <si>
    <t>032008061Z</t>
  </si>
  <si>
    <t>042008061T</t>
  </si>
  <si>
    <t>042008061Z</t>
  </si>
  <si>
    <t>041008061Z</t>
  </si>
  <si>
    <t>041008062T</t>
  </si>
  <si>
    <t>041008062Z</t>
  </si>
  <si>
    <t>011008061P</t>
  </si>
  <si>
    <t>011008061T</t>
  </si>
  <si>
    <t>011008061Z</t>
  </si>
  <si>
    <t>012008061T</t>
  </si>
  <si>
    <t>012008061Z</t>
  </si>
  <si>
    <t>012008062T</t>
  </si>
  <si>
    <t>012008062Z</t>
  </si>
  <si>
    <t xml:space="preserve">Подпрограмма «Обеспечение безопасного, качественного отдыха и оздоровления детей в период каникул» </t>
  </si>
  <si>
    <t>0130000000</t>
  </si>
  <si>
    <t>Расходы на осуществление
 государственных полномочий по обеспечению отдыха и оздоровления детей в рамках подпрограммы «Обеспечение безопасного, качественного отдыха и оздоровления детей в период каникул» муниципальной программы города Дивногорска «Система образования города Дивногорска»</t>
  </si>
  <si>
    <t>О130076490</t>
  </si>
  <si>
    <t>Обеспечение функционирования модели персонифицированного финансирования дополнительного образования детей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</si>
  <si>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О12008065E</t>
  </si>
  <si>
    <t xml:space="preserve">Гранты в форме субсидии бюджетным учреждениям
</t>
  </si>
  <si>
    <t>613</t>
  </si>
  <si>
    <t xml:space="preserve">Гранты в форме субсидии автономным учреждениям
</t>
  </si>
  <si>
    <t>623</t>
  </si>
  <si>
    <t>Субсидии некоммерческим организациям (за исключением государственных (муниципальных) учреждений)</t>
  </si>
  <si>
    <t>630</t>
  </si>
  <si>
    <t xml:space="preserve">Субсидии (гранты в форме субсидий), не подлежащие казначейскому сопровождению
</t>
  </si>
  <si>
    <t>633</t>
  </si>
  <si>
    <t>810</t>
  </si>
  <si>
    <t xml:space="preserve"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</si>
  <si>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>813</t>
  </si>
  <si>
    <t>Другие общегосударственные расходы</t>
  </si>
  <si>
    <t>Софинансирование расходов на организационную и материально-техническую модернизацию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</si>
  <si>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Наименование главных распорядителей (распорядителей) и наименование показателей бюджетной классификации</t>
  </si>
  <si>
    <t>Непрограммные расходы представительного органа</t>
  </si>
  <si>
    <t>Расходы по благоустройству территории муниципального образования город Дивногорск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</si>
  <si>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0810084170</t>
  </si>
  <si>
    <t>Защита населения и территории от чрезвычайных ситуаций природного и техногенного характера, пожарная безопасность</t>
  </si>
  <si>
    <t>Софинансирование расходов на приведение зданий и сооружений общеобразовательных организаций в соответствие с требованиями законодательства 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</si>
  <si>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О620076070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</si>
  <si>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</si>
  <si>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О100000000</t>
  </si>
  <si>
    <t>О140000000</t>
  </si>
  <si>
    <t>О140075870</t>
  </si>
  <si>
    <t>400</t>
  </si>
  <si>
    <t>410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</si>
  <si>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 в рамках непрограммных расходов органа исполнительной власти</t>
  </si>
  <si>
    <t>8210078460</t>
  </si>
  <si>
    <t>Расходы на приведение зданий и сооружений общеобразовательных организаций в соответствие с требованиями законодательства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</si>
  <si>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поддержку деятельности муниципальных ресурсных центров поддержки добровольчества (волонтерства)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</si>
  <si>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042Е876620</t>
  </si>
  <si>
    <t>О503</t>
  </si>
  <si>
    <t>Расходы на создание резервов материальных ресурсов для ликвидации чрезвычайных ситуаций на территории города Дивногорска,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«Реформирование и модернизация жилищно-коммунального хозяйства»</t>
  </si>
  <si>
    <t>Расходы на обустройство и восстановление воинских захоронений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</si>
  <si>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08100L2990</t>
  </si>
  <si>
    <r>
      <t>Расходы на обеспечение пожарной безопасности (устройство минерализованных полос, доставка и закопка емкостей для противопожарных нужд)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</t>
    </r>
    <r>
      <rPr>
        <b/>
        <sz val="12"/>
        <rFont val="Arial"/>
        <family val="2"/>
        <charset val="204"/>
      </rPr>
      <t xml:space="preserve">  </t>
    </r>
    <r>
      <rPr>
        <sz val="12"/>
        <rFont val="Arial"/>
        <family val="2"/>
        <charset val="204"/>
      </rPr>
      <t>муниципальной программы</t>
    </r>
    <r>
      <rPr>
        <b/>
        <sz val="12"/>
        <rFont val="Arial"/>
        <family val="2"/>
        <charset val="204"/>
      </rPr>
      <t xml:space="preserve"> «</t>
    </r>
    <r>
      <rPr>
        <sz val="12"/>
        <rFont val="Arial"/>
        <family val="2"/>
        <charset val="204"/>
      </rPr>
      <t>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</t>
    </r>
    <r>
      <rPr>
        <b/>
        <sz val="12"/>
        <rFont val="Arial"/>
        <family val="2"/>
        <charset val="204"/>
      </rPr>
      <t>»</t>
    </r>
  </si>
  <si>
    <t>0820089030</t>
  </si>
  <si>
    <t>0710085080</t>
  </si>
  <si>
    <t>Расходы на содержание автомобильных дорог общего пользования местного значения за счет средств дорожного фонда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</si>
  <si>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Подпрограмма «Энергосбережение и повышение энергоэффективности на территории города Дивногорска»</t>
  </si>
  <si>
    <t>0830000000</t>
  </si>
  <si>
    <t>0830084060</t>
  </si>
  <si>
    <t>Расходы на финансирование внесения платы за капитальный ремонт за жилые помещения муниципального жилого фонда в рамках подпрограммы "Энергосбережение и повышение энергоэффективности на территории города Дивногорска" муниципальной программы города Дивногорска "Функционирование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Дивногорск"</t>
  </si>
  <si>
    <t>Расходы на обеспечение развития уличного освещения в рамках подпрограммы «Энергосбережение и повышение энергоэффективности на территории города Дивногорска»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</si>
  <si>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Расходы на обеспечение развития уличного освещения в рамках подпрограммы Энергосбережение и повышение энергоэффективности на территории города Дивногорска»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</si>
  <si>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0830084020</t>
  </si>
  <si>
    <t>083008402E</t>
  </si>
  <si>
    <t>0820087080</t>
  </si>
  <si>
    <t>Приложение 6</t>
  </si>
  <si>
    <t>Расходы на предоставление субсидии в целях возмещения части затрат в связи с оказанием бытовых услуг общих отделений бань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</si>
  <si>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Средства на обеспечение мероприятий по переселению граждан из аварийного жилищного фонда в рамках подпрограммы «Переселение      граждан из аварийного  жилищного фонда в муниципальном образовании город Дивногорск»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</si>
  <si>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О53F367484</t>
  </si>
  <si>
    <t>О53F36748S</t>
  </si>
  <si>
    <t xml:space="preserve">Государственная поддержка отрасли культура (модернизация библиотек в части комплектования книжных фондов)  в рамках подпрограммы «Сохранение культурного наследия» муниципальной программы «Культура муниципального образования город Дивногорск» </t>
  </si>
  <si>
    <t>04200S4560</t>
  </si>
  <si>
    <t>О1400L0820</t>
  </si>
  <si>
    <t xml:space="preserve"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 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
</t>
  </si>
  <si>
    <t xml:space="preserve">Капитальные вложения в объекты недвижимого имущества государственной (муниципальной) собственности
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</si>
  <si>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</si>
  <si>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О120053030</t>
  </si>
  <si>
    <t>8210088990</t>
  </si>
  <si>
    <t>О100</t>
  </si>
  <si>
    <t>О113</t>
  </si>
  <si>
    <t>Непрограммные расходы</t>
  </si>
  <si>
    <t>8000000000</t>
  </si>
  <si>
    <t>Другие непрограммные расходы</t>
  </si>
  <si>
    <t>8300000000</t>
  </si>
  <si>
    <t>8310000000</t>
  </si>
  <si>
    <t>Обеспечение деятельности казенных учреждений в рамках других непрограммных расходов</t>
  </si>
  <si>
    <t>8310080220</t>
  </si>
  <si>
    <t>Муниципальное казённое учреждение «Управление закупками города Дивногорска»</t>
  </si>
  <si>
    <t>Расходы на разработку проекта освоения лесов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</si>
  <si>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О810083140</t>
  </si>
  <si>
    <t>Расходы на реализацию инициативных проектов в рамках непрограммных расходов органа исполнительной власти</t>
  </si>
  <si>
    <t>1110078440</t>
  </si>
  <si>
    <t>11100S8440</t>
  </si>
  <si>
    <t>Муниципальное казённое учреждение «Управление капитального строительства и городского хозяйства»</t>
  </si>
  <si>
    <t>8210075870</t>
  </si>
  <si>
    <t xml:space="preserve"> 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непрограммных расходов органа исполнительной власти</t>
  </si>
  <si>
    <t>«О  бюджете  города  Дивногорска  на  2023 год</t>
  </si>
  <si>
    <t>и  плановый  период 2024 - 2025 годов"</t>
  </si>
  <si>
    <t>на 2023 год</t>
  </si>
  <si>
    <t>Сумма на          2023 год</t>
  </si>
  <si>
    <t>Расходы на проведение комплексных кадастровых работ в рамках непрограммных расходов органа исполнительной власти</t>
  </si>
  <si>
    <t>111F274510</t>
  </si>
  <si>
    <t>Ежемесячное материальное обеспечение лицам пенсионного возраста, удостоенных почетного звания «Почетный гражданин г.Дивногорска» в рамках непрограммных расходов органа исполнительной власти</t>
  </si>
  <si>
    <t>Другие вопросы в области национальной безопасности и правоохранительной деятельности</t>
  </si>
  <si>
    <t>0314</t>
  </si>
  <si>
    <t>Расходы на поощрение участников добровольной народной дружины в рамках непрограммных расходов органа исполнительной власти</t>
  </si>
  <si>
    <t>Спорт высших достижений</t>
  </si>
  <si>
    <t>1103</t>
  </si>
  <si>
    <t>Софинансирование расходов на капитальный ремонт и ремонт автомобильных дорог общего пользования местного значения за счет средств дорожного фонда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</si>
  <si>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Контрольно-счетный орган города Дивногорска</t>
  </si>
  <si>
    <t>Непрограммные расходы контрольно-счетного органа</t>
  </si>
  <si>
    <t>8410000000</t>
  </si>
  <si>
    <t>Руководство и управление в сфере установленных функций органов государственной власти в рамках непрограммных расходов контрольно-счетного органа</t>
  </si>
  <si>
    <t>8410080210</t>
  </si>
  <si>
    <t xml:space="preserve">Расходы, связанные со сносом жилых домов,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 </t>
  </si>
  <si>
    <t>0810087040</t>
  </si>
  <si>
    <t>Резерв средств по финансовому управлению администрации города Дивногорска в рамках непрограммных расходов органа исполнительной власти</t>
  </si>
  <si>
    <t>8210089910</t>
  </si>
  <si>
    <t>от 21 декабря  2022 г. № 29 - 190 - ГС</t>
  </si>
  <si>
    <t>Расходы на капитальный ремонт муниципального музея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</si>
  <si>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О31А155970</t>
  </si>
  <si>
    <t>Расходы на ремонт и содержание муниципальных квартир в рамках непрограммных расходов органа исполнительной власти</t>
  </si>
  <si>
    <t>Другие общегосударственные вопросы</t>
  </si>
  <si>
    <t>Расходы на  строительство (приобретение) административно-жилых комплексов для предоставления жилых помещений и обеспечения деятельности участковых уполномоченных полиции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</si>
  <si>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О550076080</t>
  </si>
  <si>
    <t>О5500S6080</t>
  </si>
  <si>
    <t>Софинансирование расходов на  строительство (приобретение) административно-жилых комплексов для предоставления жилых помещений и обеспечения деятельности участковых уполномоченных полиции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</si>
  <si>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 xml:space="preserve">Муниципальная программа города Дивногорска «Обеспечение доступным и комфортным жильем граждан муниципального образования город Дивногорск»
</t>
  </si>
  <si>
    <t xml:space="preserve">Средства на оценку рыночной стоимости жилых помещений и определению рыночной стоимости 1 кв.м. жилья и подготовку актов обследования в рамках подпрограммы «Переселение      граждан из аварийного  жилищного фонда в муниципальном образовании город Дивногорск» муниципальной программы города Дивногорска «Обеспечение доступным и комфортным жильем граждан муниципального образования город Дивногорск» </t>
  </si>
  <si>
    <t>О530088602</t>
  </si>
  <si>
    <t>Расходы на выполнение работ по разработке проектно-сметной документации на ремонт автомобильной дороги по улице Комсомольской города Дивногорска 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системы города Дивногорска»</t>
  </si>
  <si>
    <t>О710089370</t>
  </si>
  <si>
    <t>Расходы на выполнение работ по разработке проектно-сметной документации на благоустройство улицы Комсомольской города Дивногорска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</si>
  <si>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О810089470</t>
  </si>
  <si>
    <t>Софинансирование расходов на строительство объектов электроснабжения СНТ "Таволга"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</si>
  <si>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О8100S5750</t>
  </si>
  <si>
    <t>Расходы на обустройство ледового городка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</si>
  <si>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О810089160</t>
  </si>
  <si>
    <t>1110084240</t>
  </si>
  <si>
    <t>О53F367483</t>
  </si>
  <si>
    <t>О709</t>
  </si>
  <si>
    <t>Расходы на поддержку физкультурно-спортивных клубов по месту жительства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</si>
  <si>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О410074180</t>
  </si>
  <si>
    <t>Расходы по обеспечению безопасности жизни и здоровья людей на водных объектах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</si>
  <si>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О820087070</t>
  </si>
  <si>
    <t>к решению Дивногорского городского Совета депутатов</t>
  </si>
  <si>
    <t>в  решение  Дивногорского городского Совета  депутатов</t>
  </si>
  <si>
    <t>от  21 декабря 2022  г. № 29 - 190 -ГС "О бюджете города</t>
  </si>
  <si>
    <t>Дивногорска на 2023 год и плановый период 2024 -2025 годов"</t>
  </si>
  <si>
    <t>Расходы на осуществление мероприятий по обеспечению сохранности объекта археологического наследия федерального значения «Стоянка «Лиственка Заречная»» в рамках непрограммных расходов органа исполнительной власти</t>
  </si>
  <si>
    <t>Расходы на строительство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</si>
  <si>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0810075750</t>
  </si>
  <si>
    <t>Расходы на развитие системы патриотического воспитания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</si>
  <si>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О420074540</t>
  </si>
  <si>
    <t>Расходы на обеспечение первичных мер пожарной безопасности в рамках подпрограммы «Защита населения и территории муниципального образования город Дивногорск от чрезвычайных ситуаций природного и техногенного характера»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</si>
  <si>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О820074120</t>
  </si>
  <si>
    <t>Расходы на устройство плоскостных спортивных сооружений в сельской местности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</si>
  <si>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 xml:space="preserve">Софинансирование расходов на устройство плоскостных спортивных сооружений в сельской местности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
</t>
  </si>
  <si>
    <t>О120078450</t>
  </si>
  <si>
    <t>О1200S8450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</si>
  <si>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«Общее и дополнительное образование
 детей» муниципальной программы города Дивногорска «Система образования города Дивногорска»</t>
  </si>
  <si>
    <t>О12EВ51790</t>
  </si>
  <si>
    <t>Расходы на устройство плоскостных спортивных сооружений в сельской местности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</si>
  <si>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Софинансирование расходов на устройство плоскостных спортивных сооружений в сельской местности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</si>
  <si>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О410078450</t>
  </si>
  <si>
    <t>О4100S8450</t>
  </si>
  <si>
    <t>Здравоохранение</t>
  </si>
  <si>
    <t>0900</t>
  </si>
  <si>
    <t xml:space="preserve">Другие вопросы в области здравоохранения
</t>
  </si>
  <si>
    <t>0909</t>
  </si>
  <si>
    <t>Расходы на организацию и проведение акарицидных обработок мест массового отдыха населения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</si>
  <si>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0810075550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</si>
  <si>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</si>
  <si>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</si>
  <si>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О120078400</t>
  </si>
  <si>
    <t>О1200S8400</t>
  </si>
  <si>
    <t>О120074040</t>
  </si>
  <si>
    <t>О1200S4040</t>
  </si>
  <si>
    <t>Софинансирование расходов на развитие системы патриотического воспитания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</si>
  <si>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О4200S4540</t>
  </si>
  <si>
    <t>О410074040</t>
  </si>
  <si>
    <t>О4100S4040</t>
  </si>
  <si>
    <t>Расходы на софинансирование предоставления грантовой поддержки на начало ведения предпринимательской деятельности в рамках подпрограммы «Развитие субъектов малого и среднего предпринимательства в муниципальном образовании город Дивногорск»  муниципальной программы «Содействие развитию местного самоуправления»</t>
  </si>
  <si>
    <t>О6200S6680</t>
  </si>
  <si>
    <t>Расходы на устройство быстровозводимых крытых конструкций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</si>
  <si>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Софинансирование расходов на устройство быстровозводимых крытых конструкций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</si>
  <si>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устройство быстровозводимых крытых конструкций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</si>
  <si>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Софинансирование расходов на устройство быстровозводимых крытых конструкций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</si>
  <si>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1110074800</t>
  </si>
  <si>
    <t>11100S4800</t>
  </si>
  <si>
    <t>О500</t>
  </si>
  <si>
    <t>Расходы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 в рамках подпрограммы «Дошкольное образование детей» муниципальной программы города Дивногорска «Система образования города Дивногорска»</t>
  </si>
  <si>
    <t>О110008530</t>
  </si>
  <si>
    <t>Расходы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</si>
  <si>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О120008530</t>
  </si>
  <si>
    <t>Софинансирование расходов  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</si>
  <si>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07100S3950</t>
  </si>
  <si>
    <t>Расходы на транспортировку тел (умерших, погибших) от места их смерти до морга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</si>
  <si>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О810086860</t>
  </si>
  <si>
    <t>Выполнение кадастровых работ в отношении земельных участков  в рамках подпрограммы «Учет,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Дивногорск» муниципальной программы города Дивногорска «Управление имуществом и земельными ресурсами муниципального образования город Дивногорск»</t>
  </si>
  <si>
    <t xml:space="preserve"> Расходы на детальное (инструментальное) обследование технического состояния зданий и сооружений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</si>
  <si>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Расходы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</si>
  <si>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0710075090</t>
  </si>
  <si>
    <t>Расходы 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  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</si>
  <si>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O710073950</t>
  </si>
  <si>
    <t>Софинансирование расходов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</si>
  <si>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О4100S4370</t>
  </si>
  <si>
    <t>82100L5110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</si>
  <si>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 в рамках подпрограммы «Обеспечение реализации муниципальной программы и прочие мероприятия в области образования» муниципальной программы города Дивногорска «Система образования города Дивногорска»</t>
  </si>
  <si>
    <t>О140078460</t>
  </si>
  <si>
    <t>О810000000</t>
  </si>
  <si>
    <t>Расходы на ремонт и содержание муниципальных квартир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</si>
  <si>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0810084070</t>
  </si>
  <si>
    <t>О501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</si>
  <si>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</si>
  <si>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614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</si>
  <si>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</si>
  <si>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</si>
  <si>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</si>
  <si>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сфере" с подстатьей 24В "Безвозмездные перечисления некоммерческим организациям и физическим лицам – производителям товаров, работ и услуг на продукцию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</si>
  <si>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</si>
  <si>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625</t>
  </si>
  <si>
    <t>635</t>
  </si>
  <si>
    <t>816</t>
  </si>
  <si>
    <t>О620076680</t>
  </si>
  <si>
    <t>Расходы на предоставление грантовой поддержки на начало ведения предпринимательской деятельности в рамках подпрограммы «Развитие субъектов малого и среднего предпринимательства в муниципальном образовании город Дивногорск»  муниципальной программы «Содействие развитию местного самоуправления»</t>
  </si>
  <si>
    <t>Расходы на обустройство мест (площадок) накопления отходов потребления и (или) приобретение контейнерного оборудования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</si>
  <si>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О810074630</t>
  </si>
  <si>
    <t>Софинансирование расходов на обустройство мест (площадок) накопления отходов потребления и (или) приобретение контейнерного оборудования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</si>
  <si>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О8100S4630</t>
  </si>
  <si>
    <t>Расходы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</si>
  <si>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О410074370</t>
  </si>
  <si>
    <t>Расходы на развитие экстремальных видов спорта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</si>
  <si>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Софинансирование расходов на развитие экстремальных видов спорта в рамках деятельности муниципальных молодежных центров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</si>
  <si>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О4200S6630</t>
  </si>
  <si>
    <t>0420076630</t>
  </si>
  <si>
    <t>Расходы на реализацию отдельных мероприятий муниципальных программ, подпрограмм молодежной политики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</si>
  <si>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О420074570</t>
  </si>
  <si>
    <t>О4200S4570</t>
  </si>
  <si>
    <t>Софинансирование расходов на реализацию отдельных мероприятий муниципальных программ, подпрограмм молодежной политики в рамках подпрограммы «Молодежь Дивногорья»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</si>
  <si>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Расходы на развитие детско-юношеского спорта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</si>
  <si>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Расходы на выполнение требований федеральных стандартов спортивной подготовки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</si>
  <si>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О4100S6540</t>
  </si>
  <si>
    <t>О4100S6500</t>
  </si>
  <si>
    <t>Расходы на проведение мероприятий по обеспечению антитеррористической защищенности объектов образования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</si>
  <si>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О120075590</t>
  </si>
  <si>
    <t>О1200S5590</t>
  </si>
  <si>
    <t>Софинансирование расходов на проведение мероприятий по обеспечению антитеррористической защищенности объектов образования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</si>
  <si>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подпрограммы «Поддержка искусства и народного творчества» муниципальной программы «Культура муниципального образования город  Дивногорск»</t>
  </si>
  <si>
    <t>О32А274820</t>
  </si>
  <si>
    <t>Расходы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ремеслам,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</si>
  <si>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Софинансирование расходов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ремеслам, в рамках подпрограммы «Сохранение культурного наследия» муниципальной программы «Культура муниципального образования город Дивногорск»</t>
  </si>
  <si>
    <t>О310074760</t>
  </si>
  <si>
    <t>О3100S4760</t>
  </si>
  <si>
    <t>Средства субсидии за содействие развитию налогового потенциала в рамках подпрограммы «Сохранение культурного наследия» муниципальной программы города Дивногорска «Культура муниципального образования город Дивногорск»</t>
  </si>
  <si>
    <t>О310077450</t>
  </si>
  <si>
    <t>Расходы на возмещение ущерба, причиненного в результате незаконного или нецелевого использования бюджетных средств,  в рамках подпрограммы «Реформирование и модернизация жилищно-коммунального хозяйства» муниципальной программы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</si>
  <si>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0810080040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</si>
  <si>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</si>
  <si>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624</t>
  </si>
  <si>
    <t>Охрана окружающей среды</t>
  </si>
  <si>
    <t>0605</t>
  </si>
  <si>
    <t>O3100L5190</t>
  </si>
  <si>
    <t>Софинансирование строительства муниципальных объектов коммунальной и транспортной инфраструктуры в рамках подпрограммы "Строительство объектов коммунальной и транспортной инфраструктуры в муниципальном образовании город Дивногорск с целью развития жилищного строительства" муниципальной программы города Дивногорска "Обеспечение доступным и комфортным жильем граждан муниципального образования город Дивногорск"</t>
  </si>
  <si>
    <t>Подпрограмма "Строительство объектов
 коммунальной и транспортной инфраструктуры в муниципальном образовании город Дивногорск с целью развития жилищного строительства"</t>
  </si>
  <si>
    <t>Муниципальная программа города Дивногорска "Обеспечение доступным и комфортным жильем граждан муниципального образования город Дивногорск"</t>
  </si>
  <si>
    <t>0520000000</t>
  </si>
  <si>
    <t>05200S4610</t>
  </si>
  <si>
    <t>Расходы на строительств0 муниципальных объектов коммунальной и транспортной инфраструктуры в рамках подпрограммы "Строительство объектов коммунальной и транспортной инфраструктуры в муниципальном образовании город Дивногорск с целью развития жилищного строительства" муниципальной программы города Дивногорска "Обеспечение доступным и комфортным жильем граждан муниципального образования город Дивногорск"</t>
  </si>
  <si>
    <t>0520074610</t>
  </si>
  <si>
    <t>Расходы на увеличение охвата детей, обучающихся по дополнительным общеразвивающим программам,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</si>
  <si>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Расходы на проведение мероприятий, направленных на обеспечение безопасного участия детей в дорожном движении,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</si>
  <si>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О12R373980</t>
  </si>
  <si>
    <t>Расходы на лабораторные испытания асфальтобетона (вырубки) автомобильной дороги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система города Дивногорска»</t>
  </si>
  <si>
    <t>0710088170</t>
  </si>
  <si>
    <t>Расходы на проведение экспертизы по проектированию  административно-жилого комплекса для предоставления жилых помещений и обеспечения деятельности участковых уполномоченных полиции в рамках подпрограммы «Обеспечение реализации муниципальной программы и прочие мероприятия»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</si>
  <si>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O550086080</t>
  </si>
  <si>
    <t>1110084250</t>
  </si>
  <si>
    <t>Подпрограмма «Формирование комфортной городской (сельской) среды" в муниципальном образовании город Дивногорск»</t>
  </si>
  <si>
    <t>Муниципальная программа города Дивногорска «Формирование комфортной городской (сельской) среды" в муниципальном образовании город Дивногорск»</t>
  </si>
  <si>
    <t>Расходы на организацию туристско-рекреационных зон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</si>
  <si>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Софинансирование расходов на организацию туристско-рекреационных зон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</si>
  <si>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за счет субсидии для поощрения муниципальных образований - победителей конкурса лучших проектов создания комфортной городской среды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</si>
  <si>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мероприятий по благоустройству дворовых и общественных территорий муниципального образования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</si>
  <si>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Софинансирование расходов на реализацию мероприятий по благоустройству дворовых и общественных территорий муниципального образования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</si>
  <si>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мероприятий по благоустройству, направленных на формирование современной городской среды,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</si>
  <si>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мероприятий по благоустройству, направленных на формирование современной городской среды, за счет жителей,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</si>
  <si>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выполнение инженерных изысканий, технологических присоединений, экспертиза ПСД для благоустройства территории в городе Дивногорске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</si>
  <si>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реализацию комплекса мероприятий по благоустройству за счет средств местного бюджета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</si>
  <si>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выполнение проектно-сметных работ с инженерно-геодезическими изысканиями и обустройства парковки за счет средств местного бюджета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</si>
  <si>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Расходы на проведение инженерно-геологических изысканий улицы Комсомольской города Дивногорска в рамках подпрограммы «Формирование комфортной городской (сельской) среды" в муниципальном образовании город Дивногорск» муниципальной программы города Дивногорска «Формирование комфортной городской (сельской) среды" в муниципальном образовании город Дивногорск»</t>
  </si>
  <si>
    <t>О12007568Е</t>
  </si>
  <si>
    <t>О12007568D</t>
  </si>
  <si>
    <t>Расходы на устройство быстровозводимых крытых конструкций за счет средств местного бюджета в рамках подпрограммы «Массовая физическая культура и спорт» муниципальной программы города Дивногорска «Физическая культура, спорт и молодежная политика в муниципальном образовании город Дивногорск»</t>
  </si>
  <si>
    <t>О410084050</t>
  </si>
  <si>
    <t>Софинансирование расходов на увеличение охвата детей, обучающихся по дополнительным общеразвивающим программам,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</si>
  <si>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О1200S568Е</t>
  </si>
  <si>
    <t xml:space="preserve">Обслуживание государственного (муниципального) внутреннего долга
</t>
  </si>
  <si>
    <t>1300</t>
  </si>
  <si>
    <t>1301</t>
  </si>
  <si>
    <t>700</t>
  </si>
  <si>
    <t>090000000</t>
  </si>
  <si>
    <t>094000000</t>
  </si>
  <si>
    <t>Процентные платежи по муниципальному 
долгу в рамках подпрограммы «Обеспечение реализации муниципальной программы и прочие мероприятия» муниципальной программы города Дивногорска «Управление муниципальными финансами»</t>
  </si>
  <si>
    <t>0940088940</t>
  </si>
  <si>
    <t xml:space="preserve">Обслуживание государственного (муниципального) долга
</t>
  </si>
  <si>
    <t xml:space="preserve">Обслуживание муниципального долга
</t>
  </si>
  <si>
    <t>730</t>
  </si>
  <si>
    <t>Расходы на подписку граждан, 
оказавшихся в трудной жизненной ситуации, на средства массовой информации в рамках непрограммных расходов органа исполнительной власти</t>
  </si>
  <si>
    <t>Расходы на выполнение строительного контроля за ремонтом  автомобильных дорог  общего пользования местного значения в рамках подпрограммы «Содержание, ремонт и модернизация автомобильных дорог на территории муниципального образования город Дивногорск» муниципальной программы города Дивногорска «Транспортная системы города Дивногорска»</t>
  </si>
  <si>
    <t>О710089360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</si>
  <si>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рамках подпрограммы «Общее и дополнительное образование детей» муниципальной программы города Дивногорска «Система образования города Дивногорска»</t>
  </si>
  <si>
    <t>Средства  на обеспечение мероприятий по переселению граждан из аварийного жилищного фонда за счет средств публично-правовой компании «Фонд развития территорий» в рамках подпрограммы «Переселение      граждан из аварийного  жилищного фонда в муниципальном образовании город Дивногорск» муниципальной программы города Дивногорска «Обеспечение доступным и комфортным жильем граждан муниципального образования город Дивногорск»</t>
  </si>
  <si>
    <t>Расходы на выплату участковым уполномоченным полиции, занявших призовые места в конкурсе, в рамках непрограммных расходов органа исполнительной власти</t>
  </si>
  <si>
    <r>
      <t>Средства субсидии за содействие 
развитию налогового потенциала в рамках подпрограммы «</t>
    </r>
    <r>
      <rPr>
        <sz val="12"/>
        <color rgb="FF000000"/>
        <rFont val="Arial"/>
        <family val="2"/>
        <charset val="204"/>
      </rPr>
      <t>Обеспечение условий для поддержки дополнительного образования детей</t>
    </r>
    <r>
      <rPr>
        <sz val="12"/>
        <rFont val="Arial"/>
        <family val="2"/>
        <charset val="204"/>
      </rPr>
      <t>» муниципальной программы города Дивногорска «Культура муниципального образования город Дивногорск»</t>
    </r>
  </si>
  <si>
    <t>от 22 ноября 2023 г. № 41 - 238  - НПА "О  внесении  изменений</t>
  </si>
</sst>
</file>

<file path=xl/styles.xml><?xml version="1.0" encoding="utf-8"?>
<styleSheet xmlns="http://schemas.openxmlformats.org/spreadsheetml/2006/main">
  <numFmts count="8"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#,##0.0_р_."/>
    <numFmt numFmtId="168" formatCode="#,##0.0\ _₽"/>
    <numFmt numFmtId="169" formatCode="0.0"/>
    <numFmt numFmtId="170" formatCode="#,##0.0000_р_."/>
    <numFmt numFmtId="171" formatCode="#,##0.00000000_р_."/>
  </numFmts>
  <fonts count="10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Fill="1"/>
    <xf numFmtId="167" fontId="5" fillId="0" borderId="0" xfId="0" applyNumberFormat="1" applyFont="1" applyFill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left" wrapText="1"/>
    </xf>
    <xf numFmtId="167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67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distributed" wrapText="1"/>
    </xf>
    <xf numFmtId="0" fontId="4" fillId="2" borderId="1" xfId="0" applyFont="1" applyFill="1" applyBorder="1" applyAlignment="1">
      <alignment horizontal="left" wrapText="1"/>
    </xf>
    <xf numFmtId="2" fontId="5" fillId="2" borderId="1" xfId="0" applyNumberFormat="1" applyFont="1" applyFill="1" applyBorder="1" applyAlignment="1">
      <alignment vertical="distributed" wrapText="1"/>
    </xf>
    <xf numFmtId="167" fontId="5" fillId="2" borderId="1" xfId="3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167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distributed"/>
    </xf>
    <xf numFmtId="167" fontId="0" fillId="0" borderId="0" xfId="0" applyNumberFormat="1"/>
    <xf numFmtId="165" fontId="5" fillId="2" borderId="1" xfId="0" applyNumberFormat="1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/>
    <xf numFmtId="2" fontId="5" fillId="2" borderId="1" xfId="0" applyNumberFormat="1" applyFont="1" applyFill="1" applyBorder="1" applyAlignment="1">
      <alignment vertical="top" wrapText="1"/>
    </xf>
    <xf numFmtId="165" fontId="5" fillId="0" borderId="0" xfId="0" applyNumberFormat="1" applyFont="1" applyFill="1"/>
    <xf numFmtId="0" fontId="0" fillId="2" borderId="0" xfId="0" applyFill="1"/>
    <xf numFmtId="0" fontId="5" fillId="2" borderId="0" xfId="2" applyFont="1" applyFill="1" applyAlignment="1">
      <alignment horizontal="right" vertical="top" wrapText="1"/>
    </xf>
    <xf numFmtId="0" fontId="4" fillId="2" borderId="0" xfId="0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166" fontId="5" fillId="2" borderId="1" xfId="3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/>
    </xf>
    <xf numFmtId="167" fontId="5" fillId="2" borderId="1" xfId="0" applyNumberFormat="1" applyFont="1" applyFill="1" applyBorder="1" applyAlignment="1">
      <alignment horizontal="center" wrapText="1"/>
    </xf>
    <xf numFmtId="169" fontId="5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left" wrapText="1"/>
    </xf>
    <xf numFmtId="165" fontId="0" fillId="0" borderId="0" xfId="0" applyNumberFormat="1"/>
    <xf numFmtId="170" fontId="5" fillId="0" borderId="0" xfId="0" applyNumberFormat="1" applyFont="1" applyFill="1"/>
    <xf numFmtId="171" fontId="5" fillId="0" borderId="0" xfId="0" applyNumberFormat="1" applyFont="1" applyFill="1"/>
    <xf numFmtId="166" fontId="4" fillId="2" borderId="1" xfId="3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wrapText="1"/>
    </xf>
    <xf numFmtId="0" fontId="0" fillId="0" borderId="0" xfId="0" applyBorder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0" xfId="1" applyFont="1" applyFill="1" applyAlignment="1">
      <alignment horizontal="right"/>
    </xf>
    <xf numFmtId="49" fontId="8" fillId="0" borderId="0" xfId="0" applyNumberFormat="1" applyFont="1" applyAlignment="1">
      <alignment horizontal="right" vertical="top"/>
    </xf>
    <xf numFmtId="0" fontId="4" fillId="0" borderId="0" xfId="0" applyFont="1" applyFill="1" applyAlignment="1">
      <alignment horizontal="right"/>
    </xf>
    <xf numFmtId="49" fontId="8" fillId="0" borderId="0" xfId="0" applyNumberFormat="1" applyFont="1" applyAlignment="1">
      <alignment horizontal="right" vertical="top" wrapText="1"/>
    </xf>
  </cellXfs>
  <cellStyles count="4">
    <cellStyle name="Обычный" xfId="0" builtinId="0"/>
    <cellStyle name="Обычный_Лист1" xfId="1"/>
    <cellStyle name="Стиль 1" xfId="2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95"/>
  <sheetViews>
    <sheetView tabSelected="1" topLeftCell="A1084" zoomScale="85" zoomScaleNormal="85" workbookViewId="0">
      <selection activeCell="G937" sqref="G937"/>
    </sheetView>
  </sheetViews>
  <sheetFormatPr defaultRowHeight="13.2"/>
  <cols>
    <col min="1" max="1" width="6.33203125" customWidth="1"/>
    <col min="2" max="2" width="44.6640625" customWidth="1"/>
    <col min="3" max="3" width="11" customWidth="1"/>
    <col min="4" max="4" width="10.88671875" customWidth="1"/>
    <col min="5" max="5" width="15.44140625" customWidth="1"/>
    <col min="6" max="6" width="7.6640625" customWidth="1"/>
    <col min="7" max="7" width="16.88671875" customWidth="1"/>
    <col min="11" max="11" width="13.88671875" customWidth="1"/>
  </cols>
  <sheetData>
    <row r="1" spans="1:7" ht="15.6">
      <c r="B1" s="63" t="s">
        <v>403</v>
      </c>
      <c r="C1" s="63"/>
      <c r="D1" s="63"/>
      <c r="E1" s="63"/>
      <c r="F1" s="63"/>
      <c r="G1" s="63"/>
    </row>
    <row r="2" spans="1:7" ht="15" customHeight="1">
      <c r="B2" s="64" t="s">
        <v>483</v>
      </c>
      <c r="C2" s="62"/>
      <c r="D2" s="62"/>
      <c r="E2" s="62"/>
      <c r="F2" s="62"/>
      <c r="G2" s="62"/>
    </row>
    <row r="3" spans="1:7" ht="15">
      <c r="B3" s="62" t="s">
        <v>653</v>
      </c>
      <c r="C3" s="62"/>
      <c r="D3" s="62"/>
      <c r="E3" s="62"/>
      <c r="F3" s="62"/>
      <c r="G3" s="62"/>
    </row>
    <row r="4" spans="1:7" ht="15">
      <c r="B4" s="62" t="s">
        <v>484</v>
      </c>
      <c r="C4" s="62"/>
      <c r="D4" s="62"/>
      <c r="E4" s="62"/>
      <c r="F4" s="62"/>
      <c r="G4" s="62"/>
    </row>
    <row r="5" spans="1:7" ht="15">
      <c r="B5" s="62" t="s">
        <v>485</v>
      </c>
      <c r="C5" s="62"/>
      <c r="D5" s="62"/>
      <c r="E5" s="62"/>
      <c r="F5" s="62"/>
      <c r="G5" s="62"/>
    </row>
    <row r="6" spans="1:7" ht="15">
      <c r="B6" s="62" t="s">
        <v>486</v>
      </c>
      <c r="C6" s="62"/>
      <c r="D6" s="62"/>
      <c r="E6" s="62"/>
      <c r="F6" s="62"/>
      <c r="G6" s="62"/>
    </row>
    <row r="7" spans="1:7" ht="22.5" customHeight="1">
      <c r="A7" s="39"/>
      <c r="B7" s="40"/>
      <c r="C7" s="40"/>
      <c r="D7" s="40"/>
      <c r="E7" s="40"/>
      <c r="F7" s="40"/>
      <c r="G7" s="41" t="s">
        <v>403</v>
      </c>
    </row>
    <row r="8" spans="1:7" ht="21" customHeight="1">
      <c r="A8" s="60" t="s">
        <v>293</v>
      </c>
      <c r="B8" s="60"/>
      <c r="C8" s="60"/>
      <c r="D8" s="60"/>
      <c r="E8" s="60"/>
      <c r="F8" s="60"/>
      <c r="G8" s="60"/>
    </row>
    <row r="9" spans="1:7" ht="19.5" customHeight="1">
      <c r="A9" s="61" t="s">
        <v>456</v>
      </c>
      <c r="B9" s="61"/>
      <c r="C9" s="61"/>
      <c r="D9" s="61"/>
      <c r="E9" s="61"/>
      <c r="F9" s="61"/>
      <c r="G9" s="61"/>
    </row>
    <row r="10" spans="1:7" ht="18" customHeight="1">
      <c r="A10" s="60" t="s">
        <v>434</v>
      </c>
      <c r="B10" s="60"/>
      <c r="C10" s="60"/>
      <c r="D10" s="60"/>
      <c r="E10" s="60"/>
      <c r="F10" s="60"/>
      <c r="G10" s="60"/>
    </row>
    <row r="11" spans="1:7" ht="15.75" customHeight="1">
      <c r="A11" s="60" t="s">
        <v>435</v>
      </c>
      <c r="B11" s="60"/>
      <c r="C11" s="60"/>
      <c r="D11" s="60"/>
      <c r="E11" s="60"/>
      <c r="F11" s="60"/>
      <c r="G11" s="60"/>
    </row>
    <row r="12" spans="1:7" ht="15">
      <c r="A12" s="42"/>
      <c r="B12" s="42"/>
      <c r="C12" s="42"/>
      <c r="D12" s="42"/>
      <c r="E12" s="42"/>
      <c r="F12" s="42"/>
      <c r="G12" s="42"/>
    </row>
    <row r="13" spans="1:7" ht="15.6">
      <c r="A13" s="59" t="s">
        <v>49</v>
      </c>
      <c r="B13" s="59"/>
      <c r="C13" s="59"/>
      <c r="D13" s="59"/>
      <c r="E13" s="59"/>
      <c r="F13" s="59"/>
      <c r="G13" s="59"/>
    </row>
    <row r="14" spans="1:7" ht="15.6">
      <c r="A14" s="59" t="s">
        <v>436</v>
      </c>
      <c r="B14" s="59"/>
      <c r="C14" s="59"/>
      <c r="D14" s="59"/>
      <c r="E14" s="59"/>
      <c r="F14" s="59"/>
      <c r="G14" s="59"/>
    </row>
    <row r="15" spans="1:7" ht="15">
      <c r="A15" s="42"/>
      <c r="B15" s="42"/>
      <c r="C15" s="42"/>
      <c r="D15" s="42"/>
      <c r="E15" s="42"/>
      <c r="F15" s="42"/>
      <c r="G15" s="42"/>
    </row>
    <row r="16" spans="1:7" ht="15">
      <c r="A16" s="42"/>
      <c r="B16" s="42"/>
      <c r="C16" s="42"/>
      <c r="D16" s="42"/>
      <c r="E16" s="42"/>
      <c r="G16" s="43" t="s">
        <v>50</v>
      </c>
    </row>
    <row r="17" spans="1:7" ht="50.25" customHeight="1">
      <c r="A17" s="10" t="s">
        <v>51</v>
      </c>
      <c r="B17" s="10" t="s">
        <v>368</v>
      </c>
      <c r="C17" s="11" t="s">
        <v>184</v>
      </c>
      <c r="D17" s="11" t="s">
        <v>185</v>
      </c>
      <c r="E17" s="11" t="s">
        <v>186</v>
      </c>
      <c r="F17" s="11" t="s">
        <v>187</v>
      </c>
      <c r="G17" s="12" t="s">
        <v>437</v>
      </c>
    </row>
    <row r="18" spans="1:7" ht="15">
      <c r="A18" s="6">
        <v>1</v>
      </c>
      <c r="B18" s="6">
        <v>2</v>
      </c>
      <c r="C18" s="6">
        <v>3</v>
      </c>
      <c r="D18" s="6">
        <v>4</v>
      </c>
      <c r="E18" s="6">
        <v>5</v>
      </c>
      <c r="F18" s="6">
        <v>6</v>
      </c>
      <c r="G18" s="6">
        <v>7</v>
      </c>
    </row>
    <row r="19" spans="1:7" ht="31.2">
      <c r="A19" s="6">
        <v>1</v>
      </c>
      <c r="B19" s="13" t="s">
        <v>188</v>
      </c>
      <c r="C19" s="14">
        <v>901</v>
      </c>
      <c r="D19" s="15"/>
      <c r="E19" s="15"/>
      <c r="F19" s="14"/>
      <c r="G19" s="16">
        <f>G20</f>
        <v>4806.1999999999989</v>
      </c>
    </row>
    <row r="20" spans="1:7" ht="15">
      <c r="A20" s="6">
        <f>A19+1</f>
        <v>2</v>
      </c>
      <c r="B20" s="17" t="s">
        <v>9</v>
      </c>
      <c r="C20" s="6">
        <v>901</v>
      </c>
      <c r="D20" s="7" t="s">
        <v>8</v>
      </c>
      <c r="E20" s="7"/>
      <c r="F20" s="6"/>
      <c r="G20" s="9">
        <f>G21</f>
        <v>4806.1999999999989</v>
      </c>
    </row>
    <row r="21" spans="1:7" ht="90">
      <c r="A21" s="6">
        <f t="shared" ref="A21:A84" si="0">A20+1</f>
        <v>3</v>
      </c>
      <c r="B21" s="5" t="s">
        <v>328</v>
      </c>
      <c r="C21" s="6">
        <v>901</v>
      </c>
      <c r="D21" s="7" t="s">
        <v>297</v>
      </c>
      <c r="E21" s="7"/>
      <c r="F21" s="6"/>
      <c r="G21" s="9">
        <f>G22</f>
        <v>4806.1999999999989</v>
      </c>
    </row>
    <row r="22" spans="1:7" ht="30">
      <c r="A22" s="6">
        <f t="shared" si="0"/>
        <v>4</v>
      </c>
      <c r="B22" s="5" t="s">
        <v>369</v>
      </c>
      <c r="C22" s="6">
        <v>901</v>
      </c>
      <c r="D22" s="7" t="s">
        <v>297</v>
      </c>
      <c r="E22" s="7" t="s">
        <v>298</v>
      </c>
      <c r="F22" s="6"/>
      <c r="G22" s="9">
        <f>G23+G30+G33</f>
        <v>4806.1999999999989</v>
      </c>
    </row>
    <row r="23" spans="1:7" ht="75">
      <c r="A23" s="6">
        <f t="shared" si="0"/>
        <v>5</v>
      </c>
      <c r="B23" s="8" t="s">
        <v>155</v>
      </c>
      <c r="C23" s="6">
        <v>901</v>
      </c>
      <c r="D23" s="11" t="s">
        <v>7</v>
      </c>
      <c r="E23" s="11" t="s">
        <v>271</v>
      </c>
      <c r="F23" s="11" t="s">
        <v>10</v>
      </c>
      <c r="G23" s="9">
        <f>G24+G26+G28</f>
        <v>2160.1</v>
      </c>
    </row>
    <row r="24" spans="1:7" ht="90">
      <c r="A24" s="6">
        <f t="shared" si="0"/>
        <v>6</v>
      </c>
      <c r="B24" s="8" t="s">
        <v>219</v>
      </c>
      <c r="C24" s="6">
        <v>901</v>
      </c>
      <c r="D24" s="11" t="s">
        <v>7</v>
      </c>
      <c r="E24" s="11" t="s">
        <v>271</v>
      </c>
      <c r="F24" s="11" t="s">
        <v>220</v>
      </c>
      <c r="G24" s="9">
        <f>G25</f>
        <v>987.09999999999991</v>
      </c>
    </row>
    <row r="25" spans="1:7" ht="45">
      <c r="A25" s="6">
        <f t="shared" si="0"/>
        <v>7</v>
      </c>
      <c r="B25" s="8" t="s">
        <v>221</v>
      </c>
      <c r="C25" s="6">
        <v>901</v>
      </c>
      <c r="D25" s="11" t="s">
        <v>7</v>
      </c>
      <c r="E25" s="11" t="s">
        <v>271</v>
      </c>
      <c r="F25" s="11" t="s">
        <v>222</v>
      </c>
      <c r="G25" s="9">
        <f>734.6+221.7+28+2.8</f>
        <v>987.09999999999991</v>
      </c>
    </row>
    <row r="26" spans="1:7" ht="30">
      <c r="A26" s="6">
        <f t="shared" si="0"/>
        <v>8</v>
      </c>
      <c r="B26" s="8" t="s">
        <v>223</v>
      </c>
      <c r="C26" s="6">
        <v>901</v>
      </c>
      <c r="D26" s="11" t="s">
        <v>7</v>
      </c>
      <c r="E26" s="11" t="s">
        <v>271</v>
      </c>
      <c r="F26" s="11" t="s">
        <v>224</v>
      </c>
      <c r="G26" s="9">
        <f>G27</f>
        <v>1173</v>
      </c>
    </row>
    <row r="27" spans="1:7" ht="45">
      <c r="A27" s="6">
        <f t="shared" si="0"/>
        <v>9</v>
      </c>
      <c r="B27" s="8" t="s">
        <v>225</v>
      </c>
      <c r="C27" s="6">
        <v>901</v>
      </c>
      <c r="D27" s="11" t="s">
        <v>7</v>
      </c>
      <c r="E27" s="11" t="s">
        <v>271</v>
      </c>
      <c r="F27" s="11" t="s">
        <v>226</v>
      </c>
      <c r="G27" s="9">
        <f>2049.4-891.4-13.8+7+13.8+8</f>
        <v>1173</v>
      </c>
    </row>
    <row r="28" spans="1:7" ht="15">
      <c r="A28" s="6">
        <f t="shared" si="0"/>
        <v>10</v>
      </c>
      <c r="B28" s="8" t="s">
        <v>17</v>
      </c>
      <c r="C28" s="6">
        <v>901</v>
      </c>
      <c r="D28" s="11" t="s">
        <v>7</v>
      </c>
      <c r="E28" s="11" t="s">
        <v>271</v>
      </c>
      <c r="F28" s="11" t="s">
        <v>264</v>
      </c>
      <c r="G28" s="9">
        <f>G29</f>
        <v>0</v>
      </c>
    </row>
    <row r="29" spans="1:7" ht="15">
      <c r="A29" s="6">
        <f t="shared" si="0"/>
        <v>11</v>
      </c>
      <c r="B29" s="8" t="s">
        <v>95</v>
      </c>
      <c r="C29" s="6">
        <v>901</v>
      </c>
      <c r="D29" s="11" t="s">
        <v>7</v>
      </c>
      <c r="E29" s="11" t="s">
        <v>271</v>
      </c>
      <c r="F29" s="11" t="s">
        <v>91</v>
      </c>
      <c r="G29" s="9">
        <f>13.8-13.8</f>
        <v>0</v>
      </c>
    </row>
    <row r="30" spans="1:7" ht="15">
      <c r="A30" s="6">
        <f t="shared" si="0"/>
        <v>12</v>
      </c>
      <c r="B30" s="8" t="s">
        <v>227</v>
      </c>
      <c r="C30" s="6">
        <v>901</v>
      </c>
      <c r="D30" s="11" t="s">
        <v>7</v>
      </c>
      <c r="E30" s="11" t="s">
        <v>272</v>
      </c>
      <c r="F30" s="11" t="s">
        <v>10</v>
      </c>
      <c r="G30" s="9">
        <f>G31</f>
        <v>2218.1999999999998</v>
      </c>
    </row>
    <row r="31" spans="1:7" ht="90">
      <c r="A31" s="6">
        <f t="shared" si="0"/>
        <v>13</v>
      </c>
      <c r="B31" s="8" t="s">
        <v>219</v>
      </c>
      <c r="C31" s="6">
        <v>901</v>
      </c>
      <c r="D31" s="11" t="s">
        <v>7</v>
      </c>
      <c r="E31" s="11" t="s">
        <v>272</v>
      </c>
      <c r="F31" s="11" t="s">
        <v>220</v>
      </c>
      <c r="G31" s="9">
        <f>G32</f>
        <v>2218.1999999999998</v>
      </c>
    </row>
    <row r="32" spans="1:7" ht="45">
      <c r="A32" s="6">
        <f t="shared" si="0"/>
        <v>14</v>
      </c>
      <c r="B32" s="8" t="s">
        <v>221</v>
      </c>
      <c r="C32" s="6">
        <v>901</v>
      </c>
      <c r="D32" s="11" t="s">
        <v>7</v>
      </c>
      <c r="E32" s="11" t="s">
        <v>272</v>
      </c>
      <c r="F32" s="11" t="s">
        <v>222</v>
      </c>
      <c r="G32" s="9">
        <f>1636.1+494.1+28+15+53-8</f>
        <v>2218.1999999999998</v>
      </c>
    </row>
    <row r="33" spans="1:7" ht="105">
      <c r="A33" s="6">
        <f t="shared" si="0"/>
        <v>15</v>
      </c>
      <c r="B33" s="5" t="s">
        <v>65</v>
      </c>
      <c r="C33" s="6">
        <v>901</v>
      </c>
      <c r="D33" s="11" t="s">
        <v>7</v>
      </c>
      <c r="E33" s="11" t="s">
        <v>273</v>
      </c>
      <c r="F33" s="11"/>
      <c r="G33" s="9">
        <f>G34</f>
        <v>427.9</v>
      </c>
    </row>
    <row r="34" spans="1:7" ht="45">
      <c r="A34" s="6">
        <f t="shared" si="0"/>
        <v>16</v>
      </c>
      <c r="B34" s="8" t="s">
        <v>221</v>
      </c>
      <c r="C34" s="6">
        <v>901</v>
      </c>
      <c r="D34" s="11" t="s">
        <v>7</v>
      </c>
      <c r="E34" s="11" t="s">
        <v>273</v>
      </c>
      <c r="F34" s="11" t="s">
        <v>222</v>
      </c>
      <c r="G34" s="9">
        <f>292.9+88.4+13.1+12+21.5</f>
        <v>427.9</v>
      </c>
    </row>
    <row r="35" spans="1:7" ht="15.6">
      <c r="A35" s="6">
        <f t="shared" si="0"/>
        <v>17</v>
      </c>
      <c r="B35" s="18" t="s">
        <v>156</v>
      </c>
      <c r="C35" s="14">
        <v>906</v>
      </c>
      <c r="D35" s="15"/>
      <c r="E35" s="15"/>
      <c r="F35" s="14"/>
      <c r="G35" s="16">
        <f>G36+G93+G124+G157+G101+G152-0.1</f>
        <v>108735.55395</v>
      </c>
    </row>
    <row r="36" spans="1:7" ht="15">
      <c r="A36" s="6">
        <f t="shared" si="0"/>
        <v>18</v>
      </c>
      <c r="B36" s="5" t="s">
        <v>157</v>
      </c>
      <c r="C36" s="7" t="s">
        <v>14</v>
      </c>
      <c r="D36" s="7" t="s">
        <v>8</v>
      </c>
      <c r="E36" s="7"/>
      <c r="F36" s="6"/>
      <c r="G36" s="9">
        <f>G37+G42+G80+G74+G84</f>
        <v>58376.379000000008</v>
      </c>
    </row>
    <row r="37" spans="1:7" ht="45">
      <c r="A37" s="6">
        <f t="shared" si="0"/>
        <v>19</v>
      </c>
      <c r="B37" s="5" t="s">
        <v>158</v>
      </c>
      <c r="C37" s="6">
        <v>906</v>
      </c>
      <c r="D37" s="7" t="s">
        <v>159</v>
      </c>
      <c r="E37" s="7"/>
      <c r="F37" s="6"/>
      <c r="G37" s="9">
        <f>G38</f>
        <v>2758.3</v>
      </c>
    </row>
    <row r="38" spans="1:7" ht="30">
      <c r="A38" s="6">
        <f t="shared" si="0"/>
        <v>20</v>
      </c>
      <c r="B38" s="5" t="s">
        <v>160</v>
      </c>
      <c r="C38" s="7" t="s">
        <v>14</v>
      </c>
      <c r="D38" s="7" t="s">
        <v>159</v>
      </c>
      <c r="E38" s="7" t="s">
        <v>274</v>
      </c>
      <c r="F38" s="6"/>
      <c r="G38" s="9">
        <f>G39</f>
        <v>2758.3</v>
      </c>
    </row>
    <row r="39" spans="1:7" ht="15">
      <c r="A39" s="6">
        <f t="shared" si="0"/>
        <v>21</v>
      </c>
      <c r="B39" s="17" t="s">
        <v>161</v>
      </c>
      <c r="C39" s="7" t="s">
        <v>14</v>
      </c>
      <c r="D39" s="7" t="s">
        <v>159</v>
      </c>
      <c r="E39" s="7" t="s">
        <v>275</v>
      </c>
      <c r="F39" s="6"/>
      <c r="G39" s="9">
        <f>G40</f>
        <v>2758.3</v>
      </c>
    </row>
    <row r="40" spans="1:7" ht="90">
      <c r="A40" s="6">
        <f t="shared" si="0"/>
        <v>22</v>
      </c>
      <c r="B40" s="8" t="s">
        <v>219</v>
      </c>
      <c r="C40" s="11" t="s">
        <v>14</v>
      </c>
      <c r="D40" s="11" t="s">
        <v>159</v>
      </c>
      <c r="E40" s="7" t="s">
        <v>275</v>
      </c>
      <c r="F40" s="11" t="s">
        <v>220</v>
      </c>
      <c r="G40" s="9">
        <f>G41</f>
        <v>2758.3</v>
      </c>
    </row>
    <row r="41" spans="1:7" ht="45">
      <c r="A41" s="6">
        <f t="shared" si="0"/>
        <v>23</v>
      </c>
      <c r="B41" s="8" t="s">
        <v>221</v>
      </c>
      <c r="C41" s="11" t="s">
        <v>14</v>
      </c>
      <c r="D41" s="11" t="s">
        <v>159</v>
      </c>
      <c r="E41" s="7" t="s">
        <v>275</v>
      </c>
      <c r="F41" s="11" t="s">
        <v>222</v>
      </c>
      <c r="G41" s="9">
        <f>1784.9+160+539+74.4+200</f>
        <v>2758.3</v>
      </c>
    </row>
    <row r="42" spans="1:7" ht="15">
      <c r="A42" s="6">
        <f t="shared" si="0"/>
        <v>24</v>
      </c>
      <c r="B42" s="17" t="s">
        <v>163</v>
      </c>
      <c r="C42" s="6">
        <v>906</v>
      </c>
      <c r="D42" s="7" t="s">
        <v>15</v>
      </c>
      <c r="E42" s="7"/>
      <c r="F42" s="6"/>
      <c r="G42" s="9">
        <f>G43</f>
        <v>54014.479000000007</v>
      </c>
    </row>
    <row r="43" spans="1:7" ht="30">
      <c r="A43" s="6">
        <f t="shared" si="0"/>
        <v>25</v>
      </c>
      <c r="B43" s="5" t="s">
        <v>160</v>
      </c>
      <c r="C43" s="6">
        <v>906</v>
      </c>
      <c r="D43" s="7" t="s">
        <v>15</v>
      </c>
      <c r="E43" s="7" t="s">
        <v>279</v>
      </c>
      <c r="F43" s="6"/>
      <c r="G43" s="9">
        <f>G49+G54+G64+G44+G72+G61</f>
        <v>54014.479000000007</v>
      </c>
    </row>
    <row r="44" spans="1:7" ht="120">
      <c r="A44" s="6">
        <f t="shared" si="0"/>
        <v>26</v>
      </c>
      <c r="B44" s="5" t="s">
        <v>204</v>
      </c>
      <c r="C44" s="6">
        <v>906</v>
      </c>
      <c r="D44" s="7" t="s">
        <v>15</v>
      </c>
      <c r="E44" s="7" t="s">
        <v>280</v>
      </c>
      <c r="F44" s="6"/>
      <c r="G44" s="9">
        <f>G45+G47</f>
        <v>61.9</v>
      </c>
    </row>
    <row r="45" spans="1:7" ht="90">
      <c r="A45" s="6">
        <f t="shared" si="0"/>
        <v>27</v>
      </c>
      <c r="B45" s="8" t="s">
        <v>219</v>
      </c>
      <c r="C45" s="6">
        <v>906</v>
      </c>
      <c r="D45" s="7" t="s">
        <v>15</v>
      </c>
      <c r="E45" s="7" t="s">
        <v>280</v>
      </c>
      <c r="F45" s="11" t="s">
        <v>220</v>
      </c>
      <c r="G45" s="9">
        <f>G46</f>
        <v>59.6</v>
      </c>
    </row>
    <row r="46" spans="1:7" ht="45">
      <c r="A46" s="6">
        <f t="shared" si="0"/>
        <v>28</v>
      </c>
      <c r="B46" s="8" t="s">
        <v>221</v>
      </c>
      <c r="C46" s="6">
        <v>906</v>
      </c>
      <c r="D46" s="7" t="s">
        <v>15</v>
      </c>
      <c r="E46" s="7" t="s">
        <v>280</v>
      </c>
      <c r="F46" s="11" t="s">
        <v>222</v>
      </c>
      <c r="G46" s="9">
        <f>60.1-2.3+1.8</f>
        <v>59.6</v>
      </c>
    </row>
    <row r="47" spans="1:7" ht="30">
      <c r="A47" s="6">
        <f t="shared" si="0"/>
        <v>29</v>
      </c>
      <c r="B47" s="8" t="s">
        <v>223</v>
      </c>
      <c r="C47" s="6">
        <v>906</v>
      </c>
      <c r="D47" s="7" t="s">
        <v>15</v>
      </c>
      <c r="E47" s="7" t="s">
        <v>280</v>
      </c>
      <c r="F47" s="11" t="s">
        <v>224</v>
      </c>
      <c r="G47" s="9">
        <f>G48</f>
        <v>2.2999999999999998</v>
      </c>
    </row>
    <row r="48" spans="1:7" ht="45">
      <c r="A48" s="6">
        <f t="shared" si="0"/>
        <v>30</v>
      </c>
      <c r="B48" s="8" t="s">
        <v>225</v>
      </c>
      <c r="C48" s="6">
        <v>906</v>
      </c>
      <c r="D48" s="7" t="s">
        <v>15</v>
      </c>
      <c r="E48" s="7" t="s">
        <v>280</v>
      </c>
      <c r="F48" s="11" t="s">
        <v>226</v>
      </c>
      <c r="G48" s="9">
        <f>2.3</f>
        <v>2.2999999999999998</v>
      </c>
    </row>
    <row r="49" spans="1:7" ht="150">
      <c r="A49" s="6">
        <f t="shared" si="0"/>
        <v>31</v>
      </c>
      <c r="B49" s="5" t="s">
        <v>126</v>
      </c>
      <c r="C49" s="6">
        <v>906</v>
      </c>
      <c r="D49" s="7" t="s">
        <v>15</v>
      </c>
      <c r="E49" s="7" t="s">
        <v>281</v>
      </c>
      <c r="F49" s="6"/>
      <c r="G49" s="9">
        <f>G50+G52</f>
        <v>899.5</v>
      </c>
    </row>
    <row r="50" spans="1:7" ht="90">
      <c r="A50" s="6">
        <f t="shared" si="0"/>
        <v>32</v>
      </c>
      <c r="B50" s="8" t="s">
        <v>219</v>
      </c>
      <c r="C50" s="6">
        <v>906</v>
      </c>
      <c r="D50" s="7" t="s">
        <v>15</v>
      </c>
      <c r="E50" s="7" t="s">
        <v>281</v>
      </c>
      <c r="F50" s="11" t="s">
        <v>220</v>
      </c>
      <c r="G50" s="9">
        <f>G51</f>
        <v>850.8</v>
      </c>
    </row>
    <row r="51" spans="1:7" ht="45">
      <c r="A51" s="6">
        <f t="shared" si="0"/>
        <v>33</v>
      </c>
      <c r="B51" s="8" t="s">
        <v>221</v>
      </c>
      <c r="C51" s="6">
        <v>906</v>
      </c>
      <c r="D51" s="7" t="s">
        <v>15</v>
      </c>
      <c r="E51" s="7" t="s">
        <v>281</v>
      </c>
      <c r="F51" s="11" t="s">
        <v>222</v>
      </c>
      <c r="G51" s="9">
        <f>873.5-48.7+26</f>
        <v>850.8</v>
      </c>
    </row>
    <row r="52" spans="1:7" ht="30">
      <c r="A52" s="6">
        <f t="shared" si="0"/>
        <v>34</v>
      </c>
      <c r="B52" s="8" t="s">
        <v>223</v>
      </c>
      <c r="C52" s="6">
        <v>906</v>
      </c>
      <c r="D52" s="7" t="s">
        <v>15</v>
      </c>
      <c r="E52" s="7" t="s">
        <v>281</v>
      </c>
      <c r="F52" s="11" t="s">
        <v>224</v>
      </c>
      <c r="G52" s="9">
        <f>G53</f>
        <v>48.7</v>
      </c>
    </row>
    <row r="53" spans="1:7" ht="45">
      <c r="A53" s="6">
        <f t="shared" si="0"/>
        <v>35</v>
      </c>
      <c r="B53" s="8" t="s">
        <v>225</v>
      </c>
      <c r="C53" s="6">
        <v>906</v>
      </c>
      <c r="D53" s="7" t="s">
        <v>15</v>
      </c>
      <c r="E53" s="7" t="s">
        <v>281</v>
      </c>
      <c r="F53" s="11" t="s">
        <v>226</v>
      </c>
      <c r="G53" s="9">
        <f>48.7</f>
        <v>48.7</v>
      </c>
    </row>
    <row r="54" spans="1:7" ht="165">
      <c r="A54" s="6">
        <f t="shared" si="0"/>
        <v>36</v>
      </c>
      <c r="B54" s="5" t="s">
        <v>89</v>
      </c>
      <c r="C54" s="6">
        <v>906</v>
      </c>
      <c r="D54" s="7" t="s">
        <v>15</v>
      </c>
      <c r="E54" s="7" t="s">
        <v>282</v>
      </c>
      <c r="F54" s="6"/>
      <c r="G54" s="9">
        <f>G55+G57</f>
        <v>915.89</v>
      </c>
    </row>
    <row r="55" spans="1:7" ht="90">
      <c r="A55" s="6">
        <f t="shared" si="0"/>
        <v>37</v>
      </c>
      <c r="B55" s="8" t="s">
        <v>219</v>
      </c>
      <c r="C55" s="6">
        <v>906</v>
      </c>
      <c r="D55" s="7" t="s">
        <v>15</v>
      </c>
      <c r="E55" s="7" t="s">
        <v>282</v>
      </c>
      <c r="F55" s="11" t="s">
        <v>220</v>
      </c>
      <c r="G55" s="9">
        <f>G56</f>
        <v>851.29</v>
      </c>
    </row>
    <row r="56" spans="1:7" ht="45">
      <c r="A56" s="6">
        <f t="shared" si="0"/>
        <v>38</v>
      </c>
      <c r="B56" s="8" t="s">
        <v>221</v>
      </c>
      <c r="C56" s="6">
        <v>906</v>
      </c>
      <c r="D56" s="7" t="s">
        <v>15</v>
      </c>
      <c r="E56" s="7" t="s">
        <v>282</v>
      </c>
      <c r="F56" s="11" t="s">
        <v>222</v>
      </c>
      <c r="G56" s="9">
        <f>889.9-64.6+25.99</f>
        <v>851.29</v>
      </c>
    </row>
    <row r="57" spans="1:7" ht="30">
      <c r="A57" s="6">
        <f t="shared" si="0"/>
        <v>39</v>
      </c>
      <c r="B57" s="8" t="s">
        <v>223</v>
      </c>
      <c r="C57" s="6">
        <v>906</v>
      </c>
      <c r="D57" s="7" t="s">
        <v>15</v>
      </c>
      <c r="E57" s="7" t="s">
        <v>282</v>
      </c>
      <c r="F57" s="11" t="s">
        <v>224</v>
      </c>
      <c r="G57" s="9">
        <f>G58</f>
        <v>64.599999999999994</v>
      </c>
    </row>
    <row r="58" spans="1:7" ht="45">
      <c r="A58" s="6">
        <f t="shared" si="0"/>
        <v>40</v>
      </c>
      <c r="B58" s="8" t="s">
        <v>225</v>
      </c>
      <c r="C58" s="6">
        <v>906</v>
      </c>
      <c r="D58" s="7" t="s">
        <v>15</v>
      </c>
      <c r="E58" s="7" t="s">
        <v>282</v>
      </c>
      <c r="F58" s="11" t="s">
        <v>226</v>
      </c>
      <c r="G58" s="9">
        <f>64.6</f>
        <v>64.599999999999994</v>
      </c>
    </row>
    <row r="59" spans="1:7" ht="225">
      <c r="A59" s="6">
        <f t="shared" si="0"/>
        <v>41</v>
      </c>
      <c r="B59" s="8" t="s">
        <v>381</v>
      </c>
      <c r="C59" s="6">
        <v>906</v>
      </c>
      <c r="D59" s="7" t="s">
        <v>15</v>
      </c>
      <c r="E59" s="7" t="s">
        <v>382</v>
      </c>
      <c r="F59" s="11"/>
      <c r="G59" s="9">
        <f>G60+G62</f>
        <v>58.461999999999982</v>
      </c>
    </row>
    <row r="60" spans="1:7" ht="90">
      <c r="A60" s="6">
        <f t="shared" si="0"/>
        <v>42</v>
      </c>
      <c r="B60" s="8" t="s">
        <v>219</v>
      </c>
      <c r="C60" s="6">
        <v>906</v>
      </c>
      <c r="D60" s="7" t="s">
        <v>15</v>
      </c>
      <c r="E60" s="7" t="s">
        <v>382</v>
      </c>
      <c r="F60" s="11" t="s">
        <v>220</v>
      </c>
      <c r="G60" s="9">
        <f>G61</f>
        <v>58.461999999999982</v>
      </c>
    </row>
    <row r="61" spans="1:7" ht="45">
      <c r="A61" s="6">
        <f t="shared" si="0"/>
        <v>43</v>
      </c>
      <c r="B61" s="8" t="s">
        <v>221</v>
      </c>
      <c r="C61" s="6">
        <v>906</v>
      </c>
      <c r="D61" s="7" t="s">
        <v>15</v>
      </c>
      <c r="E61" s="7" t="s">
        <v>382</v>
      </c>
      <c r="F61" s="11" t="s">
        <v>222</v>
      </c>
      <c r="G61" s="9">
        <f>193.4-4.3-101.668-30.7+1.73</f>
        <v>58.461999999999982</v>
      </c>
    </row>
    <row r="62" spans="1:7" ht="30">
      <c r="A62" s="6">
        <f t="shared" si="0"/>
        <v>44</v>
      </c>
      <c r="B62" s="8" t="s">
        <v>223</v>
      </c>
      <c r="C62" s="6">
        <v>906</v>
      </c>
      <c r="D62" s="7" t="s">
        <v>15</v>
      </c>
      <c r="E62" s="7" t="s">
        <v>382</v>
      </c>
      <c r="F62" s="11" t="s">
        <v>224</v>
      </c>
      <c r="G62" s="9">
        <f>G63</f>
        <v>0</v>
      </c>
    </row>
    <row r="63" spans="1:7" ht="45">
      <c r="A63" s="6">
        <f t="shared" si="0"/>
        <v>45</v>
      </c>
      <c r="B63" s="8" t="s">
        <v>225</v>
      </c>
      <c r="C63" s="6">
        <v>906</v>
      </c>
      <c r="D63" s="7" t="s">
        <v>15</v>
      </c>
      <c r="E63" s="7" t="s">
        <v>382</v>
      </c>
      <c r="F63" s="11" t="s">
        <v>226</v>
      </c>
      <c r="G63" s="9">
        <f>4.3-4.3</f>
        <v>0</v>
      </c>
    </row>
    <row r="64" spans="1:7" ht="75">
      <c r="A64" s="6">
        <f t="shared" si="0"/>
        <v>46</v>
      </c>
      <c r="B64" s="5" t="s">
        <v>16</v>
      </c>
      <c r="C64" s="6">
        <v>906</v>
      </c>
      <c r="D64" s="7" t="s">
        <v>15</v>
      </c>
      <c r="E64" s="7" t="s">
        <v>283</v>
      </c>
      <c r="F64" s="6"/>
      <c r="G64" s="9">
        <f>G65+G67+G69</f>
        <v>43858.400000000001</v>
      </c>
    </row>
    <row r="65" spans="1:7" ht="90">
      <c r="A65" s="6">
        <f t="shared" si="0"/>
        <v>47</v>
      </c>
      <c r="B65" s="8" t="s">
        <v>219</v>
      </c>
      <c r="C65" s="6">
        <v>906</v>
      </c>
      <c r="D65" s="7" t="s">
        <v>15</v>
      </c>
      <c r="E65" s="7" t="s">
        <v>283</v>
      </c>
      <c r="F65" s="11" t="s">
        <v>220</v>
      </c>
      <c r="G65" s="9">
        <f>G66</f>
        <v>29064.6</v>
      </c>
    </row>
    <row r="66" spans="1:7" ht="45">
      <c r="A66" s="6">
        <f t="shared" si="0"/>
        <v>48</v>
      </c>
      <c r="B66" s="8" t="s">
        <v>221</v>
      </c>
      <c r="C66" s="6">
        <v>906</v>
      </c>
      <c r="D66" s="7" t="s">
        <v>15</v>
      </c>
      <c r="E66" s="7" t="s">
        <v>283</v>
      </c>
      <c r="F66" s="11" t="s">
        <v>222</v>
      </c>
      <c r="G66" s="9">
        <f>21673.8+370+6470.8+500+50</f>
        <v>29064.6</v>
      </c>
    </row>
    <row r="67" spans="1:7" ht="30">
      <c r="A67" s="6">
        <f t="shared" si="0"/>
        <v>49</v>
      </c>
      <c r="B67" s="8" t="s">
        <v>223</v>
      </c>
      <c r="C67" s="6">
        <v>906</v>
      </c>
      <c r="D67" s="7" t="s">
        <v>15</v>
      </c>
      <c r="E67" s="7" t="s">
        <v>283</v>
      </c>
      <c r="F67" s="11" t="s">
        <v>224</v>
      </c>
      <c r="G67" s="9">
        <f>G68</f>
        <v>13872.800000000001</v>
      </c>
    </row>
    <row r="68" spans="1:7" ht="45">
      <c r="A68" s="6">
        <f t="shared" si="0"/>
        <v>50</v>
      </c>
      <c r="B68" s="8" t="s">
        <v>225</v>
      </c>
      <c r="C68" s="6">
        <v>906</v>
      </c>
      <c r="D68" s="7" t="s">
        <v>15</v>
      </c>
      <c r="E68" s="7" t="s">
        <v>283</v>
      </c>
      <c r="F68" s="11" t="s">
        <v>226</v>
      </c>
      <c r="G68" s="9">
        <f>40084.6-26496.1-145.8+200+50-100+100+200-200-7-269.3+269.3+200-12.9</f>
        <v>13872.800000000001</v>
      </c>
    </row>
    <row r="69" spans="1:7" ht="15">
      <c r="A69" s="6">
        <f t="shared" si="0"/>
        <v>51</v>
      </c>
      <c r="B69" s="8" t="s">
        <v>17</v>
      </c>
      <c r="C69" s="6">
        <v>906</v>
      </c>
      <c r="D69" s="7" t="s">
        <v>15</v>
      </c>
      <c r="E69" s="7" t="s">
        <v>283</v>
      </c>
      <c r="F69" s="11" t="s">
        <v>264</v>
      </c>
      <c r="G69" s="9">
        <f>G71+G70</f>
        <v>921</v>
      </c>
    </row>
    <row r="70" spans="1:7" ht="15">
      <c r="A70" s="6">
        <f t="shared" si="0"/>
        <v>52</v>
      </c>
      <c r="B70" s="8" t="s">
        <v>95</v>
      </c>
      <c r="C70" s="6">
        <v>906</v>
      </c>
      <c r="D70" s="7" t="s">
        <v>15</v>
      </c>
      <c r="E70" s="7" t="s">
        <v>283</v>
      </c>
      <c r="F70" s="11" t="s">
        <v>91</v>
      </c>
      <c r="G70" s="9">
        <f>133.5+73.2+528.6</f>
        <v>735.3</v>
      </c>
    </row>
    <row r="71" spans="1:7" ht="15">
      <c r="A71" s="6">
        <f t="shared" si="0"/>
        <v>53</v>
      </c>
      <c r="B71" s="8" t="s">
        <v>18</v>
      </c>
      <c r="C71" s="6">
        <v>906</v>
      </c>
      <c r="D71" s="7" t="s">
        <v>15</v>
      </c>
      <c r="E71" s="7" t="s">
        <v>283</v>
      </c>
      <c r="F71" s="11" t="s">
        <v>59</v>
      </c>
      <c r="G71" s="9">
        <f>145.8+20+7+12.9</f>
        <v>185.70000000000002</v>
      </c>
    </row>
    <row r="72" spans="1:7" ht="105">
      <c r="A72" s="6">
        <f t="shared" si="0"/>
        <v>54</v>
      </c>
      <c r="B72" s="5" t="s">
        <v>206</v>
      </c>
      <c r="C72" s="6">
        <v>906</v>
      </c>
      <c r="D72" s="7" t="s">
        <v>15</v>
      </c>
      <c r="E72" s="7" t="s">
        <v>125</v>
      </c>
      <c r="F72" s="11"/>
      <c r="G72" s="9">
        <f>G73</f>
        <v>8220.3270000000011</v>
      </c>
    </row>
    <row r="73" spans="1:7" ht="45">
      <c r="A73" s="6">
        <f t="shared" si="0"/>
        <v>55</v>
      </c>
      <c r="B73" s="8" t="s">
        <v>221</v>
      </c>
      <c r="C73" s="6">
        <v>906</v>
      </c>
      <c r="D73" s="7" t="s">
        <v>15</v>
      </c>
      <c r="E73" s="7" t="s">
        <v>125</v>
      </c>
      <c r="F73" s="11" t="s">
        <v>222</v>
      </c>
      <c r="G73" s="9">
        <f>5770.427+1742.8+264.3+66.7+186.1+190</f>
        <v>8220.3270000000011</v>
      </c>
    </row>
    <row r="74" spans="1:7" ht="15">
      <c r="A74" s="6">
        <f t="shared" si="0"/>
        <v>56</v>
      </c>
      <c r="B74" s="8" t="s">
        <v>166</v>
      </c>
      <c r="C74" s="6">
        <v>906</v>
      </c>
      <c r="D74" s="7" t="s">
        <v>167</v>
      </c>
      <c r="E74" s="7"/>
      <c r="F74" s="11"/>
      <c r="G74" s="9">
        <f>G75</f>
        <v>3.5999999999999996</v>
      </c>
    </row>
    <row r="75" spans="1:7" ht="15">
      <c r="A75" s="6">
        <f t="shared" si="0"/>
        <v>57</v>
      </c>
      <c r="B75" s="17" t="s">
        <v>78</v>
      </c>
      <c r="C75" s="6">
        <v>906</v>
      </c>
      <c r="D75" s="7" t="s">
        <v>167</v>
      </c>
      <c r="E75" s="7" t="s">
        <v>274</v>
      </c>
      <c r="F75" s="11"/>
      <c r="G75" s="9">
        <f>G76</f>
        <v>3.5999999999999996</v>
      </c>
    </row>
    <row r="76" spans="1:7" ht="105">
      <c r="A76" s="6">
        <f t="shared" si="0"/>
        <v>58</v>
      </c>
      <c r="B76" s="5" t="s">
        <v>168</v>
      </c>
      <c r="C76" s="6">
        <v>906</v>
      </c>
      <c r="D76" s="7" t="s">
        <v>167</v>
      </c>
      <c r="E76" s="7" t="s">
        <v>169</v>
      </c>
      <c r="F76" s="11"/>
      <c r="G76" s="9">
        <f>G77</f>
        <v>3.5999999999999996</v>
      </c>
    </row>
    <row r="77" spans="1:7" ht="30">
      <c r="A77" s="6">
        <f t="shared" si="0"/>
        <v>59</v>
      </c>
      <c r="B77" s="8" t="s">
        <v>223</v>
      </c>
      <c r="C77" s="6">
        <v>906</v>
      </c>
      <c r="D77" s="7" t="s">
        <v>167</v>
      </c>
      <c r="E77" s="7" t="s">
        <v>169</v>
      </c>
      <c r="F77" s="11" t="s">
        <v>224</v>
      </c>
      <c r="G77" s="9">
        <f>G78</f>
        <v>3.5999999999999996</v>
      </c>
    </row>
    <row r="78" spans="1:7" ht="45">
      <c r="A78" s="6">
        <f t="shared" si="0"/>
        <v>60</v>
      </c>
      <c r="B78" s="8" t="s">
        <v>225</v>
      </c>
      <c r="C78" s="6">
        <v>906</v>
      </c>
      <c r="D78" s="7" t="s">
        <v>167</v>
      </c>
      <c r="E78" s="7" t="s">
        <v>169</v>
      </c>
      <c r="F78" s="11" t="s">
        <v>226</v>
      </c>
      <c r="G78" s="9">
        <f>2.8-1.7+2.5</f>
        <v>3.5999999999999996</v>
      </c>
    </row>
    <row r="79" spans="1:7" ht="15">
      <c r="A79" s="6">
        <f t="shared" si="0"/>
        <v>61</v>
      </c>
      <c r="B79" s="8" t="s">
        <v>60</v>
      </c>
      <c r="C79" s="6">
        <v>906</v>
      </c>
      <c r="D79" s="7" t="s">
        <v>263</v>
      </c>
      <c r="E79" s="7"/>
      <c r="F79" s="11"/>
      <c r="G79" s="9">
        <f>G80</f>
        <v>300</v>
      </c>
    </row>
    <row r="80" spans="1:7" ht="30">
      <c r="A80" s="6">
        <f t="shared" si="0"/>
        <v>62</v>
      </c>
      <c r="B80" s="5" t="s">
        <v>160</v>
      </c>
      <c r="C80" s="6">
        <v>906</v>
      </c>
      <c r="D80" s="7" t="s">
        <v>263</v>
      </c>
      <c r="E80" s="7" t="s">
        <v>279</v>
      </c>
      <c r="F80" s="11"/>
      <c r="G80" s="9">
        <f>G81</f>
        <v>300</v>
      </c>
    </row>
    <row r="81" spans="1:7" ht="45">
      <c r="A81" s="6">
        <f t="shared" si="0"/>
        <v>63</v>
      </c>
      <c r="B81" s="8" t="s">
        <v>61</v>
      </c>
      <c r="C81" s="6">
        <v>906</v>
      </c>
      <c r="D81" s="7" t="s">
        <v>263</v>
      </c>
      <c r="E81" s="7" t="s">
        <v>284</v>
      </c>
      <c r="F81" s="11"/>
      <c r="G81" s="9">
        <f>G82</f>
        <v>300</v>
      </c>
    </row>
    <row r="82" spans="1:7" ht="15">
      <c r="A82" s="6">
        <f t="shared" si="0"/>
        <v>64</v>
      </c>
      <c r="B82" s="17" t="s">
        <v>17</v>
      </c>
      <c r="C82" s="6">
        <v>906</v>
      </c>
      <c r="D82" s="7" t="s">
        <v>263</v>
      </c>
      <c r="E82" s="7" t="s">
        <v>284</v>
      </c>
      <c r="F82" s="11" t="s">
        <v>264</v>
      </c>
      <c r="G82" s="9">
        <f>G83</f>
        <v>300</v>
      </c>
    </row>
    <row r="83" spans="1:7" ht="15">
      <c r="A83" s="6">
        <f t="shared" si="0"/>
        <v>65</v>
      </c>
      <c r="B83" s="8" t="s">
        <v>265</v>
      </c>
      <c r="C83" s="6">
        <v>906</v>
      </c>
      <c r="D83" s="7" t="s">
        <v>263</v>
      </c>
      <c r="E83" s="7" t="s">
        <v>284</v>
      </c>
      <c r="F83" s="11" t="s">
        <v>266</v>
      </c>
      <c r="G83" s="9">
        <v>300</v>
      </c>
    </row>
    <row r="84" spans="1:7" ht="15">
      <c r="A84" s="6">
        <f t="shared" si="0"/>
        <v>66</v>
      </c>
      <c r="B84" s="8" t="s">
        <v>366</v>
      </c>
      <c r="C84" s="6">
        <v>906</v>
      </c>
      <c r="D84" s="7" t="s">
        <v>147</v>
      </c>
      <c r="E84" s="7"/>
      <c r="F84" s="11"/>
      <c r="G84" s="9">
        <f>G90+G85</f>
        <v>1300</v>
      </c>
    </row>
    <row r="85" spans="1:7" ht="60">
      <c r="A85" s="6">
        <f t="shared" ref="A85:A148" si="1">A84+1</f>
        <v>67</v>
      </c>
      <c r="B85" s="5" t="s">
        <v>146</v>
      </c>
      <c r="C85" s="6">
        <v>906</v>
      </c>
      <c r="D85" s="7" t="s">
        <v>147</v>
      </c>
      <c r="E85" s="7" t="s">
        <v>194</v>
      </c>
      <c r="F85" s="6"/>
      <c r="G85" s="9">
        <f>G86</f>
        <v>200</v>
      </c>
    </row>
    <row r="86" spans="1:7" ht="90">
      <c r="A86" s="6">
        <f t="shared" si="1"/>
        <v>68</v>
      </c>
      <c r="B86" s="5" t="s">
        <v>192</v>
      </c>
      <c r="C86" s="6">
        <v>906</v>
      </c>
      <c r="D86" s="7" t="s">
        <v>147</v>
      </c>
      <c r="E86" s="7" t="s">
        <v>193</v>
      </c>
      <c r="F86" s="6"/>
      <c r="G86" s="9">
        <f>G87</f>
        <v>200</v>
      </c>
    </row>
    <row r="87" spans="1:7" ht="225">
      <c r="A87" s="6">
        <f t="shared" si="1"/>
        <v>69</v>
      </c>
      <c r="B87" s="5" t="s">
        <v>164</v>
      </c>
      <c r="C87" s="6">
        <v>906</v>
      </c>
      <c r="D87" s="7" t="s">
        <v>147</v>
      </c>
      <c r="E87" s="7" t="s">
        <v>165</v>
      </c>
      <c r="F87" s="6"/>
      <c r="G87" s="9">
        <f>G89</f>
        <v>200</v>
      </c>
    </row>
    <row r="88" spans="1:7" ht="30">
      <c r="A88" s="6">
        <f t="shared" si="1"/>
        <v>70</v>
      </c>
      <c r="B88" s="8" t="s">
        <v>223</v>
      </c>
      <c r="C88" s="6">
        <v>906</v>
      </c>
      <c r="D88" s="7" t="s">
        <v>147</v>
      </c>
      <c r="E88" s="7" t="s">
        <v>165</v>
      </c>
      <c r="F88" s="6">
        <v>200</v>
      </c>
      <c r="G88" s="9">
        <f>G89</f>
        <v>200</v>
      </c>
    </row>
    <row r="89" spans="1:7" ht="45">
      <c r="A89" s="6">
        <f t="shared" si="1"/>
        <v>71</v>
      </c>
      <c r="B89" s="8" t="s">
        <v>225</v>
      </c>
      <c r="C89" s="6">
        <v>906</v>
      </c>
      <c r="D89" s="7" t="s">
        <v>147</v>
      </c>
      <c r="E89" s="7" t="s">
        <v>165</v>
      </c>
      <c r="F89" s="6">
        <v>240</v>
      </c>
      <c r="G89" s="9">
        <f>300-100</f>
        <v>200</v>
      </c>
    </row>
    <row r="90" spans="1:7" ht="45">
      <c r="A90" s="6">
        <f t="shared" si="1"/>
        <v>72</v>
      </c>
      <c r="B90" s="8" t="s">
        <v>428</v>
      </c>
      <c r="C90" s="6">
        <v>906</v>
      </c>
      <c r="D90" s="7" t="s">
        <v>147</v>
      </c>
      <c r="E90" s="7" t="s">
        <v>415</v>
      </c>
      <c r="F90" s="11"/>
      <c r="G90" s="9">
        <f>G91</f>
        <v>1100</v>
      </c>
    </row>
    <row r="91" spans="1:7" ht="30">
      <c r="A91" s="6">
        <f t="shared" si="1"/>
        <v>73</v>
      </c>
      <c r="B91" s="8" t="s">
        <v>223</v>
      </c>
      <c r="C91" s="6">
        <v>906</v>
      </c>
      <c r="D91" s="7" t="s">
        <v>147</v>
      </c>
      <c r="E91" s="7" t="s">
        <v>415</v>
      </c>
      <c r="F91" s="11" t="s">
        <v>224</v>
      </c>
      <c r="G91" s="9">
        <f>G92</f>
        <v>1100</v>
      </c>
    </row>
    <row r="92" spans="1:7" ht="45">
      <c r="A92" s="6">
        <f t="shared" si="1"/>
        <v>74</v>
      </c>
      <c r="B92" s="8" t="s">
        <v>225</v>
      </c>
      <c r="C92" s="6">
        <v>906</v>
      </c>
      <c r="D92" s="7" t="s">
        <v>147</v>
      </c>
      <c r="E92" s="7" t="s">
        <v>415</v>
      </c>
      <c r="F92" s="11" t="s">
        <v>226</v>
      </c>
      <c r="G92" s="9">
        <f>1000+30+70</f>
        <v>1100</v>
      </c>
    </row>
    <row r="93" spans="1:7" ht="15">
      <c r="A93" s="6">
        <f t="shared" si="1"/>
        <v>75</v>
      </c>
      <c r="B93" s="19" t="s">
        <v>21</v>
      </c>
      <c r="C93" s="11" t="s">
        <v>14</v>
      </c>
      <c r="D93" s="7" t="s">
        <v>22</v>
      </c>
      <c r="E93" s="7"/>
      <c r="F93" s="6"/>
      <c r="G93" s="9">
        <f>G94</f>
        <v>4585.4000000000005</v>
      </c>
    </row>
    <row r="94" spans="1:7" ht="30">
      <c r="A94" s="6">
        <f t="shared" si="1"/>
        <v>76</v>
      </c>
      <c r="B94" s="19" t="s">
        <v>23</v>
      </c>
      <c r="C94" s="11" t="s">
        <v>14</v>
      </c>
      <c r="D94" s="7" t="s">
        <v>24</v>
      </c>
      <c r="E94" s="7"/>
      <c r="F94" s="6"/>
      <c r="G94" s="9">
        <f>G96</f>
        <v>4585.4000000000005</v>
      </c>
    </row>
    <row r="95" spans="1:7" ht="30">
      <c r="A95" s="6">
        <f t="shared" si="1"/>
        <v>77</v>
      </c>
      <c r="B95" s="5" t="s">
        <v>160</v>
      </c>
      <c r="C95" s="6">
        <v>906</v>
      </c>
      <c r="D95" s="7" t="s">
        <v>24</v>
      </c>
      <c r="E95" s="7" t="s">
        <v>279</v>
      </c>
      <c r="F95" s="6"/>
      <c r="G95" s="9">
        <f>G96</f>
        <v>4585.4000000000005</v>
      </c>
    </row>
    <row r="96" spans="1:7" ht="75">
      <c r="A96" s="6">
        <f t="shared" si="1"/>
        <v>78</v>
      </c>
      <c r="B96" s="5" t="s">
        <v>57</v>
      </c>
      <c r="C96" s="6">
        <v>906</v>
      </c>
      <c r="D96" s="7" t="s">
        <v>24</v>
      </c>
      <c r="E96" s="7" t="s">
        <v>285</v>
      </c>
      <c r="F96" s="6"/>
      <c r="G96" s="9">
        <f>G97+G99</f>
        <v>4585.4000000000005</v>
      </c>
    </row>
    <row r="97" spans="1:7" ht="90">
      <c r="A97" s="6">
        <f t="shared" si="1"/>
        <v>79</v>
      </c>
      <c r="B97" s="8" t="s">
        <v>219</v>
      </c>
      <c r="C97" s="6">
        <v>906</v>
      </c>
      <c r="D97" s="7" t="s">
        <v>24</v>
      </c>
      <c r="E97" s="7" t="s">
        <v>285</v>
      </c>
      <c r="F97" s="11" t="s">
        <v>220</v>
      </c>
      <c r="G97" s="9">
        <f>G98</f>
        <v>4221.1000000000004</v>
      </c>
    </row>
    <row r="98" spans="1:7" ht="45">
      <c r="A98" s="6">
        <f t="shared" si="1"/>
        <v>80</v>
      </c>
      <c r="B98" s="8" t="s">
        <v>221</v>
      </c>
      <c r="C98" s="6">
        <v>906</v>
      </c>
      <c r="D98" s="7" t="s">
        <v>24</v>
      </c>
      <c r="E98" s="7" t="s">
        <v>285</v>
      </c>
      <c r="F98" s="11" t="s">
        <v>222</v>
      </c>
      <c r="G98" s="9">
        <f>4015.9-364.3+569.5</f>
        <v>4221.1000000000004</v>
      </c>
    </row>
    <row r="99" spans="1:7" ht="30">
      <c r="A99" s="6">
        <f t="shared" si="1"/>
        <v>81</v>
      </c>
      <c r="B99" s="8" t="s">
        <v>223</v>
      </c>
      <c r="C99" s="6">
        <v>906</v>
      </c>
      <c r="D99" s="7" t="s">
        <v>24</v>
      </c>
      <c r="E99" s="7" t="s">
        <v>285</v>
      </c>
      <c r="F99" s="11" t="s">
        <v>224</v>
      </c>
      <c r="G99" s="9">
        <f>G100</f>
        <v>364.3</v>
      </c>
    </row>
    <row r="100" spans="1:7" ht="45">
      <c r="A100" s="6">
        <f t="shared" si="1"/>
        <v>82</v>
      </c>
      <c r="B100" s="8" t="s">
        <v>225</v>
      </c>
      <c r="C100" s="6">
        <v>906</v>
      </c>
      <c r="D100" s="7" t="s">
        <v>24</v>
      </c>
      <c r="E100" s="7" t="s">
        <v>285</v>
      </c>
      <c r="F100" s="11" t="s">
        <v>226</v>
      </c>
      <c r="G100" s="9">
        <f>364.3</f>
        <v>364.3</v>
      </c>
    </row>
    <row r="101" spans="1:7" ht="30">
      <c r="A101" s="6">
        <f t="shared" si="1"/>
        <v>83</v>
      </c>
      <c r="B101" s="8" t="s">
        <v>62</v>
      </c>
      <c r="C101" s="6">
        <v>906</v>
      </c>
      <c r="D101" s="7" t="s">
        <v>63</v>
      </c>
      <c r="E101" s="7"/>
      <c r="F101" s="11"/>
      <c r="G101" s="9">
        <f>G120+G102</f>
        <v>1110.4000000000001</v>
      </c>
    </row>
    <row r="102" spans="1:7" ht="60">
      <c r="A102" s="6">
        <f t="shared" si="1"/>
        <v>84</v>
      </c>
      <c r="B102" s="8" t="s">
        <v>372</v>
      </c>
      <c r="C102" s="6">
        <v>906</v>
      </c>
      <c r="D102" s="7" t="s">
        <v>97</v>
      </c>
      <c r="E102" s="7"/>
      <c r="F102" s="11"/>
      <c r="G102" s="9">
        <f>G103</f>
        <v>1080.4000000000001</v>
      </c>
    </row>
    <row r="103" spans="1:7" ht="105">
      <c r="A103" s="6">
        <f t="shared" si="1"/>
        <v>85</v>
      </c>
      <c r="B103" s="5" t="s">
        <v>64</v>
      </c>
      <c r="C103" s="6">
        <v>906</v>
      </c>
      <c r="D103" s="7" t="s">
        <v>97</v>
      </c>
      <c r="E103" s="7" t="s">
        <v>197</v>
      </c>
      <c r="F103" s="11"/>
      <c r="G103" s="9">
        <f>G104</f>
        <v>1080.4000000000001</v>
      </c>
    </row>
    <row r="104" spans="1:7" ht="75">
      <c r="A104" s="6">
        <f t="shared" si="1"/>
        <v>86</v>
      </c>
      <c r="B104" s="5" t="s">
        <v>86</v>
      </c>
      <c r="C104" s="6">
        <v>906</v>
      </c>
      <c r="D104" s="7" t="s">
        <v>97</v>
      </c>
      <c r="E104" s="7" t="s">
        <v>87</v>
      </c>
      <c r="F104" s="11"/>
      <c r="G104" s="9">
        <f>G117+G108+G111+G105+G114</f>
        <v>1080.4000000000001</v>
      </c>
    </row>
    <row r="105" spans="1:7" ht="210">
      <c r="A105" s="6">
        <f t="shared" si="1"/>
        <v>87</v>
      </c>
      <c r="B105" s="8" t="s">
        <v>481</v>
      </c>
      <c r="C105" s="6">
        <v>906</v>
      </c>
      <c r="D105" s="7" t="s">
        <v>97</v>
      </c>
      <c r="E105" s="6" t="s">
        <v>482</v>
      </c>
      <c r="F105" s="11"/>
      <c r="G105" s="9">
        <f>G106</f>
        <v>42.6</v>
      </c>
    </row>
    <row r="106" spans="1:7" ht="30">
      <c r="A106" s="6">
        <f t="shared" si="1"/>
        <v>88</v>
      </c>
      <c r="B106" s="8" t="s">
        <v>223</v>
      </c>
      <c r="C106" s="6">
        <v>906</v>
      </c>
      <c r="D106" s="7" t="s">
        <v>97</v>
      </c>
      <c r="E106" s="6" t="s">
        <v>482</v>
      </c>
      <c r="F106" s="11" t="s">
        <v>224</v>
      </c>
      <c r="G106" s="9">
        <f>G107</f>
        <v>42.6</v>
      </c>
    </row>
    <row r="107" spans="1:7" ht="45">
      <c r="A107" s="6">
        <f t="shared" si="1"/>
        <v>89</v>
      </c>
      <c r="B107" s="8" t="s">
        <v>225</v>
      </c>
      <c r="C107" s="6">
        <v>906</v>
      </c>
      <c r="D107" s="7" t="s">
        <v>97</v>
      </c>
      <c r="E107" s="6" t="s">
        <v>482</v>
      </c>
      <c r="F107" s="11" t="s">
        <v>226</v>
      </c>
      <c r="G107" s="9">
        <f>42.6</f>
        <v>42.6</v>
      </c>
    </row>
    <row r="108" spans="1:7" ht="211.8">
      <c r="A108" s="6">
        <f t="shared" si="1"/>
        <v>90</v>
      </c>
      <c r="B108" s="25" t="s">
        <v>390</v>
      </c>
      <c r="C108" s="6">
        <v>906</v>
      </c>
      <c r="D108" s="7" t="s">
        <v>97</v>
      </c>
      <c r="E108" s="7" t="s">
        <v>391</v>
      </c>
      <c r="F108" s="11"/>
      <c r="G108" s="9">
        <f>G109</f>
        <v>100</v>
      </c>
    </row>
    <row r="109" spans="1:7" ht="30">
      <c r="A109" s="6">
        <f t="shared" si="1"/>
        <v>91</v>
      </c>
      <c r="B109" s="26" t="s">
        <v>223</v>
      </c>
      <c r="C109" s="6">
        <v>906</v>
      </c>
      <c r="D109" s="7" t="s">
        <v>97</v>
      </c>
      <c r="E109" s="7" t="s">
        <v>391</v>
      </c>
      <c r="F109" s="11" t="s">
        <v>224</v>
      </c>
      <c r="G109" s="9">
        <f>G110</f>
        <v>100</v>
      </c>
    </row>
    <row r="110" spans="1:7" ht="45">
      <c r="A110" s="6">
        <f t="shared" si="1"/>
        <v>92</v>
      </c>
      <c r="B110" s="26" t="s">
        <v>225</v>
      </c>
      <c r="C110" s="6">
        <v>906</v>
      </c>
      <c r="D110" s="7" t="s">
        <v>97</v>
      </c>
      <c r="E110" s="7" t="s">
        <v>391</v>
      </c>
      <c r="F110" s="11" t="s">
        <v>226</v>
      </c>
      <c r="G110" s="9">
        <f>100</f>
        <v>100</v>
      </c>
    </row>
    <row r="111" spans="1:7" ht="180">
      <c r="A111" s="6">
        <f t="shared" si="1"/>
        <v>93</v>
      </c>
      <c r="B111" s="5" t="s">
        <v>387</v>
      </c>
      <c r="C111" s="6">
        <v>906</v>
      </c>
      <c r="D111" s="7" t="s">
        <v>97</v>
      </c>
      <c r="E111" s="7" t="s">
        <v>402</v>
      </c>
      <c r="F111" s="11"/>
      <c r="G111" s="9">
        <f>G112</f>
        <v>100</v>
      </c>
    </row>
    <row r="112" spans="1:7" ht="30">
      <c r="A112" s="6">
        <f t="shared" si="1"/>
        <v>94</v>
      </c>
      <c r="B112" s="8" t="s">
        <v>223</v>
      </c>
      <c r="C112" s="6">
        <v>906</v>
      </c>
      <c r="D112" s="7" t="s">
        <v>97</v>
      </c>
      <c r="E112" s="7" t="s">
        <v>402</v>
      </c>
      <c r="F112" s="11" t="s">
        <v>224</v>
      </c>
      <c r="G112" s="9">
        <f>G113</f>
        <v>100</v>
      </c>
    </row>
    <row r="113" spans="1:7" ht="45">
      <c r="A113" s="6">
        <f t="shared" si="1"/>
        <v>95</v>
      </c>
      <c r="B113" s="8" t="s">
        <v>225</v>
      </c>
      <c r="C113" s="6">
        <v>906</v>
      </c>
      <c r="D113" s="7" t="s">
        <v>97</v>
      </c>
      <c r="E113" s="7" t="s">
        <v>402</v>
      </c>
      <c r="F113" s="11" t="s">
        <v>226</v>
      </c>
      <c r="G113" s="9">
        <f>100</f>
        <v>100</v>
      </c>
    </row>
    <row r="114" spans="1:7" ht="195">
      <c r="A114" s="6">
        <f t="shared" si="1"/>
        <v>96</v>
      </c>
      <c r="B114" s="5" t="s">
        <v>492</v>
      </c>
      <c r="C114" s="6">
        <v>906</v>
      </c>
      <c r="D114" s="7" t="s">
        <v>97</v>
      </c>
      <c r="E114" s="6" t="s">
        <v>493</v>
      </c>
      <c r="F114" s="11"/>
      <c r="G114" s="9">
        <f>G115</f>
        <v>795.9</v>
      </c>
    </row>
    <row r="115" spans="1:7" ht="30">
      <c r="A115" s="6">
        <f t="shared" si="1"/>
        <v>97</v>
      </c>
      <c r="B115" s="8" t="s">
        <v>223</v>
      </c>
      <c r="C115" s="6">
        <v>906</v>
      </c>
      <c r="D115" s="7" t="s">
        <v>97</v>
      </c>
      <c r="E115" s="6" t="s">
        <v>493</v>
      </c>
      <c r="F115" s="11" t="s">
        <v>224</v>
      </c>
      <c r="G115" s="9">
        <f>G116</f>
        <v>795.9</v>
      </c>
    </row>
    <row r="116" spans="1:7" ht="45">
      <c r="A116" s="6">
        <f t="shared" si="1"/>
        <v>98</v>
      </c>
      <c r="B116" s="8" t="s">
        <v>225</v>
      </c>
      <c r="C116" s="6">
        <v>906</v>
      </c>
      <c r="D116" s="7" t="s">
        <v>97</v>
      </c>
      <c r="E116" s="6" t="s">
        <v>493</v>
      </c>
      <c r="F116" s="11" t="s">
        <v>226</v>
      </c>
      <c r="G116" s="9">
        <f>795.9</f>
        <v>795.9</v>
      </c>
    </row>
    <row r="117" spans="1:7" ht="210">
      <c r="A117" s="6">
        <f t="shared" si="1"/>
        <v>99</v>
      </c>
      <c r="B117" s="5" t="s">
        <v>291</v>
      </c>
      <c r="C117" s="6">
        <v>906</v>
      </c>
      <c r="D117" s="7" t="s">
        <v>97</v>
      </c>
      <c r="E117" s="6" t="s">
        <v>292</v>
      </c>
      <c r="F117" s="11"/>
      <c r="G117" s="9">
        <f>G118</f>
        <v>41.9</v>
      </c>
    </row>
    <row r="118" spans="1:7" ht="30">
      <c r="A118" s="6">
        <f t="shared" si="1"/>
        <v>100</v>
      </c>
      <c r="B118" s="8" t="s">
        <v>223</v>
      </c>
      <c r="C118" s="6">
        <v>906</v>
      </c>
      <c r="D118" s="7" t="s">
        <v>97</v>
      </c>
      <c r="E118" s="6" t="s">
        <v>292</v>
      </c>
      <c r="F118" s="11" t="s">
        <v>224</v>
      </c>
      <c r="G118" s="9">
        <f>G119</f>
        <v>41.9</v>
      </c>
    </row>
    <row r="119" spans="1:7" ht="45">
      <c r="A119" s="6">
        <f t="shared" si="1"/>
        <v>101</v>
      </c>
      <c r="B119" s="8" t="s">
        <v>225</v>
      </c>
      <c r="C119" s="6">
        <v>906</v>
      </c>
      <c r="D119" s="7" t="s">
        <v>97</v>
      </c>
      <c r="E119" s="6" t="s">
        <v>292</v>
      </c>
      <c r="F119" s="11" t="s">
        <v>226</v>
      </c>
      <c r="G119" s="9">
        <f>16.9+25</f>
        <v>41.9</v>
      </c>
    </row>
    <row r="120" spans="1:7" ht="45">
      <c r="A120" s="6">
        <f t="shared" si="1"/>
        <v>102</v>
      </c>
      <c r="B120" s="8" t="s">
        <v>441</v>
      </c>
      <c r="C120" s="6">
        <v>906</v>
      </c>
      <c r="D120" s="7" t="s">
        <v>442</v>
      </c>
      <c r="E120" s="7"/>
      <c r="F120" s="11"/>
      <c r="G120" s="9">
        <f>G121</f>
        <v>30</v>
      </c>
    </row>
    <row r="121" spans="1:7" ht="60.6">
      <c r="A121" s="6">
        <f t="shared" si="1"/>
        <v>103</v>
      </c>
      <c r="B121" s="34" t="s">
        <v>443</v>
      </c>
      <c r="C121" s="6">
        <v>906</v>
      </c>
      <c r="D121" s="7" t="s">
        <v>442</v>
      </c>
      <c r="E121" s="48">
        <v>8210086120</v>
      </c>
      <c r="F121" s="6"/>
      <c r="G121" s="9">
        <f>G122</f>
        <v>30</v>
      </c>
    </row>
    <row r="122" spans="1:7" ht="90.6">
      <c r="A122" s="6">
        <f t="shared" si="1"/>
        <v>104</v>
      </c>
      <c r="B122" s="8" t="s">
        <v>219</v>
      </c>
      <c r="C122" s="6">
        <v>906</v>
      </c>
      <c r="D122" s="7" t="s">
        <v>442</v>
      </c>
      <c r="E122" s="48">
        <v>8210086120</v>
      </c>
      <c r="F122" s="6">
        <v>100</v>
      </c>
      <c r="G122" s="9">
        <f>G123</f>
        <v>30</v>
      </c>
    </row>
    <row r="123" spans="1:7" ht="45.6">
      <c r="A123" s="6">
        <f t="shared" si="1"/>
        <v>105</v>
      </c>
      <c r="B123" s="8" t="s">
        <v>221</v>
      </c>
      <c r="C123" s="6">
        <v>906</v>
      </c>
      <c r="D123" s="7" t="s">
        <v>442</v>
      </c>
      <c r="E123" s="48">
        <v>8210086120</v>
      </c>
      <c r="F123" s="6">
        <v>120</v>
      </c>
      <c r="G123" s="9">
        <f>30</f>
        <v>30</v>
      </c>
    </row>
    <row r="124" spans="1:7" ht="15">
      <c r="A124" s="6">
        <f t="shared" si="1"/>
        <v>106</v>
      </c>
      <c r="B124" s="5" t="s">
        <v>25</v>
      </c>
      <c r="C124" s="20">
        <v>906</v>
      </c>
      <c r="D124" s="7" t="s">
        <v>100</v>
      </c>
      <c r="E124" s="7"/>
      <c r="F124" s="6"/>
      <c r="G124" s="9">
        <f>G125</f>
        <v>6956.0879500000001</v>
      </c>
    </row>
    <row r="125" spans="1:7" ht="30">
      <c r="A125" s="6">
        <f t="shared" si="1"/>
        <v>107</v>
      </c>
      <c r="B125" s="5" t="s">
        <v>99</v>
      </c>
      <c r="C125" s="20">
        <v>906</v>
      </c>
      <c r="D125" s="7" t="s">
        <v>101</v>
      </c>
      <c r="E125" s="7"/>
      <c r="F125" s="6"/>
      <c r="G125" s="9">
        <f>G126+G145+G140</f>
        <v>6956.0879500000001</v>
      </c>
    </row>
    <row r="126" spans="1:7" ht="45">
      <c r="A126" s="6">
        <f t="shared" si="1"/>
        <v>108</v>
      </c>
      <c r="B126" s="5" t="s">
        <v>267</v>
      </c>
      <c r="C126" s="6">
        <v>906</v>
      </c>
      <c r="D126" s="7" t="s">
        <v>101</v>
      </c>
      <c r="E126" s="7" t="s">
        <v>286</v>
      </c>
      <c r="F126" s="6"/>
      <c r="G126" s="9">
        <f>G127</f>
        <v>1395.5</v>
      </c>
    </row>
    <row r="127" spans="1:7" ht="60">
      <c r="A127" s="6">
        <f t="shared" si="1"/>
        <v>109</v>
      </c>
      <c r="B127" s="5" t="s">
        <v>191</v>
      </c>
      <c r="C127" s="6">
        <v>906</v>
      </c>
      <c r="D127" s="7" t="s">
        <v>101</v>
      </c>
      <c r="E127" s="7" t="s">
        <v>287</v>
      </c>
      <c r="F127" s="6"/>
      <c r="G127" s="9">
        <f>G131+G128+G137+G134</f>
        <v>1395.5</v>
      </c>
    </row>
    <row r="128" spans="1:7" ht="135">
      <c r="A128" s="6">
        <f t="shared" si="1"/>
        <v>110</v>
      </c>
      <c r="B128" s="5" t="s">
        <v>143</v>
      </c>
      <c r="C128" s="6">
        <v>906</v>
      </c>
      <c r="D128" s="7" t="s">
        <v>101</v>
      </c>
      <c r="E128" s="6" t="s">
        <v>374</v>
      </c>
      <c r="F128" s="6"/>
      <c r="G128" s="9">
        <f>G130</f>
        <v>910.5</v>
      </c>
    </row>
    <row r="129" spans="1:7" ht="15">
      <c r="A129" s="6">
        <f t="shared" si="1"/>
        <v>111</v>
      </c>
      <c r="B129" s="5" t="s">
        <v>17</v>
      </c>
      <c r="C129" s="6">
        <v>906</v>
      </c>
      <c r="D129" s="7" t="s">
        <v>101</v>
      </c>
      <c r="E129" s="6" t="s">
        <v>374</v>
      </c>
      <c r="F129" s="6">
        <v>800</v>
      </c>
      <c r="G129" s="9">
        <f>G130</f>
        <v>910.5</v>
      </c>
    </row>
    <row r="130" spans="1:7" ht="60">
      <c r="A130" s="6">
        <f t="shared" si="1"/>
        <v>112</v>
      </c>
      <c r="B130" s="5" t="s">
        <v>257</v>
      </c>
      <c r="C130" s="6">
        <v>906</v>
      </c>
      <c r="D130" s="7" t="s">
        <v>101</v>
      </c>
      <c r="E130" s="6" t="s">
        <v>374</v>
      </c>
      <c r="F130" s="6">
        <v>810</v>
      </c>
      <c r="G130" s="9">
        <v>910.5</v>
      </c>
    </row>
    <row r="131" spans="1:7" ht="135">
      <c r="A131" s="6">
        <f t="shared" si="1"/>
        <v>113</v>
      </c>
      <c r="B131" s="5" t="s">
        <v>143</v>
      </c>
      <c r="C131" s="6">
        <v>906</v>
      </c>
      <c r="D131" s="7" t="s">
        <v>101</v>
      </c>
      <c r="E131" s="6" t="s">
        <v>52</v>
      </c>
      <c r="F131" s="6"/>
      <c r="G131" s="9">
        <f>G133</f>
        <v>185</v>
      </c>
    </row>
    <row r="132" spans="1:7" ht="15">
      <c r="A132" s="6">
        <f t="shared" si="1"/>
        <v>114</v>
      </c>
      <c r="B132" s="5" t="s">
        <v>17</v>
      </c>
      <c r="C132" s="6">
        <v>906</v>
      </c>
      <c r="D132" s="7" t="s">
        <v>101</v>
      </c>
      <c r="E132" s="6" t="s">
        <v>52</v>
      </c>
      <c r="F132" s="6">
        <v>800</v>
      </c>
      <c r="G132" s="9">
        <f>G133</f>
        <v>185</v>
      </c>
    </row>
    <row r="133" spans="1:7" ht="60">
      <c r="A133" s="6">
        <f t="shared" si="1"/>
        <v>115</v>
      </c>
      <c r="B133" s="5" t="s">
        <v>257</v>
      </c>
      <c r="C133" s="6">
        <v>906</v>
      </c>
      <c r="D133" s="7" t="s">
        <v>101</v>
      </c>
      <c r="E133" s="6" t="s">
        <v>52</v>
      </c>
      <c r="F133" s="6">
        <v>810</v>
      </c>
      <c r="G133" s="9">
        <f>200-100+85</f>
        <v>185</v>
      </c>
    </row>
    <row r="134" spans="1:7" ht="135">
      <c r="A134" s="6">
        <f t="shared" si="1"/>
        <v>116</v>
      </c>
      <c r="B134" s="5" t="s">
        <v>563</v>
      </c>
      <c r="C134" s="6">
        <v>906</v>
      </c>
      <c r="D134" s="7" t="s">
        <v>101</v>
      </c>
      <c r="E134" s="6" t="s">
        <v>562</v>
      </c>
      <c r="F134" s="6"/>
      <c r="G134" s="9">
        <f>G135</f>
        <v>285</v>
      </c>
    </row>
    <row r="135" spans="1:7" ht="15">
      <c r="A135" s="6">
        <f t="shared" si="1"/>
        <v>117</v>
      </c>
      <c r="B135" s="5" t="s">
        <v>17</v>
      </c>
      <c r="C135" s="6">
        <v>906</v>
      </c>
      <c r="D135" s="7" t="s">
        <v>101</v>
      </c>
      <c r="E135" s="6" t="s">
        <v>562</v>
      </c>
      <c r="F135" s="6">
        <v>800</v>
      </c>
      <c r="G135" s="9">
        <f>G136</f>
        <v>285</v>
      </c>
    </row>
    <row r="136" spans="1:7" ht="60">
      <c r="A136" s="6">
        <f t="shared" si="1"/>
        <v>118</v>
      </c>
      <c r="B136" s="5" t="s">
        <v>257</v>
      </c>
      <c r="C136" s="6">
        <v>906</v>
      </c>
      <c r="D136" s="7" t="s">
        <v>101</v>
      </c>
      <c r="E136" s="6" t="s">
        <v>562</v>
      </c>
      <c r="F136" s="6">
        <v>810</v>
      </c>
      <c r="G136" s="9">
        <f>285</f>
        <v>285</v>
      </c>
    </row>
    <row r="137" spans="1:7" ht="135">
      <c r="A137" s="6">
        <f t="shared" si="1"/>
        <v>119</v>
      </c>
      <c r="B137" s="5" t="s">
        <v>520</v>
      </c>
      <c r="C137" s="6">
        <v>906</v>
      </c>
      <c r="D137" s="7" t="s">
        <v>101</v>
      </c>
      <c r="E137" s="6" t="s">
        <v>521</v>
      </c>
      <c r="F137" s="6"/>
      <c r="G137" s="9">
        <f>G138</f>
        <v>15</v>
      </c>
    </row>
    <row r="138" spans="1:7" ht="15">
      <c r="A138" s="6">
        <f t="shared" si="1"/>
        <v>120</v>
      </c>
      <c r="B138" s="5" t="s">
        <v>17</v>
      </c>
      <c r="C138" s="6">
        <v>906</v>
      </c>
      <c r="D138" s="7" t="s">
        <v>101</v>
      </c>
      <c r="E138" s="6" t="s">
        <v>521</v>
      </c>
      <c r="F138" s="6">
        <v>800</v>
      </c>
      <c r="G138" s="9">
        <f>G139</f>
        <v>15</v>
      </c>
    </row>
    <row r="139" spans="1:7" ht="60">
      <c r="A139" s="6">
        <f t="shared" si="1"/>
        <v>121</v>
      </c>
      <c r="B139" s="5" t="s">
        <v>257</v>
      </c>
      <c r="C139" s="6">
        <v>906</v>
      </c>
      <c r="D139" s="7" t="s">
        <v>101</v>
      </c>
      <c r="E139" s="6" t="s">
        <v>521</v>
      </c>
      <c r="F139" s="6">
        <v>810</v>
      </c>
      <c r="G139" s="9">
        <f>100-85</f>
        <v>15</v>
      </c>
    </row>
    <row r="140" spans="1:7" ht="60">
      <c r="A140" s="6">
        <f t="shared" si="1"/>
        <v>122</v>
      </c>
      <c r="B140" s="5" t="s">
        <v>146</v>
      </c>
      <c r="C140" s="6">
        <v>906</v>
      </c>
      <c r="D140" s="7" t="s">
        <v>101</v>
      </c>
      <c r="E140" s="7" t="s">
        <v>194</v>
      </c>
      <c r="F140" s="6"/>
      <c r="G140" s="9">
        <f>G141</f>
        <v>900</v>
      </c>
    </row>
    <row r="141" spans="1:7" ht="90">
      <c r="A141" s="6">
        <f t="shared" si="1"/>
        <v>123</v>
      </c>
      <c r="B141" s="5" t="s">
        <v>192</v>
      </c>
      <c r="C141" s="6">
        <v>906</v>
      </c>
      <c r="D141" s="7" t="s">
        <v>101</v>
      </c>
      <c r="E141" s="7" t="s">
        <v>193</v>
      </c>
      <c r="F141" s="6"/>
      <c r="G141" s="9">
        <f>G142</f>
        <v>900</v>
      </c>
    </row>
    <row r="142" spans="1:7" ht="180">
      <c r="A142" s="6">
        <f t="shared" si="1"/>
        <v>124</v>
      </c>
      <c r="B142" s="5" t="s">
        <v>537</v>
      </c>
      <c r="C142" s="6">
        <v>906</v>
      </c>
      <c r="D142" s="7" t="s">
        <v>101</v>
      </c>
      <c r="E142" s="6">
        <v>1010088030</v>
      </c>
      <c r="F142" s="6"/>
      <c r="G142" s="9">
        <f>G144</f>
        <v>900</v>
      </c>
    </row>
    <row r="143" spans="1:7" ht="30">
      <c r="A143" s="6">
        <f t="shared" si="1"/>
        <v>125</v>
      </c>
      <c r="B143" s="8" t="s">
        <v>223</v>
      </c>
      <c r="C143" s="6">
        <v>906</v>
      </c>
      <c r="D143" s="7" t="s">
        <v>101</v>
      </c>
      <c r="E143" s="6">
        <v>1010088030</v>
      </c>
      <c r="F143" s="6">
        <v>200</v>
      </c>
      <c r="G143" s="9">
        <f>G144</f>
        <v>900</v>
      </c>
    </row>
    <row r="144" spans="1:7" ht="45">
      <c r="A144" s="6">
        <f t="shared" si="1"/>
        <v>126</v>
      </c>
      <c r="B144" s="8" t="s">
        <v>225</v>
      </c>
      <c r="C144" s="6">
        <v>906</v>
      </c>
      <c r="D144" s="7" t="s">
        <v>101</v>
      </c>
      <c r="E144" s="6">
        <v>1010088030</v>
      </c>
      <c r="F144" s="6">
        <v>240</v>
      </c>
      <c r="G144" s="9">
        <f>100+300+500</f>
        <v>900</v>
      </c>
    </row>
    <row r="145" spans="1:7" ht="30">
      <c r="A145" s="6">
        <f t="shared" si="1"/>
        <v>127</v>
      </c>
      <c r="B145" s="5" t="s">
        <v>160</v>
      </c>
      <c r="C145" s="6">
        <v>906</v>
      </c>
      <c r="D145" s="7" t="s">
        <v>101</v>
      </c>
      <c r="E145" s="7" t="s">
        <v>274</v>
      </c>
      <c r="F145" s="6"/>
      <c r="G145" s="9">
        <f>G149+G146</f>
        <v>4660.5879500000001</v>
      </c>
    </row>
    <row r="146" spans="1:7" ht="105">
      <c r="A146" s="6">
        <f t="shared" si="1"/>
        <v>128</v>
      </c>
      <c r="B146" s="5" t="s">
        <v>487</v>
      </c>
      <c r="C146" s="6">
        <v>906</v>
      </c>
      <c r="D146" s="7" t="s">
        <v>101</v>
      </c>
      <c r="E146" s="6">
        <v>8210086210</v>
      </c>
      <c r="F146" s="6"/>
      <c r="G146" s="9">
        <f>G147</f>
        <v>575</v>
      </c>
    </row>
    <row r="147" spans="1:7" ht="30">
      <c r="A147" s="6">
        <f t="shared" si="1"/>
        <v>129</v>
      </c>
      <c r="B147" s="8" t="s">
        <v>223</v>
      </c>
      <c r="C147" s="6">
        <v>906</v>
      </c>
      <c r="D147" s="7" t="s">
        <v>101</v>
      </c>
      <c r="E147" s="6">
        <v>8210086210</v>
      </c>
      <c r="F147" s="6">
        <v>200</v>
      </c>
      <c r="G147" s="9">
        <f>G148</f>
        <v>575</v>
      </c>
    </row>
    <row r="148" spans="1:7" ht="45">
      <c r="A148" s="6">
        <f t="shared" si="1"/>
        <v>130</v>
      </c>
      <c r="B148" s="8" t="s">
        <v>225</v>
      </c>
      <c r="C148" s="6">
        <v>906</v>
      </c>
      <c r="D148" s="7" t="s">
        <v>101</v>
      </c>
      <c r="E148" s="6">
        <v>8210086210</v>
      </c>
      <c r="F148" s="6">
        <v>240</v>
      </c>
      <c r="G148" s="9">
        <f>500+75</f>
        <v>575</v>
      </c>
    </row>
    <row r="149" spans="1:7" ht="60">
      <c r="A149" s="6">
        <f t="shared" ref="A149:A212" si="2">A148+1</f>
        <v>131</v>
      </c>
      <c r="B149" s="8" t="s">
        <v>438</v>
      </c>
      <c r="C149" s="6">
        <v>906</v>
      </c>
      <c r="D149" s="7" t="s">
        <v>101</v>
      </c>
      <c r="E149" s="6" t="s">
        <v>545</v>
      </c>
      <c r="F149" s="6"/>
      <c r="G149" s="9">
        <f>G150</f>
        <v>4085.5879500000001</v>
      </c>
    </row>
    <row r="150" spans="1:7" ht="30">
      <c r="A150" s="6">
        <f t="shared" si="2"/>
        <v>132</v>
      </c>
      <c r="B150" s="8" t="s">
        <v>223</v>
      </c>
      <c r="C150" s="6">
        <v>906</v>
      </c>
      <c r="D150" s="7" t="s">
        <v>101</v>
      </c>
      <c r="E150" s="6" t="s">
        <v>545</v>
      </c>
      <c r="F150" s="6">
        <v>200</v>
      </c>
      <c r="G150" s="9">
        <f>G151</f>
        <v>4085.5879500000001</v>
      </c>
    </row>
    <row r="151" spans="1:7" ht="45">
      <c r="A151" s="6">
        <f t="shared" si="2"/>
        <v>133</v>
      </c>
      <c r="B151" s="8" t="s">
        <v>225</v>
      </c>
      <c r="C151" s="6">
        <v>906</v>
      </c>
      <c r="D151" s="7" t="s">
        <v>101</v>
      </c>
      <c r="E151" s="6" t="s">
        <v>545</v>
      </c>
      <c r="F151" s="6">
        <v>240</v>
      </c>
      <c r="G151" s="9">
        <f>876.08275+356.88+1.2342+1.1+2.85+2847.441</f>
        <v>4085.5879500000001</v>
      </c>
    </row>
    <row r="152" spans="1:7" ht="15">
      <c r="A152" s="6">
        <f t="shared" si="2"/>
        <v>134</v>
      </c>
      <c r="B152" s="5" t="s">
        <v>243</v>
      </c>
      <c r="C152" s="6">
        <v>906</v>
      </c>
      <c r="D152" s="7" t="s">
        <v>244</v>
      </c>
      <c r="E152" s="6"/>
      <c r="F152" s="6"/>
      <c r="G152" s="9">
        <f>G153</f>
        <v>4834.2060000000001</v>
      </c>
    </row>
    <row r="153" spans="1:7" ht="15">
      <c r="A153" s="6">
        <f t="shared" si="2"/>
        <v>135</v>
      </c>
      <c r="B153" s="5" t="s">
        <v>121</v>
      </c>
      <c r="C153" s="6">
        <v>906</v>
      </c>
      <c r="D153" s="7" t="s">
        <v>122</v>
      </c>
      <c r="E153" s="6"/>
      <c r="F153" s="6"/>
      <c r="G153" s="9">
        <f>G154</f>
        <v>4834.2060000000001</v>
      </c>
    </row>
    <row r="154" spans="1:7" ht="60">
      <c r="A154" s="6">
        <f t="shared" si="2"/>
        <v>136</v>
      </c>
      <c r="B154" s="5" t="s">
        <v>459</v>
      </c>
      <c r="C154" s="6">
        <v>906</v>
      </c>
      <c r="D154" s="7" t="s">
        <v>122</v>
      </c>
      <c r="E154" s="6">
        <v>8210084070</v>
      </c>
      <c r="F154" s="6"/>
      <c r="G154" s="9">
        <f>G155</f>
        <v>4834.2060000000001</v>
      </c>
    </row>
    <row r="155" spans="1:7" ht="30">
      <c r="A155" s="6">
        <f t="shared" si="2"/>
        <v>137</v>
      </c>
      <c r="B155" s="8" t="s">
        <v>223</v>
      </c>
      <c r="C155" s="6">
        <v>906</v>
      </c>
      <c r="D155" s="7" t="s">
        <v>122</v>
      </c>
      <c r="E155" s="6">
        <v>8210084070</v>
      </c>
      <c r="F155" s="6">
        <v>200</v>
      </c>
      <c r="G155" s="9">
        <f>G156</f>
        <v>4834.2060000000001</v>
      </c>
    </row>
    <row r="156" spans="1:7" ht="45">
      <c r="A156" s="6">
        <f t="shared" si="2"/>
        <v>138</v>
      </c>
      <c r="B156" s="8" t="s">
        <v>225</v>
      </c>
      <c r="C156" s="6">
        <v>906</v>
      </c>
      <c r="D156" s="7" t="s">
        <v>122</v>
      </c>
      <c r="E156" s="6">
        <v>8210084070</v>
      </c>
      <c r="F156" s="6">
        <v>240</v>
      </c>
      <c r="G156" s="9">
        <f>1641.8+0.7+1079.006+0.4+10.3+190+0.1+196.1-45+45+1715.8</f>
        <v>4834.2060000000001</v>
      </c>
    </row>
    <row r="157" spans="1:7" ht="15">
      <c r="A157" s="6">
        <f t="shared" si="2"/>
        <v>139</v>
      </c>
      <c r="B157" s="17" t="s">
        <v>102</v>
      </c>
      <c r="C157" s="6">
        <v>906</v>
      </c>
      <c r="D157" s="7" t="s">
        <v>103</v>
      </c>
      <c r="E157" s="7"/>
      <c r="F157" s="6"/>
      <c r="G157" s="9">
        <f>G158+G182+G173</f>
        <v>32873.180999999997</v>
      </c>
    </row>
    <row r="158" spans="1:7" ht="15">
      <c r="A158" s="6">
        <f t="shared" si="2"/>
        <v>140</v>
      </c>
      <c r="B158" s="17" t="s">
        <v>4</v>
      </c>
      <c r="C158" s="6">
        <v>906</v>
      </c>
      <c r="D158" s="7" t="s">
        <v>5</v>
      </c>
      <c r="E158" s="7"/>
      <c r="F158" s="6"/>
      <c r="G158" s="9">
        <f>G159+G163</f>
        <v>5806.1</v>
      </c>
    </row>
    <row r="159" spans="1:7" ht="75">
      <c r="A159" s="6">
        <f t="shared" si="2"/>
        <v>141</v>
      </c>
      <c r="B159" s="5" t="s">
        <v>48</v>
      </c>
      <c r="C159" s="6">
        <v>906</v>
      </c>
      <c r="D159" s="7" t="s">
        <v>5</v>
      </c>
      <c r="E159" s="7" t="s">
        <v>201</v>
      </c>
      <c r="F159" s="6"/>
      <c r="G159" s="9">
        <f>G160</f>
        <v>5412</v>
      </c>
    </row>
    <row r="160" spans="1:7" ht="30">
      <c r="A160" s="6">
        <f t="shared" si="2"/>
        <v>142</v>
      </c>
      <c r="B160" s="5" t="s">
        <v>144</v>
      </c>
      <c r="C160" s="6">
        <v>906</v>
      </c>
      <c r="D160" s="7" t="s">
        <v>5</v>
      </c>
      <c r="E160" s="7" t="s">
        <v>202</v>
      </c>
      <c r="F160" s="6"/>
      <c r="G160" s="9">
        <f>G161</f>
        <v>5412</v>
      </c>
    </row>
    <row r="161" spans="1:15" ht="135">
      <c r="A161" s="6">
        <f t="shared" si="2"/>
        <v>143</v>
      </c>
      <c r="B161" s="5" t="s">
        <v>321</v>
      </c>
      <c r="C161" s="6">
        <v>906</v>
      </c>
      <c r="D161" s="7" t="s">
        <v>5</v>
      </c>
      <c r="E161" s="7" t="s">
        <v>288</v>
      </c>
      <c r="F161" s="6"/>
      <c r="G161" s="9">
        <f>G162</f>
        <v>5412</v>
      </c>
    </row>
    <row r="162" spans="1:15" ht="45">
      <c r="A162" s="6">
        <f t="shared" si="2"/>
        <v>144</v>
      </c>
      <c r="B162" s="5" t="s">
        <v>237</v>
      </c>
      <c r="C162" s="6">
        <v>906</v>
      </c>
      <c r="D162" s="7" t="s">
        <v>5</v>
      </c>
      <c r="E162" s="7" t="s">
        <v>288</v>
      </c>
      <c r="F162" s="6">
        <v>320</v>
      </c>
      <c r="G162" s="9">
        <f>2600-300+3112</f>
        <v>5412</v>
      </c>
    </row>
    <row r="163" spans="1:15" ht="30">
      <c r="A163" s="6">
        <f t="shared" si="2"/>
        <v>145</v>
      </c>
      <c r="B163" s="5" t="s">
        <v>160</v>
      </c>
      <c r="C163" s="6">
        <v>906</v>
      </c>
      <c r="D163" s="7" t="s">
        <v>5</v>
      </c>
      <c r="E163" s="7" t="s">
        <v>274</v>
      </c>
      <c r="F163" s="6"/>
      <c r="G163" s="9">
        <f>G164+G1308+G170+G167</f>
        <v>394.1</v>
      </c>
    </row>
    <row r="164" spans="1:15" ht="90">
      <c r="A164" s="6">
        <f t="shared" si="2"/>
        <v>146</v>
      </c>
      <c r="B164" s="5" t="s">
        <v>440</v>
      </c>
      <c r="C164" s="6">
        <v>906</v>
      </c>
      <c r="D164" s="6">
        <v>1003</v>
      </c>
      <c r="E164" s="6">
        <v>8210088050</v>
      </c>
      <c r="F164" s="11"/>
      <c r="G164" s="9">
        <f>G165</f>
        <v>114.1</v>
      </c>
    </row>
    <row r="165" spans="1:15" ht="30">
      <c r="A165" s="6">
        <f t="shared" si="2"/>
        <v>147</v>
      </c>
      <c r="B165" s="8" t="s">
        <v>176</v>
      </c>
      <c r="C165" s="6">
        <v>906</v>
      </c>
      <c r="D165" s="6">
        <v>1003</v>
      </c>
      <c r="E165" s="6">
        <v>8210088050</v>
      </c>
      <c r="F165" s="11" t="s">
        <v>177</v>
      </c>
      <c r="G165" s="9">
        <f>G166</f>
        <v>114.1</v>
      </c>
    </row>
    <row r="166" spans="1:15" ht="30">
      <c r="A166" s="6">
        <f t="shared" si="2"/>
        <v>148</v>
      </c>
      <c r="B166" s="8" t="s">
        <v>228</v>
      </c>
      <c r="C166" s="6">
        <v>906</v>
      </c>
      <c r="D166" s="6">
        <v>1003</v>
      </c>
      <c r="E166" s="6">
        <v>8210088050</v>
      </c>
      <c r="F166" s="11" t="s">
        <v>162</v>
      </c>
      <c r="G166" s="9">
        <f>114.1</f>
        <v>114.1</v>
      </c>
    </row>
    <row r="167" spans="1:15" ht="75">
      <c r="A167" s="6">
        <f t="shared" si="2"/>
        <v>149</v>
      </c>
      <c r="B167" s="8" t="s">
        <v>651</v>
      </c>
      <c r="C167" s="6">
        <v>906</v>
      </c>
      <c r="D167" s="6">
        <v>1003</v>
      </c>
      <c r="E167" s="6">
        <v>8210085060</v>
      </c>
      <c r="F167" s="11"/>
      <c r="G167" s="9">
        <f>G168</f>
        <v>80</v>
      </c>
    </row>
    <row r="168" spans="1:15" ht="30">
      <c r="A168" s="6">
        <f t="shared" si="2"/>
        <v>150</v>
      </c>
      <c r="B168" s="8" t="s">
        <v>176</v>
      </c>
      <c r="C168" s="6">
        <v>906</v>
      </c>
      <c r="D168" s="6">
        <v>1003</v>
      </c>
      <c r="E168" s="6">
        <v>8210085060</v>
      </c>
      <c r="F168" s="11" t="s">
        <v>177</v>
      </c>
      <c r="G168" s="9">
        <f>G169</f>
        <v>80</v>
      </c>
    </row>
    <row r="169" spans="1:15" ht="45">
      <c r="A169" s="6">
        <f t="shared" si="2"/>
        <v>151</v>
      </c>
      <c r="B169" s="8" t="s">
        <v>237</v>
      </c>
      <c r="C169" s="6">
        <v>906</v>
      </c>
      <c r="D169" s="6">
        <v>1003</v>
      </c>
      <c r="E169" s="6">
        <v>8210085060</v>
      </c>
      <c r="F169" s="11" t="s">
        <v>81</v>
      </c>
      <c r="G169" s="9">
        <f>80</f>
        <v>80</v>
      </c>
    </row>
    <row r="170" spans="1:15" ht="75">
      <c r="A170" s="6">
        <f t="shared" si="2"/>
        <v>152</v>
      </c>
      <c r="B170" s="8" t="s">
        <v>646</v>
      </c>
      <c r="C170" s="6">
        <v>906</v>
      </c>
      <c r="D170" s="6">
        <v>1003</v>
      </c>
      <c r="E170" s="6">
        <v>8210088710</v>
      </c>
      <c r="F170" s="11"/>
      <c r="G170" s="9">
        <f>G171</f>
        <v>200</v>
      </c>
      <c r="O170" s="57"/>
    </row>
    <row r="171" spans="1:15" ht="30">
      <c r="A171" s="6">
        <f t="shared" si="2"/>
        <v>153</v>
      </c>
      <c r="B171" s="8" t="s">
        <v>176</v>
      </c>
      <c r="C171" s="6">
        <v>906</v>
      </c>
      <c r="D171" s="6">
        <v>1003</v>
      </c>
      <c r="E171" s="6">
        <v>8210088710</v>
      </c>
      <c r="F171" s="11" t="s">
        <v>177</v>
      </c>
      <c r="G171" s="9">
        <f>G172</f>
        <v>200</v>
      </c>
      <c r="O171" s="58"/>
    </row>
    <row r="172" spans="1:15" ht="45.6" customHeight="1">
      <c r="A172" s="6">
        <f t="shared" si="2"/>
        <v>154</v>
      </c>
      <c r="B172" s="8" t="s">
        <v>237</v>
      </c>
      <c r="C172" s="6">
        <v>906</v>
      </c>
      <c r="D172" s="6">
        <v>1003</v>
      </c>
      <c r="E172" s="6">
        <v>8210088710</v>
      </c>
      <c r="F172" s="11" t="s">
        <v>205</v>
      </c>
      <c r="G172" s="9">
        <f>200</f>
        <v>200</v>
      </c>
      <c r="O172" s="57"/>
    </row>
    <row r="173" spans="1:15" ht="15">
      <c r="A173" s="6">
        <f t="shared" si="2"/>
        <v>155</v>
      </c>
      <c r="B173" s="30" t="s">
        <v>104</v>
      </c>
      <c r="C173" s="6">
        <v>906</v>
      </c>
      <c r="D173" s="6">
        <v>1004</v>
      </c>
      <c r="E173" s="6"/>
      <c r="F173" s="11"/>
      <c r="G173" s="9">
        <f>G174</f>
        <v>25672.814999999999</v>
      </c>
    </row>
    <row r="174" spans="1:15" ht="45">
      <c r="A174" s="6">
        <f t="shared" si="2"/>
        <v>156</v>
      </c>
      <c r="B174" s="21" t="s">
        <v>180</v>
      </c>
      <c r="C174" s="6">
        <v>906</v>
      </c>
      <c r="D174" s="6">
        <v>1004</v>
      </c>
      <c r="E174" s="6" t="s">
        <v>376</v>
      </c>
      <c r="F174" s="11"/>
      <c r="G174" s="9">
        <f>G175</f>
        <v>25672.814999999999</v>
      </c>
    </row>
    <row r="175" spans="1:15" ht="45">
      <c r="A175" s="6">
        <f t="shared" si="2"/>
        <v>157</v>
      </c>
      <c r="B175" s="21" t="s">
        <v>132</v>
      </c>
      <c r="C175" s="6">
        <v>906</v>
      </c>
      <c r="D175" s="6">
        <v>1004</v>
      </c>
      <c r="E175" s="6" t="s">
        <v>377</v>
      </c>
      <c r="F175" s="11"/>
      <c r="G175" s="9">
        <f>G176+G179</f>
        <v>25672.814999999999</v>
      </c>
    </row>
    <row r="176" spans="1:15" ht="270">
      <c r="A176" s="6">
        <f t="shared" si="2"/>
        <v>158</v>
      </c>
      <c r="B176" s="21" t="s">
        <v>375</v>
      </c>
      <c r="C176" s="6">
        <v>906</v>
      </c>
      <c r="D176" s="6">
        <v>1004</v>
      </c>
      <c r="E176" s="6" t="s">
        <v>378</v>
      </c>
      <c r="F176" s="11"/>
      <c r="G176" s="9">
        <f>G177</f>
        <v>18666.327999999998</v>
      </c>
    </row>
    <row r="177" spans="1:7" ht="60">
      <c r="A177" s="6">
        <f t="shared" si="2"/>
        <v>159</v>
      </c>
      <c r="B177" s="5" t="s">
        <v>19</v>
      </c>
      <c r="C177" s="6">
        <v>906</v>
      </c>
      <c r="D177" s="6">
        <v>1004</v>
      </c>
      <c r="E177" s="6" t="s">
        <v>378</v>
      </c>
      <c r="F177" s="11" t="s">
        <v>379</v>
      </c>
      <c r="G177" s="9">
        <f>G178</f>
        <v>18666.327999999998</v>
      </c>
    </row>
    <row r="178" spans="1:7" ht="15">
      <c r="A178" s="6">
        <f t="shared" si="2"/>
        <v>160</v>
      </c>
      <c r="B178" s="17" t="s">
        <v>105</v>
      </c>
      <c r="C178" s="6">
        <v>906</v>
      </c>
      <c r="D178" s="6">
        <v>1004</v>
      </c>
      <c r="E178" s="6" t="s">
        <v>378</v>
      </c>
      <c r="F178" s="11" t="s">
        <v>380</v>
      </c>
      <c r="G178" s="9">
        <f>24467.1-2446.7-4559.8+1205.728</f>
        <v>18666.327999999998</v>
      </c>
    </row>
    <row r="179" spans="1:7" ht="210">
      <c r="A179" s="6">
        <f t="shared" si="2"/>
        <v>161</v>
      </c>
      <c r="B179" s="19" t="s">
        <v>411</v>
      </c>
      <c r="C179" s="6">
        <v>906</v>
      </c>
      <c r="D179" s="6">
        <v>1004</v>
      </c>
      <c r="E179" s="6" t="s">
        <v>410</v>
      </c>
      <c r="F179" s="11"/>
      <c r="G179" s="9">
        <f>G180</f>
        <v>7006.4870000000001</v>
      </c>
    </row>
    <row r="180" spans="1:7" ht="75">
      <c r="A180" s="6">
        <f t="shared" si="2"/>
        <v>162</v>
      </c>
      <c r="B180" s="5" t="s">
        <v>412</v>
      </c>
      <c r="C180" s="6">
        <v>906</v>
      </c>
      <c r="D180" s="6">
        <v>1004</v>
      </c>
      <c r="E180" s="6" t="s">
        <v>410</v>
      </c>
      <c r="F180" s="11" t="s">
        <v>379</v>
      </c>
      <c r="G180" s="9">
        <f>G181</f>
        <v>7006.4870000000001</v>
      </c>
    </row>
    <row r="181" spans="1:7" ht="15">
      <c r="A181" s="6">
        <f t="shared" si="2"/>
        <v>163</v>
      </c>
      <c r="B181" s="17" t="s">
        <v>105</v>
      </c>
      <c r="C181" s="6">
        <v>906</v>
      </c>
      <c r="D181" s="6">
        <v>1004</v>
      </c>
      <c r="E181" s="6" t="s">
        <v>410</v>
      </c>
      <c r="F181" s="11" t="s">
        <v>380</v>
      </c>
      <c r="G181" s="9">
        <f>2446.687+4559.8</f>
        <v>7006.4870000000001</v>
      </c>
    </row>
    <row r="182" spans="1:7" ht="15">
      <c r="A182" s="6">
        <f t="shared" si="2"/>
        <v>164</v>
      </c>
      <c r="B182" s="17" t="s">
        <v>74</v>
      </c>
      <c r="C182" s="6">
        <v>906</v>
      </c>
      <c r="D182" s="7" t="s">
        <v>75</v>
      </c>
      <c r="E182" s="6"/>
      <c r="F182" s="6"/>
      <c r="G182" s="9">
        <f>G183+G188</f>
        <v>1394.2660000000001</v>
      </c>
    </row>
    <row r="183" spans="1:7" ht="120">
      <c r="A183" s="6">
        <f t="shared" si="2"/>
        <v>165</v>
      </c>
      <c r="B183" s="5" t="s">
        <v>308</v>
      </c>
      <c r="C183" s="6">
        <v>906</v>
      </c>
      <c r="D183" s="7" t="s">
        <v>75</v>
      </c>
      <c r="E183" s="7" t="s">
        <v>307</v>
      </c>
      <c r="F183" s="6"/>
      <c r="G183" s="9">
        <f>G184+G186</f>
        <v>921.09400000000005</v>
      </c>
    </row>
    <row r="184" spans="1:7" ht="90">
      <c r="A184" s="6">
        <f t="shared" si="2"/>
        <v>166</v>
      </c>
      <c r="B184" s="8" t="s">
        <v>219</v>
      </c>
      <c r="C184" s="6">
        <v>906</v>
      </c>
      <c r="D184" s="7" t="s">
        <v>75</v>
      </c>
      <c r="E184" s="7" t="s">
        <v>307</v>
      </c>
      <c r="F184" s="6">
        <v>100</v>
      </c>
      <c r="G184" s="9">
        <f>G185</f>
        <v>851.19400000000007</v>
      </c>
    </row>
    <row r="185" spans="1:7" ht="45">
      <c r="A185" s="6">
        <f t="shared" si="2"/>
        <v>167</v>
      </c>
      <c r="B185" s="8" t="s">
        <v>221</v>
      </c>
      <c r="C185" s="6">
        <v>906</v>
      </c>
      <c r="D185" s="7" t="s">
        <v>75</v>
      </c>
      <c r="E185" s="7" t="s">
        <v>307</v>
      </c>
      <c r="F185" s="6">
        <v>120</v>
      </c>
      <c r="G185" s="9">
        <f>895.1-69.9+25.994</f>
        <v>851.19400000000007</v>
      </c>
    </row>
    <row r="186" spans="1:7" ht="30">
      <c r="A186" s="6">
        <f t="shared" si="2"/>
        <v>168</v>
      </c>
      <c r="B186" s="8" t="s">
        <v>223</v>
      </c>
      <c r="C186" s="6">
        <v>906</v>
      </c>
      <c r="D186" s="7" t="s">
        <v>75</v>
      </c>
      <c r="E186" s="7" t="s">
        <v>307</v>
      </c>
      <c r="F186" s="6">
        <v>200</v>
      </c>
      <c r="G186" s="9">
        <f>G187</f>
        <v>69.900000000000006</v>
      </c>
    </row>
    <row r="187" spans="1:7" ht="45">
      <c r="A187" s="6">
        <f t="shared" si="2"/>
        <v>169</v>
      </c>
      <c r="B187" s="8" t="s">
        <v>225</v>
      </c>
      <c r="C187" s="6">
        <v>906</v>
      </c>
      <c r="D187" s="7" t="s">
        <v>75</v>
      </c>
      <c r="E187" s="7" t="s">
        <v>307</v>
      </c>
      <c r="F187" s="6">
        <v>240</v>
      </c>
      <c r="G187" s="9">
        <f>69.9</f>
        <v>69.900000000000006</v>
      </c>
    </row>
    <row r="188" spans="1:7" ht="210">
      <c r="A188" s="6">
        <f t="shared" si="2"/>
        <v>170</v>
      </c>
      <c r="B188" s="8" t="s">
        <v>433</v>
      </c>
      <c r="C188" s="6">
        <v>906</v>
      </c>
      <c r="D188" s="7" t="s">
        <v>75</v>
      </c>
      <c r="E188" s="7" t="s">
        <v>432</v>
      </c>
      <c r="F188" s="11"/>
      <c r="G188" s="9">
        <f>G189+G191</f>
        <v>473.17199999999997</v>
      </c>
    </row>
    <row r="189" spans="1:7" ht="90">
      <c r="A189" s="6">
        <f t="shared" si="2"/>
        <v>171</v>
      </c>
      <c r="B189" s="8" t="s">
        <v>219</v>
      </c>
      <c r="C189" s="6">
        <v>906</v>
      </c>
      <c r="D189" s="7" t="s">
        <v>75</v>
      </c>
      <c r="E189" s="7" t="s">
        <v>432</v>
      </c>
      <c r="F189" s="11" t="s">
        <v>220</v>
      </c>
      <c r="G189" s="9">
        <f>G190</f>
        <v>380.67199999999997</v>
      </c>
    </row>
    <row r="190" spans="1:7" ht="45">
      <c r="A190" s="6">
        <f t="shared" si="2"/>
        <v>172</v>
      </c>
      <c r="B190" s="8" t="s">
        <v>221</v>
      </c>
      <c r="C190" s="6">
        <v>906</v>
      </c>
      <c r="D190" s="7" t="s">
        <v>75</v>
      </c>
      <c r="E190" s="7" t="s">
        <v>432</v>
      </c>
      <c r="F190" s="11" t="s">
        <v>222</v>
      </c>
      <c r="G190" s="9">
        <f>366.7+13.972</f>
        <v>380.67199999999997</v>
      </c>
    </row>
    <row r="191" spans="1:7" ht="30">
      <c r="A191" s="6">
        <f t="shared" si="2"/>
        <v>173</v>
      </c>
      <c r="B191" s="8" t="s">
        <v>223</v>
      </c>
      <c r="C191" s="6">
        <v>906</v>
      </c>
      <c r="D191" s="7" t="s">
        <v>75</v>
      </c>
      <c r="E191" s="7" t="s">
        <v>432</v>
      </c>
      <c r="F191" s="11" t="s">
        <v>224</v>
      </c>
      <c r="G191" s="9">
        <f>G192</f>
        <v>92.5</v>
      </c>
    </row>
    <row r="192" spans="1:7" ht="45">
      <c r="A192" s="6">
        <f t="shared" si="2"/>
        <v>174</v>
      </c>
      <c r="B192" s="8" t="s">
        <v>225</v>
      </c>
      <c r="C192" s="6">
        <v>906</v>
      </c>
      <c r="D192" s="7" t="s">
        <v>75</v>
      </c>
      <c r="E192" s="7" t="s">
        <v>432</v>
      </c>
      <c r="F192" s="11" t="s">
        <v>226</v>
      </c>
      <c r="G192" s="9">
        <f>92.5</f>
        <v>92.5</v>
      </c>
    </row>
    <row r="193" spans="1:7" ht="62.4">
      <c r="A193" s="6">
        <f t="shared" si="2"/>
        <v>175</v>
      </c>
      <c r="B193" s="22" t="s">
        <v>431</v>
      </c>
      <c r="C193" s="14">
        <v>938</v>
      </c>
      <c r="D193" s="15"/>
      <c r="E193" s="15"/>
      <c r="F193" s="14"/>
      <c r="G193" s="16">
        <f>G213+G265+G207+G194+G412+G403+0.1</f>
        <v>962165.73900000006</v>
      </c>
    </row>
    <row r="194" spans="1:7" ht="15">
      <c r="A194" s="6">
        <f t="shared" si="2"/>
        <v>176</v>
      </c>
      <c r="B194" s="17" t="s">
        <v>9</v>
      </c>
      <c r="C194" s="6">
        <v>938</v>
      </c>
      <c r="D194" s="7" t="s">
        <v>8</v>
      </c>
      <c r="E194" s="7"/>
      <c r="F194" s="6"/>
      <c r="G194" s="9">
        <f t="shared" ref="G194:G202" si="3">G195</f>
        <v>675.59999999999991</v>
      </c>
    </row>
    <row r="195" spans="1:7" ht="15">
      <c r="A195" s="6">
        <f t="shared" si="2"/>
        <v>177</v>
      </c>
      <c r="B195" s="19" t="s">
        <v>460</v>
      </c>
      <c r="C195" s="6">
        <v>938</v>
      </c>
      <c r="D195" s="7" t="s">
        <v>147</v>
      </c>
      <c r="E195" s="7"/>
      <c r="F195" s="6"/>
      <c r="G195" s="9">
        <f t="shared" si="3"/>
        <v>675.59999999999991</v>
      </c>
    </row>
    <row r="196" spans="1:7" ht="90">
      <c r="A196" s="6">
        <f t="shared" si="2"/>
        <v>178</v>
      </c>
      <c r="B196" s="5" t="s">
        <v>465</v>
      </c>
      <c r="C196" s="6">
        <v>938</v>
      </c>
      <c r="D196" s="7" t="s">
        <v>147</v>
      </c>
      <c r="E196" s="7" t="s">
        <v>201</v>
      </c>
      <c r="F196" s="6"/>
      <c r="G196" s="9">
        <f t="shared" si="3"/>
        <v>675.59999999999991</v>
      </c>
    </row>
    <row r="197" spans="1:7" ht="45">
      <c r="A197" s="6">
        <f t="shared" si="2"/>
        <v>179</v>
      </c>
      <c r="B197" s="19" t="s">
        <v>268</v>
      </c>
      <c r="C197" s="6">
        <v>938</v>
      </c>
      <c r="D197" s="7" t="s">
        <v>147</v>
      </c>
      <c r="E197" s="7" t="s">
        <v>296</v>
      </c>
      <c r="F197" s="6"/>
      <c r="G197" s="9">
        <f>G201+G198+G204</f>
        <v>675.59999999999991</v>
      </c>
    </row>
    <row r="198" spans="1:7" ht="180">
      <c r="A198" s="6">
        <f t="shared" si="2"/>
        <v>180</v>
      </c>
      <c r="B198" s="19" t="s">
        <v>461</v>
      </c>
      <c r="C198" s="6">
        <v>938</v>
      </c>
      <c r="D198" s="7" t="s">
        <v>147</v>
      </c>
      <c r="E198" s="7" t="s">
        <v>462</v>
      </c>
      <c r="F198" s="6"/>
      <c r="G198" s="9">
        <f t="shared" si="3"/>
        <v>0</v>
      </c>
    </row>
    <row r="199" spans="1:7" ht="60">
      <c r="A199" s="6">
        <f t="shared" si="2"/>
        <v>181</v>
      </c>
      <c r="B199" s="5" t="s">
        <v>19</v>
      </c>
      <c r="C199" s="6">
        <v>938</v>
      </c>
      <c r="D199" s="7" t="s">
        <v>147</v>
      </c>
      <c r="E199" s="7" t="s">
        <v>462</v>
      </c>
      <c r="F199" s="6">
        <v>400</v>
      </c>
      <c r="G199" s="9">
        <f t="shared" si="3"/>
        <v>0</v>
      </c>
    </row>
    <row r="200" spans="1:7" ht="15">
      <c r="A200" s="6">
        <f t="shared" si="2"/>
        <v>182</v>
      </c>
      <c r="B200" s="17" t="s">
        <v>105</v>
      </c>
      <c r="C200" s="6">
        <v>938</v>
      </c>
      <c r="D200" s="7" t="s">
        <v>147</v>
      </c>
      <c r="E200" s="7" t="s">
        <v>463</v>
      </c>
      <c r="F200" s="6">
        <v>410</v>
      </c>
      <c r="G200" s="9"/>
    </row>
    <row r="201" spans="1:7" ht="195">
      <c r="A201" s="6">
        <f t="shared" si="2"/>
        <v>183</v>
      </c>
      <c r="B201" s="19" t="s">
        <v>464</v>
      </c>
      <c r="C201" s="6">
        <v>938</v>
      </c>
      <c r="D201" s="7" t="s">
        <v>147</v>
      </c>
      <c r="E201" s="7" t="s">
        <v>463</v>
      </c>
      <c r="F201" s="6"/>
      <c r="G201" s="9">
        <f t="shared" si="3"/>
        <v>408.2</v>
      </c>
    </row>
    <row r="202" spans="1:7" ht="60">
      <c r="A202" s="6">
        <f t="shared" si="2"/>
        <v>184</v>
      </c>
      <c r="B202" s="5" t="s">
        <v>19</v>
      </c>
      <c r="C202" s="6">
        <v>938</v>
      </c>
      <c r="D202" s="7" t="s">
        <v>147</v>
      </c>
      <c r="E202" s="7" t="s">
        <v>463</v>
      </c>
      <c r="F202" s="6">
        <v>400</v>
      </c>
      <c r="G202" s="9">
        <f t="shared" si="3"/>
        <v>408.2</v>
      </c>
    </row>
    <row r="203" spans="1:7" ht="15">
      <c r="A203" s="6">
        <f t="shared" si="2"/>
        <v>185</v>
      </c>
      <c r="B203" s="17" t="s">
        <v>105</v>
      </c>
      <c r="C203" s="6">
        <v>938</v>
      </c>
      <c r="D203" s="7" t="s">
        <v>147</v>
      </c>
      <c r="E203" s="7" t="s">
        <v>463</v>
      </c>
      <c r="F203" s="6">
        <v>410</v>
      </c>
      <c r="G203" s="9">
        <f>408.2</f>
        <v>408.2</v>
      </c>
    </row>
    <row r="204" spans="1:7" ht="195">
      <c r="A204" s="6">
        <f t="shared" si="2"/>
        <v>186</v>
      </c>
      <c r="B204" s="5" t="s">
        <v>613</v>
      </c>
      <c r="C204" s="6">
        <v>938</v>
      </c>
      <c r="D204" s="7" t="s">
        <v>147</v>
      </c>
      <c r="E204" s="7" t="s">
        <v>614</v>
      </c>
      <c r="F204" s="6"/>
      <c r="G204" s="9">
        <f>G205</f>
        <v>267.39999999999998</v>
      </c>
    </row>
    <row r="205" spans="1:7" ht="60">
      <c r="A205" s="6">
        <f t="shared" si="2"/>
        <v>187</v>
      </c>
      <c r="B205" s="5" t="s">
        <v>19</v>
      </c>
      <c r="C205" s="6">
        <v>938</v>
      </c>
      <c r="D205" s="7" t="s">
        <v>147</v>
      </c>
      <c r="E205" s="7" t="s">
        <v>614</v>
      </c>
      <c r="F205" s="6">
        <v>400</v>
      </c>
      <c r="G205" s="9">
        <f>G206</f>
        <v>267.39999999999998</v>
      </c>
    </row>
    <row r="206" spans="1:7" ht="15">
      <c r="A206" s="6">
        <f t="shared" si="2"/>
        <v>188</v>
      </c>
      <c r="B206" s="17" t="s">
        <v>105</v>
      </c>
      <c r="C206" s="6">
        <v>938</v>
      </c>
      <c r="D206" s="7" t="s">
        <v>147</v>
      </c>
      <c r="E206" s="7" t="s">
        <v>614</v>
      </c>
      <c r="F206" s="6">
        <v>410</v>
      </c>
      <c r="G206" s="9">
        <f>267.4</f>
        <v>267.39999999999998</v>
      </c>
    </row>
    <row r="207" spans="1:7" ht="45">
      <c r="A207" s="6">
        <f t="shared" si="2"/>
        <v>189</v>
      </c>
      <c r="B207" s="5" t="s">
        <v>268</v>
      </c>
      <c r="C207" s="6">
        <v>938</v>
      </c>
      <c r="D207" s="7" t="s">
        <v>97</v>
      </c>
      <c r="E207" s="7" t="s">
        <v>198</v>
      </c>
      <c r="F207" s="6"/>
      <c r="G207" s="9">
        <f>G208</f>
        <v>5128.7999999999984</v>
      </c>
    </row>
    <row r="208" spans="1:7" ht="165">
      <c r="A208" s="6">
        <f t="shared" si="2"/>
        <v>190</v>
      </c>
      <c r="B208" s="5" t="s">
        <v>256</v>
      </c>
      <c r="C208" s="6">
        <v>938</v>
      </c>
      <c r="D208" s="7" t="s">
        <v>97</v>
      </c>
      <c r="E208" s="7" t="s">
        <v>199</v>
      </c>
      <c r="F208" s="6"/>
      <c r="G208" s="9">
        <f>G209+G211</f>
        <v>5128.7999999999984</v>
      </c>
    </row>
    <row r="209" spans="1:7" ht="90">
      <c r="A209" s="6">
        <f t="shared" si="2"/>
        <v>191</v>
      </c>
      <c r="B209" s="8" t="s">
        <v>219</v>
      </c>
      <c r="C209" s="6">
        <v>938</v>
      </c>
      <c r="D209" s="7" t="s">
        <v>97</v>
      </c>
      <c r="E209" s="7" t="s">
        <v>199</v>
      </c>
      <c r="F209" s="11" t="s">
        <v>220</v>
      </c>
      <c r="G209" s="9">
        <f>G210</f>
        <v>4974.2999999999993</v>
      </c>
    </row>
    <row r="210" spans="1:7" ht="30">
      <c r="A210" s="6">
        <f t="shared" si="2"/>
        <v>192</v>
      </c>
      <c r="B210" s="8" t="s">
        <v>54</v>
      </c>
      <c r="C210" s="6">
        <v>938</v>
      </c>
      <c r="D210" s="7" t="s">
        <v>97</v>
      </c>
      <c r="E210" s="7" t="s">
        <v>199</v>
      </c>
      <c r="F210" s="11" t="s">
        <v>55</v>
      </c>
      <c r="G210" s="9">
        <f>3616.2+1092.1+266</f>
        <v>4974.2999999999993</v>
      </c>
    </row>
    <row r="211" spans="1:7" ht="30">
      <c r="A211" s="6">
        <f t="shared" si="2"/>
        <v>193</v>
      </c>
      <c r="B211" s="8" t="s">
        <v>223</v>
      </c>
      <c r="C211" s="6">
        <v>938</v>
      </c>
      <c r="D211" s="7" t="s">
        <v>97</v>
      </c>
      <c r="E211" s="7" t="s">
        <v>199</v>
      </c>
      <c r="F211" s="11" t="s">
        <v>224</v>
      </c>
      <c r="G211" s="9">
        <f>G212</f>
        <v>154.49999999999926</v>
      </c>
    </row>
    <row r="212" spans="1:7" ht="45">
      <c r="A212" s="6">
        <f t="shared" si="2"/>
        <v>194</v>
      </c>
      <c r="B212" s="8" t="s">
        <v>225</v>
      </c>
      <c r="C212" s="6">
        <v>938</v>
      </c>
      <c r="D212" s="7" t="s">
        <v>97</v>
      </c>
      <c r="E212" s="7" t="s">
        <v>199</v>
      </c>
      <c r="F212" s="11" t="s">
        <v>226</v>
      </c>
      <c r="G212" s="9">
        <f>4298.9-4187.6+43.2</f>
        <v>154.49999999999926</v>
      </c>
    </row>
    <row r="213" spans="1:7" ht="15">
      <c r="A213" s="6">
        <f t="shared" ref="A213:A276" si="4">A212+1</f>
        <v>195</v>
      </c>
      <c r="B213" s="17" t="s">
        <v>25</v>
      </c>
      <c r="C213" s="6">
        <v>938</v>
      </c>
      <c r="D213" s="7" t="s">
        <v>100</v>
      </c>
      <c r="E213" s="7"/>
      <c r="F213" s="6"/>
      <c r="G213" s="9">
        <f>G214+G222+G252</f>
        <v>200024.16100000002</v>
      </c>
    </row>
    <row r="214" spans="1:7" ht="15">
      <c r="A214" s="6">
        <f t="shared" si="4"/>
        <v>196</v>
      </c>
      <c r="B214" s="17" t="s">
        <v>258</v>
      </c>
      <c r="C214" s="6">
        <v>938</v>
      </c>
      <c r="D214" s="7" t="s">
        <v>259</v>
      </c>
      <c r="E214" s="7"/>
      <c r="F214" s="6"/>
      <c r="G214" s="9">
        <f>G215</f>
        <v>22722.399999999998</v>
      </c>
    </row>
    <row r="215" spans="1:7" ht="60">
      <c r="A215" s="6">
        <f t="shared" si="4"/>
        <v>197</v>
      </c>
      <c r="B215" s="5" t="s">
        <v>260</v>
      </c>
      <c r="C215" s="6">
        <v>938</v>
      </c>
      <c r="D215" s="7" t="s">
        <v>259</v>
      </c>
      <c r="E215" s="7" t="s">
        <v>231</v>
      </c>
      <c r="F215" s="6"/>
      <c r="G215" s="9">
        <f>G216</f>
        <v>22722.399999999998</v>
      </c>
    </row>
    <row r="216" spans="1:7" ht="15">
      <c r="A216" s="6">
        <f t="shared" si="4"/>
        <v>198</v>
      </c>
      <c r="B216" s="5" t="s">
        <v>114</v>
      </c>
      <c r="C216" s="6">
        <v>938</v>
      </c>
      <c r="D216" s="7" t="s">
        <v>259</v>
      </c>
      <c r="E216" s="7" t="s">
        <v>232</v>
      </c>
      <c r="F216" s="6"/>
      <c r="G216" s="9">
        <f>G217</f>
        <v>22722.399999999998</v>
      </c>
    </row>
    <row r="217" spans="1:7" ht="150">
      <c r="A217" s="6">
        <f t="shared" si="4"/>
        <v>199</v>
      </c>
      <c r="B217" s="5" t="s">
        <v>241</v>
      </c>
      <c r="C217" s="6">
        <v>938</v>
      </c>
      <c r="D217" s="7" t="s">
        <v>259</v>
      </c>
      <c r="E217" s="7" t="s">
        <v>233</v>
      </c>
      <c r="F217" s="6"/>
      <c r="G217" s="9">
        <f>G220+G218</f>
        <v>22722.399999999998</v>
      </c>
    </row>
    <row r="218" spans="1:7" ht="30">
      <c r="A218" s="6">
        <f t="shared" si="4"/>
        <v>200</v>
      </c>
      <c r="B218" s="8" t="s">
        <v>223</v>
      </c>
      <c r="C218" s="6">
        <v>938</v>
      </c>
      <c r="D218" s="7" t="s">
        <v>259</v>
      </c>
      <c r="E218" s="7" t="s">
        <v>233</v>
      </c>
      <c r="F218" s="6">
        <v>200</v>
      </c>
      <c r="G218" s="9">
        <f>G219</f>
        <v>0.1</v>
      </c>
    </row>
    <row r="219" spans="1:7" ht="45">
      <c r="A219" s="6">
        <f t="shared" si="4"/>
        <v>201</v>
      </c>
      <c r="B219" s="8" t="s">
        <v>225</v>
      </c>
      <c r="C219" s="6">
        <v>938</v>
      </c>
      <c r="D219" s="7" t="s">
        <v>259</v>
      </c>
      <c r="E219" s="7" t="s">
        <v>233</v>
      </c>
      <c r="F219" s="6">
        <v>240</v>
      </c>
      <c r="G219" s="9">
        <f>0.1</f>
        <v>0.1</v>
      </c>
    </row>
    <row r="220" spans="1:7" ht="15">
      <c r="A220" s="6">
        <f t="shared" si="4"/>
        <v>202</v>
      </c>
      <c r="B220" s="8" t="s">
        <v>17</v>
      </c>
      <c r="C220" s="6">
        <v>938</v>
      </c>
      <c r="D220" s="7" t="s">
        <v>259</v>
      </c>
      <c r="E220" s="7" t="s">
        <v>233</v>
      </c>
      <c r="F220" s="6">
        <v>800</v>
      </c>
      <c r="G220" s="9">
        <f>G221</f>
        <v>22722.3</v>
      </c>
    </row>
    <row r="221" spans="1:7" ht="60">
      <c r="A221" s="6">
        <f t="shared" si="4"/>
        <v>203</v>
      </c>
      <c r="B221" s="5" t="s">
        <v>257</v>
      </c>
      <c r="C221" s="6">
        <v>938</v>
      </c>
      <c r="D221" s="7" t="s">
        <v>259</v>
      </c>
      <c r="E221" s="7" t="s">
        <v>233</v>
      </c>
      <c r="F221" s="6">
        <v>810</v>
      </c>
      <c r="G221" s="9">
        <f>21258.6+1463.7</f>
        <v>22722.3</v>
      </c>
    </row>
    <row r="222" spans="1:7" ht="15">
      <c r="A222" s="6">
        <f t="shared" si="4"/>
        <v>204</v>
      </c>
      <c r="B222" s="5" t="s">
        <v>84</v>
      </c>
      <c r="C222" s="6">
        <v>938</v>
      </c>
      <c r="D222" s="7" t="s">
        <v>85</v>
      </c>
      <c r="E222" s="7"/>
      <c r="F222" s="6"/>
      <c r="G222" s="9">
        <f>G223</f>
        <v>176020.06100000002</v>
      </c>
    </row>
    <row r="223" spans="1:7" ht="60">
      <c r="A223" s="6">
        <f t="shared" si="4"/>
        <v>205</v>
      </c>
      <c r="B223" s="5" t="s">
        <v>260</v>
      </c>
      <c r="C223" s="6">
        <v>938</v>
      </c>
      <c r="D223" s="7" t="s">
        <v>85</v>
      </c>
      <c r="E223" s="7" t="s">
        <v>231</v>
      </c>
      <c r="F223" s="6"/>
      <c r="G223" s="9">
        <f>G224</f>
        <v>176020.06100000002</v>
      </c>
    </row>
    <row r="224" spans="1:7" ht="60">
      <c r="A224" s="6">
        <f t="shared" si="4"/>
        <v>206</v>
      </c>
      <c r="B224" s="5" t="s">
        <v>115</v>
      </c>
      <c r="C224" s="6">
        <v>938</v>
      </c>
      <c r="D224" s="7" t="s">
        <v>85</v>
      </c>
      <c r="E224" s="7" t="s">
        <v>234</v>
      </c>
      <c r="F224" s="6"/>
      <c r="G224" s="9">
        <f>G243+G231+G240+G249+G228+G237+G225+G234+G246</f>
        <v>176020.06100000002</v>
      </c>
    </row>
    <row r="225" spans="1:7" ht="180">
      <c r="A225" s="6">
        <f t="shared" si="4"/>
        <v>207</v>
      </c>
      <c r="B225" s="5" t="s">
        <v>541</v>
      </c>
      <c r="C225" s="6">
        <v>938</v>
      </c>
      <c r="D225" s="7" t="s">
        <v>85</v>
      </c>
      <c r="E225" s="7" t="s">
        <v>542</v>
      </c>
      <c r="F225" s="6"/>
      <c r="G225" s="9">
        <f>G226</f>
        <v>108400</v>
      </c>
    </row>
    <row r="226" spans="1:7" ht="30">
      <c r="A226" s="6">
        <f t="shared" si="4"/>
        <v>208</v>
      </c>
      <c r="B226" s="8" t="s">
        <v>223</v>
      </c>
      <c r="C226" s="6">
        <v>938</v>
      </c>
      <c r="D226" s="7" t="s">
        <v>85</v>
      </c>
      <c r="E226" s="7" t="s">
        <v>542</v>
      </c>
      <c r="F226" s="6">
        <v>200</v>
      </c>
      <c r="G226" s="9">
        <f>G227</f>
        <v>108400</v>
      </c>
    </row>
    <row r="227" spans="1:7" ht="45">
      <c r="A227" s="6">
        <f t="shared" si="4"/>
        <v>209</v>
      </c>
      <c r="B227" s="8" t="s">
        <v>225</v>
      </c>
      <c r="C227" s="6">
        <v>938</v>
      </c>
      <c r="D227" s="7" t="s">
        <v>85</v>
      </c>
      <c r="E227" s="7" t="s">
        <v>542</v>
      </c>
      <c r="F227" s="6">
        <v>240</v>
      </c>
      <c r="G227" s="9">
        <f>48400+60000</f>
        <v>108400</v>
      </c>
    </row>
    <row r="228" spans="1:7" ht="195">
      <c r="A228" s="6">
        <f t="shared" si="4"/>
        <v>210</v>
      </c>
      <c r="B228" s="5" t="s">
        <v>533</v>
      </c>
      <c r="C228" s="6">
        <v>938</v>
      </c>
      <c r="D228" s="7" t="s">
        <v>85</v>
      </c>
      <c r="E228" s="7" t="s">
        <v>534</v>
      </c>
      <c r="F228" s="6"/>
      <c r="G228" s="9">
        <f>G229</f>
        <v>230.3</v>
      </c>
    </row>
    <row r="229" spans="1:7" ht="30">
      <c r="A229" s="6">
        <f t="shared" si="4"/>
        <v>211</v>
      </c>
      <c r="B229" s="8" t="s">
        <v>223</v>
      </c>
      <c r="C229" s="6">
        <v>938</v>
      </c>
      <c r="D229" s="7" t="s">
        <v>85</v>
      </c>
      <c r="E229" s="7" t="s">
        <v>534</v>
      </c>
      <c r="F229" s="6">
        <v>200</v>
      </c>
      <c r="G229" s="9">
        <f>G230</f>
        <v>230.3</v>
      </c>
    </row>
    <row r="230" spans="1:7" ht="45">
      <c r="A230" s="6">
        <f t="shared" si="4"/>
        <v>212</v>
      </c>
      <c r="B230" s="8" t="s">
        <v>225</v>
      </c>
      <c r="C230" s="6">
        <v>938</v>
      </c>
      <c r="D230" s="7" t="s">
        <v>85</v>
      </c>
      <c r="E230" s="7" t="s">
        <v>534</v>
      </c>
      <c r="F230" s="6">
        <v>240</v>
      </c>
      <c r="G230" s="9">
        <f>100.1+130.3-0.1</f>
        <v>230.3</v>
      </c>
    </row>
    <row r="231" spans="1:7" ht="150">
      <c r="A231" s="6">
        <f t="shared" si="4"/>
        <v>213</v>
      </c>
      <c r="B231" s="5" t="s">
        <v>393</v>
      </c>
      <c r="C231" s="6">
        <v>938</v>
      </c>
      <c r="D231" s="7" t="s">
        <v>85</v>
      </c>
      <c r="E231" s="7" t="s">
        <v>392</v>
      </c>
      <c r="F231" s="6"/>
      <c r="G231" s="9">
        <f>G232</f>
        <v>27614.061000000002</v>
      </c>
    </row>
    <row r="232" spans="1:7" ht="30">
      <c r="A232" s="6">
        <f t="shared" si="4"/>
        <v>214</v>
      </c>
      <c r="B232" s="8" t="s">
        <v>223</v>
      </c>
      <c r="C232" s="6">
        <v>938</v>
      </c>
      <c r="D232" s="7" t="s">
        <v>85</v>
      </c>
      <c r="E232" s="7" t="s">
        <v>392</v>
      </c>
      <c r="F232" s="6">
        <v>200</v>
      </c>
      <c r="G232" s="9">
        <f>G233</f>
        <v>27614.061000000002</v>
      </c>
    </row>
    <row r="233" spans="1:7" ht="45">
      <c r="A233" s="6">
        <f t="shared" si="4"/>
        <v>215</v>
      </c>
      <c r="B233" s="8" t="s">
        <v>225</v>
      </c>
      <c r="C233" s="6">
        <v>938</v>
      </c>
      <c r="D233" s="7" t="s">
        <v>85</v>
      </c>
      <c r="E233" s="7" t="s">
        <v>392</v>
      </c>
      <c r="F233" s="6">
        <v>240</v>
      </c>
      <c r="G233" s="9">
        <f>27066.4+2000-679+606.961+300-300-300-1080.3</f>
        <v>27614.061000000002</v>
      </c>
    </row>
    <row r="234" spans="1:7" ht="150">
      <c r="A234" s="6">
        <f t="shared" si="4"/>
        <v>216</v>
      </c>
      <c r="B234" s="8" t="s">
        <v>611</v>
      </c>
      <c r="C234" s="6">
        <v>938</v>
      </c>
      <c r="D234" s="7" t="s">
        <v>85</v>
      </c>
      <c r="E234" s="7" t="s">
        <v>612</v>
      </c>
      <c r="F234" s="6"/>
      <c r="G234" s="9">
        <f>G235</f>
        <v>472.1</v>
      </c>
    </row>
    <row r="235" spans="1:7" ht="30">
      <c r="A235" s="6">
        <f t="shared" si="4"/>
        <v>217</v>
      </c>
      <c r="B235" s="8" t="s">
        <v>223</v>
      </c>
      <c r="C235" s="6">
        <v>938</v>
      </c>
      <c r="D235" s="7" t="s">
        <v>85</v>
      </c>
      <c r="E235" s="7" t="s">
        <v>612</v>
      </c>
      <c r="F235" s="6">
        <v>200</v>
      </c>
      <c r="G235" s="9">
        <f>G236</f>
        <v>472.1</v>
      </c>
    </row>
    <row r="236" spans="1:7" ht="45">
      <c r="A236" s="6">
        <f t="shared" si="4"/>
        <v>218</v>
      </c>
      <c r="B236" s="8" t="s">
        <v>225</v>
      </c>
      <c r="C236" s="6">
        <v>938</v>
      </c>
      <c r="D236" s="7" t="s">
        <v>85</v>
      </c>
      <c r="E236" s="7" t="s">
        <v>612</v>
      </c>
      <c r="F236" s="6">
        <v>240</v>
      </c>
      <c r="G236" s="9">
        <f>72.1+456.6-56.6</f>
        <v>472.1</v>
      </c>
    </row>
    <row r="237" spans="1:7" ht="165">
      <c r="A237" s="6">
        <f t="shared" si="4"/>
        <v>219</v>
      </c>
      <c r="B237" s="5" t="s">
        <v>539</v>
      </c>
      <c r="C237" s="6">
        <v>938</v>
      </c>
      <c r="D237" s="7" t="s">
        <v>85</v>
      </c>
      <c r="E237" s="7" t="s">
        <v>540</v>
      </c>
      <c r="F237" s="6"/>
      <c r="G237" s="9">
        <f>G238</f>
        <v>33842.6</v>
      </c>
    </row>
    <row r="238" spans="1:7" ht="30">
      <c r="A238" s="6">
        <f t="shared" si="4"/>
        <v>220</v>
      </c>
      <c r="B238" s="8" t="s">
        <v>223</v>
      </c>
      <c r="C238" s="6">
        <v>938</v>
      </c>
      <c r="D238" s="7" t="s">
        <v>85</v>
      </c>
      <c r="E238" s="7" t="s">
        <v>540</v>
      </c>
      <c r="F238" s="6">
        <v>200</v>
      </c>
      <c r="G238" s="9">
        <f>G239</f>
        <v>33842.6</v>
      </c>
    </row>
    <row r="239" spans="1:7" ht="45">
      <c r="A239" s="6">
        <f t="shared" si="4"/>
        <v>221</v>
      </c>
      <c r="B239" s="8" t="s">
        <v>225</v>
      </c>
      <c r="C239" s="6">
        <v>938</v>
      </c>
      <c r="D239" s="7" t="s">
        <v>85</v>
      </c>
      <c r="E239" s="7" t="s">
        <v>540</v>
      </c>
      <c r="F239" s="6">
        <v>240</v>
      </c>
      <c r="G239" s="9">
        <v>33842.6</v>
      </c>
    </row>
    <row r="240" spans="1:7" ht="180">
      <c r="A240" s="6">
        <f t="shared" si="4"/>
        <v>222</v>
      </c>
      <c r="B240" s="5" t="s">
        <v>446</v>
      </c>
      <c r="C240" s="6">
        <v>938</v>
      </c>
      <c r="D240" s="7" t="s">
        <v>85</v>
      </c>
      <c r="E240" s="7" t="s">
        <v>129</v>
      </c>
      <c r="F240" s="6"/>
      <c r="G240" s="9">
        <f>G241</f>
        <v>273.89999999999998</v>
      </c>
    </row>
    <row r="241" spans="1:7" ht="30">
      <c r="A241" s="6">
        <f t="shared" si="4"/>
        <v>223</v>
      </c>
      <c r="B241" s="8" t="s">
        <v>223</v>
      </c>
      <c r="C241" s="6">
        <v>938</v>
      </c>
      <c r="D241" s="7" t="s">
        <v>85</v>
      </c>
      <c r="E241" s="7" t="s">
        <v>129</v>
      </c>
      <c r="F241" s="6">
        <v>200</v>
      </c>
      <c r="G241" s="9">
        <f>G242</f>
        <v>273.89999999999998</v>
      </c>
    </row>
    <row r="242" spans="1:7" ht="45">
      <c r="A242" s="6">
        <f t="shared" si="4"/>
        <v>224</v>
      </c>
      <c r="B242" s="8" t="s">
        <v>225</v>
      </c>
      <c r="C242" s="6">
        <v>938</v>
      </c>
      <c r="D242" s="7" t="s">
        <v>85</v>
      </c>
      <c r="E242" s="7" t="s">
        <v>129</v>
      </c>
      <c r="F242" s="6">
        <v>240</v>
      </c>
      <c r="G242" s="9">
        <f>273.9</f>
        <v>273.89999999999998</v>
      </c>
    </row>
    <row r="243" spans="1:7" ht="120">
      <c r="A243" s="6">
        <f t="shared" si="4"/>
        <v>225</v>
      </c>
      <c r="B243" s="5" t="s">
        <v>145</v>
      </c>
      <c r="C243" s="6">
        <v>938</v>
      </c>
      <c r="D243" s="7" t="s">
        <v>85</v>
      </c>
      <c r="E243" s="7" t="s">
        <v>235</v>
      </c>
      <c r="F243" s="6"/>
      <c r="G243" s="9">
        <f>G244</f>
        <v>4287.1000000000004</v>
      </c>
    </row>
    <row r="244" spans="1:7" ht="30">
      <c r="A244" s="6">
        <f t="shared" si="4"/>
        <v>226</v>
      </c>
      <c r="B244" s="8" t="s">
        <v>223</v>
      </c>
      <c r="C244" s="6">
        <v>938</v>
      </c>
      <c r="D244" s="7" t="s">
        <v>85</v>
      </c>
      <c r="E244" s="7" t="s">
        <v>235</v>
      </c>
      <c r="F244" s="6">
        <v>200</v>
      </c>
      <c r="G244" s="9">
        <f>G245</f>
        <v>4287.1000000000004</v>
      </c>
    </row>
    <row r="245" spans="1:7" ht="45">
      <c r="A245" s="6">
        <f t="shared" si="4"/>
        <v>227</v>
      </c>
      <c r="B245" s="8" t="s">
        <v>225</v>
      </c>
      <c r="C245" s="6">
        <v>938</v>
      </c>
      <c r="D245" s="7" t="s">
        <v>85</v>
      </c>
      <c r="E245" s="7" t="s">
        <v>235</v>
      </c>
      <c r="F245" s="6">
        <v>240</v>
      </c>
      <c r="G245" s="9">
        <f>3608.1+679</f>
        <v>4287.1000000000004</v>
      </c>
    </row>
    <row r="246" spans="1:7" ht="150">
      <c r="A246" s="6">
        <f t="shared" si="4"/>
        <v>228</v>
      </c>
      <c r="B246" s="8" t="s">
        <v>647</v>
      </c>
      <c r="C246" s="6">
        <v>938</v>
      </c>
      <c r="D246" s="7" t="s">
        <v>85</v>
      </c>
      <c r="E246" s="7" t="s">
        <v>648</v>
      </c>
      <c r="F246" s="6"/>
      <c r="G246" s="9">
        <f>G247</f>
        <v>300</v>
      </c>
    </row>
    <row r="247" spans="1:7" ht="30">
      <c r="A247" s="6">
        <f t="shared" si="4"/>
        <v>229</v>
      </c>
      <c r="B247" s="8" t="s">
        <v>223</v>
      </c>
      <c r="C247" s="6">
        <v>938</v>
      </c>
      <c r="D247" s="7" t="s">
        <v>85</v>
      </c>
      <c r="E247" s="7" t="s">
        <v>648</v>
      </c>
      <c r="F247" s="6">
        <v>200</v>
      </c>
      <c r="G247" s="9">
        <f>G248</f>
        <v>300</v>
      </c>
    </row>
    <row r="248" spans="1:7" ht="45">
      <c r="A248" s="6">
        <f t="shared" si="4"/>
        <v>230</v>
      </c>
      <c r="B248" s="8" t="s">
        <v>225</v>
      </c>
      <c r="C248" s="6">
        <v>938</v>
      </c>
      <c r="D248" s="7" t="s">
        <v>85</v>
      </c>
      <c r="E248" s="7" t="s">
        <v>648</v>
      </c>
      <c r="F248" s="6">
        <v>240</v>
      </c>
      <c r="G248" s="9">
        <f>300</f>
        <v>300</v>
      </c>
    </row>
    <row r="249" spans="1:7" ht="165">
      <c r="A249" s="6">
        <f t="shared" si="4"/>
        <v>231</v>
      </c>
      <c r="B249" s="8" t="s">
        <v>468</v>
      </c>
      <c r="C249" s="6">
        <v>938</v>
      </c>
      <c r="D249" s="7" t="s">
        <v>85</v>
      </c>
      <c r="E249" s="7" t="s">
        <v>469</v>
      </c>
      <c r="F249" s="6"/>
      <c r="G249" s="9">
        <f>G250</f>
        <v>600</v>
      </c>
    </row>
    <row r="250" spans="1:7" ht="30">
      <c r="A250" s="6">
        <f t="shared" si="4"/>
        <v>232</v>
      </c>
      <c r="B250" s="8" t="s">
        <v>223</v>
      </c>
      <c r="C250" s="6">
        <v>938</v>
      </c>
      <c r="D250" s="7" t="s">
        <v>85</v>
      </c>
      <c r="E250" s="7" t="s">
        <v>469</v>
      </c>
      <c r="F250" s="6">
        <v>200</v>
      </c>
      <c r="G250" s="9">
        <f>G251</f>
        <v>600</v>
      </c>
    </row>
    <row r="251" spans="1:7" ht="45">
      <c r="A251" s="6">
        <f t="shared" si="4"/>
        <v>233</v>
      </c>
      <c r="B251" s="8" t="s">
        <v>225</v>
      </c>
      <c r="C251" s="6">
        <v>938</v>
      </c>
      <c r="D251" s="7" t="s">
        <v>85</v>
      </c>
      <c r="E251" s="7" t="s">
        <v>469</v>
      </c>
      <c r="F251" s="6">
        <v>240</v>
      </c>
      <c r="G251" s="9">
        <f>600</f>
        <v>600</v>
      </c>
    </row>
    <row r="252" spans="1:7" ht="30">
      <c r="A252" s="6">
        <f t="shared" si="4"/>
        <v>234</v>
      </c>
      <c r="B252" s="5" t="s">
        <v>99</v>
      </c>
      <c r="C252" s="6">
        <v>938</v>
      </c>
      <c r="D252" s="7" t="s">
        <v>101</v>
      </c>
      <c r="E252" s="7"/>
      <c r="F252" s="6"/>
      <c r="G252" s="24">
        <f>G258+G253</f>
        <v>1281.7</v>
      </c>
    </row>
    <row r="253" spans="1:7" ht="75">
      <c r="A253" s="6">
        <f t="shared" si="4"/>
        <v>235</v>
      </c>
      <c r="B253" s="5" t="s">
        <v>48</v>
      </c>
      <c r="C253" s="6">
        <v>938</v>
      </c>
      <c r="D253" s="7" t="s">
        <v>101</v>
      </c>
      <c r="E253" s="7" t="s">
        <v>201</v>
      </c>
      <c r="F253" s="6"/>
      <c r="G253" s="9">
        <f>G254</f>
        <v>321</v>
      </c>
    </row>
    <row r="254" spans="1:7" ht="45">
      <c r="A254" s="6">
        <f t="shared" si="4"/>
        <v>236</v>
      </c>
      <c r="B254" s="5" t="s">
        <v>268</v>
      </c>
      <c r="C254" s="6">
        <v>938</v>
      </c>
      <c r="D254" s="7" t="s">
        <v>101</v>
      </c>
      <c r="E254" s="7" t="s">
        <v>296</v>
      </c>
      <c r="F254" s="6"/>
      <c r="G254" s="9">
        <f>G255</f>
        <v>321</v>
      </c>
    </row>
    <row r="255" spans="1:7" ht="165">
      <c r="A255" s="6">
        <f t="shared" si="4"/>
        <v>237</v>
      </c>
      <c r="B255" s="5" t="s">
        <v>538</v>
      </c>
      <c r="C255" s="6">
        <v>938</v>
      </c>
      <c r="D255" s="7" t="s">
        <v>101</v>
      </c>
      <c r="E255" s="6" t="s">
        <v>326</v>
      </c>
      <c r="F255" s="6"/>
      <c r="G255" s="6">
        <f>G256</f>
        <v>321</v>
      </c>
    </row>
    <row r="256" spans="1:7" ht="30">
      <c r="A256" s="6">
        <f t="shared" si="4"/>
        <v>238</v>
      </c>
      <c r="B256" s="8" t="s">
        <v>223</v>
      </c>
      <c r="C256" s="6">
        <v>938</v>
      </c>
      <c r="D256" s="7" t="s">
        <v>101</v>
      </c>
      <c r="E256" s="6" t="s">
        <v>326</v>
      </c>
      <c r="F256" s="6">
        <v>200</v>
      </c>
      <c r="G256" s="6">
        <f>G257</f>
        <v>321</v>
      </c>
    </row>
    <row r="257" spans="1:7" ht="45">
      <c r="A257" s="6">
        <f t="shared" si="4"/>
        <v>239</v>
      </c>
      <c r="B257" s="8" t="s">
        <v>225</v>
      </c>
      <c r="C257" s="6">
        <v>938</v>
      </c>
      <c r="D257" s="7" t="s">
        <v>101</v>
      </c>
      <c r="E257" s="6" t="s">
        <v>326</v>
      </c>
      <c r="F257" s="6">
        <v>240</v>
      </c>
      <c r="G257" s="6">
        <f>180+100+41</f>
        <v>321</v>
      </c>
    </row>
    <row r="258" spans="1:7" ht="105">
      <c r="A258" s="6">
        <f t="shared" si="4"/>
        <v>240</v>
      </c>
      <c r="B258" s="5" t="s">
        <v>64</v>
      </c>
      <c r="C258" s="6">
        <v>938</v>
      </c>
      <c r="D258" s="7" t="s">
        <v>101</v>
      </c>
      <c r="E258" s="7" t="s">
        <v>197</v>
      </c>
      <c r="F258" s="6"/>
      <c r="G258" s="24">
        <f>G259</f>
        <v>960.7</v>
      </c>
    </row>
    <row r="259" spans="1:7" ht="45">
      <c r="A259" s="6">
        <f t="shared" si="4"/>
        <v>241</v>
      </c>
      <c r="B259" s="5" t="s">
        <v>98</v>
      </c>
      <c r="C259" s="6">
        <v>938</v>
      </c>
      <c r="D259" s="7" t="s">
        <v>101</v>
      </c>
      <c r="E259" s="7" t="s">
        <v>200</v>
      </c>
      <c r="F259" s="6"/>
      <c r="G259" s="24">
        <f>G260</f>
        <v>960.7</v>
      </c>
    </row>
    <row r="260" spans="1:7" ht="225">
      <c r="A260" s="6">
        <f t="shared" si="4"/>
        <v>242</v>
      </c>
      <c r="B260" s="5" t="s">
        <v>311</v>
      </c>
      <c r="C260" s="6">
        <v>938</v>
      </c>
      <c r="D260" s="7" t="s">
        <v>101</v>
      </c>
      <c r="E260" s="7" t="s">
        <v>230</v>
      </c>
      <c r="F260" s="6"/>
      <c r="G260" s="24">
        <f>G263+G261</f>
        <v>960.7</v>
      </c>
    </row>
    <row r="261" spans="1:7" ht="90">
      <c r="A261" s="6">
        <f t="shared" si="4"/>
        <v>243</v>
      </c>
      <c r="B261" s="8" t="s">
        <v>219</v>
      </c>
      <c r="C261" s="6">
        <v>938</v>
      </c>
      <c r="D261" s="7" t="s">
        <v>101</v>
      </c>
      <c r="E261" s="7" t="s">
        <v>230</v>
      </c>
      <c r="F261" s="6">
        <v>100</v>
      </c>
      <c r="G261" s="24">
        <f>G262</f>
        <v>85.1</v>
      </c>
    </row>
    <row r="262" spans="1:7" ht="30">
      <c r="A262" s="6">
        <f t="shared" si="4"/>
        <v>244</v>
      </c>
      <c r="B262" s="8" t="s">
        <v>54</v>
      </c>
      <c r="C262" s="6">
        <v>938</v>
      </c>
      <c r="D262" s="7" t="s">
        <v>101</v>
      </c>
      <c r="E262" s="7" t="s">
        <v>230</v>
      </c>
      <c r="F262" s="6">
        <v>110</v>
      </c>
      <c r="G262" s="24">
        <f>52.2+30.3+2.6</f>
        <v>85.1</v>
      </c>
    </row>
    <row r="263" spans="1:7" ht="30">
      <c r="A263" s="6">
        <f t="shared" si="4"/>
        <v>245</v>
      </c>
      <c r="B263" s="8" t="s">
        <v>223</v>
      </c>
      <c r="C263" s="6">
        <v>938</v>
      </c>
      <c r="D263" s="7" t="s">
        <v>101</v>
      </c>
      <c r="E263" s="7" t="s">
        <v>230</v>
      </c>
      <c r="F263" s="6">
        <v>200</v>
      </c>
      <c r="G263" s="24">
        <f>G264</f>
        <v>875.6</v>
      </c>
    </row>
    <row r="264" spans="1:7" ht="45">
      <c r="A264" s="6">
        <f t="shared" si="4"/>
        <v>246</v>
      </c>
      <c r="B264" s="8" t="s">
        <v>225</v>
      </c>
      <c r="C264" s="6">
        <v>938</v>
      </c>
      <c r="D264" s="7" t="s">
        <v>101</v>
      </c>
      <c r="E264" s="7" t="s">
        <v>230</v>
      </c>
      <c r="F264" s="6">
        <v>240</v>
      </c>
      <c r="G264" s="24">
        <f>958.1-52.2-30.3</f>
        <v>875.6</v>
      </c>
    </row>
    <row r="265" spans="1:7" ht="15">
      <c r="A265" s="6">
        <f t="shared" si="4"/>
        <v>247</v>
      </c>
      <c r="B265" s="17" t="s">
        <v>243</v>
      </c>
      <c r="C265" s="6">
        <v>938</v>
      </c>
      <c r="D265" s="7" t="s">
        <v>244</v>
      </c>
      <c r="E265" s="7"/>
      <c r="F265" s="6"/>
      <c r="G265" s="9">
        <f>G266+G296+G319+G391</f>
        <v>753404.87800000003</v>
      </c>
    </row>
    <row r="266" spans="1:7" ht="15">
      <c r="A266" s="6">
        <f t="shared" si="4"/>
        <v>248</v>
      </c>
      <c r="B266" s="17" t="s">
        <v>121</v>
      </c>
      <c r="C266" s="6">
        <v>938</v>
      </c>
      <c r="D266" s="7" t="s">
        <v>122</v>
      </c>
      <c r="E266" s="7"/>
      <c r="F266" s="6"/>
      <c r="G266" s="9">
        <f>G267+G287</f>
        <v>412286.37800000003</v>
      </c>
    </row>
    <row r="267" spans="1:7" ht="75">
      <c r="A267" s="6">
        <f t="shared" si="4"/>
        <v>249</v>
      </c>
      <c r="B267" s="5" t="s">
        <v>48</v>
      </c>
      <c r="C267" s="6">
        <v>938</v>
      </c>
      <c r="D267" s="7" t="s">
        <v>122</v>
      </c>
      <c r="E267" s="7" t="s">
        <v>201</v>
      </c>
      <c r="F267" s="6"/>
      <c r="G267" s="9">
        <f>G268</f>
        <v>411098.17800000001</v>
      </c>
    </row>
    <row r="268" spans="1:7" ht="60">
      <c r="A268" s="6">
        <f t="shared" si="4"/>
        <v>250</v>
      </c>
      <c r="B268" s="5" t="s">
        <v>325</v>
      </c>
      <c r="C268" s="6">
        <v>938</v>
      </c>
      <c r="D268" s="7" t="s">
        <v>122</v>
      </c>
      <c r="E268" s="7" t="s">
        <v>299</v>
      </c>
      <c r="F268" s="6"/>
      <c r="G268" s="9">
        <f>G274+G279+G284+G269</f>
        <v>411098.17800000001</v>
      </c>
    </row>
    <row r="269" spans="1:7" ht="195">
      <c r="A269" s="6">
        <f t="shared" si="4"/>
        <v>251</v>
      </c>
      <c r="B269" s="5" t="s">
        <v>650</v>
      </c>
      <c r="C269" s="6">
        <v>938</v>
      </c>
      <c r="D269" s="7" t="s">
        <v>122</v>
      </c>
      <c r="E269" s="6" t="s">
        <v>477</v>
      </c>
      <c r="F269" s="6"/>
      <c r="G269" s="32">
        <f>G270+G272</f>
        <v>262813.2</v>
      </c>
    </row>
    <row r="270" spans="1:7" ht="60">
      <c r="A270" s="6">
        <f t="shared" si="4"/>
        <v>252</v>
      </c>
      <c r="B270" s="5" t="s">
        <v>19</v>
      </c>
      <c r="C270" s="6">
        <v>938</v>
      </c>
      <c r="D270" s="7" t="s">
        <v>122</v>
      </c>
      <c r="E270" s="6" t="s">
        <v>477</v>
      </c>
      <c r="F270" s="6">
        <v>400</v>
      </c>
      <c r="G270" s="47">
        <f>G271</f>
        <v>262813.2</v>
      </c>
    </row>
    <row r="271" spans="1:7" ht="15">
      <c r="A271" s="6">
        <f t="shared" si="4"/>
        <v>253</v>
      </c>
      <c r="B271" s="17" t="s">
        <v>105</v>
      </c>
      <c r="C271" s="6">
        <v>938</v>
      </c>
      <c r="D271" s="7" t="s">
        <v>122</v>
      </c>
      <c r="E271" s="6" t="s">
        <v>477</v>
      </c>
      <c r="F271" s="6">
        <v>410</v>
      </c>
      <c r="G271" s="47">
        <f>262813.2</f>
        <v>262813.2</v>
      </c>
    </row>
    <row r="272" spans="1:7" ht="15">
      <c r="A272" s="6">
        <f t="shared" si="4"/>
        <v>254</v>
      </c>
      <c r="B272" s="8" t="s">
        <v>17</v>
      </c>
      <c r="C272" s="6">
        <v>938</v>
      </c>
      <c r="D272" s="7" t="s">
        <v>122</v>
      </c>
      <c r="E272" s="6" t="s">
        <v>477</v>
      </c>
      <c r="F272" s="6">
        <v>800</v>
      </c>
      <c r="G272" s="47">
        <f>G273</f>
        <v>0</v>
      </c>
    </row>
    <row r="273" spans="1:7" ht="15">
      <c r="A273" s="6">
        <f t="shared" si="4"/>
        <v>255</v>
      </c>
      <c r="B273" s="8" t="s">
        <v>18</v>
      </c>
      <c r="C273" s="6">
        <v>938</v>
      </c>
      <c r="D273" s="7" t="s">
        <v>122</v>
      </c>
      <c r="E273" s="6" t="s">
        <v>477</v>
      </c>
      <c r="F273" s="6">
        <v>850</v>
      </c>
      <c r="G273" s="47"/>
    </row>
    <row r="274" spans="1:7" ht="165">
      <c r="A274" s="6">
        <f t="shared" si="4"/>
        <v>256</v>
      </c>
      <c r="B274" s="5" t="s">
        <v>405</v>
      </c>
      <c r="C274" s="6">
        <v>938</v>
      </c>
      <c r="D274" s="7" t="s">
        <v>122</v>
      </c>
      <c r="E274" s="6" t="s">
        <v>406</v>
      </c>
      <c r="F274" s="6"/>
      <c r="G274" s="32">
        <f>G275+G277</f>
        <v>143629.9</v>
      </c>
    </row>
    <row r="275" spans="1:7" ht="60">
      <c r="A275" s="6">
        <f t="shared" si="4"/>
        <v>257</v>
      </c>
      <c r="B275" s="5" t="s">
        <v>19</v>
      </c>
      <c r="C275" s="6">
        <v>938</v>
      </c>
      <c r="D275" s="7" t="s">
        <v>122</v>
      </c>
      <c r="E275" s="6" t="s">
        <v>406</v>
      </c>
      <c r="F275" s="6">
        <v>400</v>
      </c>
      <c r="G275" s="32">
        <f>G276</f>
        <v>138353.4</v>
      </c>
    </row>
    <row r="276" spans="1:7" ht="15">
      <c r="A276" s="6">
        <f t="shared" si="4"/>
        <v>258</v>
      </c>
      <c r="B276" s="17" t="s">
        <v>105</v>
      </c>
      <c r="C276" s="6">
        <v>938</v>
      </c>
      <c r="D276" s="7" t="s">
        <v>122</v>
      </c>
      <c r="E276" s="6" t="s">
        <v>406</v>
      </c>
      <c r="F276" s="6">
        <v>410</v>
      </c>
      <c r="G276" s="32">
        <f>138353.4</f>
        <v>138353.4</v>
      </c>
    </row>
    <row r="277" spans="1:7" ht="15">
      <c r="A277" s="6">
        <f t="shared" ref="A277:A340" si="5">A276+1</f>
        <v>259</v>
      </c>
      <c r="B277" s="8" t="s">
        <v>17</v>
      </c>
      <c r="C277" s="6">
        <v>938</v>
      </c>
      <c r="D277" s="7" t="s">
        <v>122</v>
      </c>
      <c r="E277" s="6" t="s">
        <v>406</v>
      </c>
      <c r="F277" s="6">
        <v>800</v>
      </c>
      <c r="G277" s="32">
        <f>G278</f>
        <v>5276.5</v>
      </c>
    </row>
    <row r="278" spans="1:7" ht="15">
      <c r="A278" s="6">
        <f t="shared" si="5"/>
        <v>260</v>
      </c>
      <c r="B278" s="8" t="s">
        <v>18</v>
      </c>
      <c r="C278" s="6">
        <v>938</v>
      </c>
      <c r="D278" s="7" t="s">
        <v>122</v>
      </c>
      <c r="E278" s="6" t="s">
        <v>406</v>
      </c>
      <c r="F278" s="6">
        <v>850</v>
      </c>
      <c r="G278" s="32">
        <f>5276.5</f>
        <v>5276.5</v>
      </c>
    </row>
    <row r="279" spans="1:7" ht="165">
      <c r="A279" s="6">
        <f t="shared" si="5"/>
        <v>261</v>
      </c>
      <c r="B279" s="5" t="s">
        <v>405</v>
      </c>
      <c r="C279" s="6">
        <v>938</v>
      </c>
      <c r="D279" s="7" t="s">
        <v>122</v>
      </c>
      <c r="E279" s="6" t="s">
        <v>407</v>
      </c>
      <c r="F279" s="6"/>
      <c r="G279" s="32">
        <f>G280+G282</f>
        <v>4555.0780000000004</v>
      </c>
    </row>
    <row r="280" spans="1:7" ht="60">
      <c r="A280" s="6">
        <f t="shared" si="5"/>
        <v>262</v>
      </c>
      <c r="B280" s="5" t="s">
        <v>19</v>
      </c>
      <c r="C280" s="6">
        <v>938</v>
      </c>
      <c r="D280" s="7" t="s">
        <v>122</v>
      </c>
      <c r="E280" s="6" t="s">
        <v>407</v>
      </c>
      <c r="F280" s="6">
        <v>400</v>
      </c>
      <c r="G280" s="33">
        <f>G281</f>
        <v>4555.0780000000004</v>
      </c>
    </row>
    <row r="281" spans="1:7" ht="15">
      <c r="A281" s="6">
        <f t="shared" si="5"/>
        <v>263</v>
      </c>
      <c r="B281" s="17" t="s">
        <v>105</v>
      </c>
      <c r="C281" s="6">
        <v>938</v>
      </c>
      <c r="D281" s="7" t="s">
        <v>122</v>
      </c>
      <c r="E281" s="6" t="s">
        <v>407</v>
      </c>
      <c r="F281" s="6">
        <v>410</v>
      </c>
      <c r="G281" s="33">
        <f>2688.8+1866.278</f>
        <v>4555.0780000000004</v>
      </c>
    </row>
    <row r="282" spans="1:7" ht="15">
      <c r="A282" s="6">
        <f t="shared" si="5"/>
        <v>264</v>
      </c>
      <c r="B282" s="8" t="s">
        <v>17</v>
      </c>
      <c r="C282" s="6">
        <v>938</v>
      </c>
      <c r="D282" s="7" t="s">
        <v>122</v>
      </c>
      <c r="E282" s="6" t="s">
        <v>407</v>
      </c>
      <c r="F282" s="6">
        <v>800</v>
      </c>
      <c r="G282" s="33">
        <f>G283</f>
        <v>0</v>
      </c>
    </row>
    <row r="283" spans="1:7" ht="15">
      <c r="A283" s="6">
        <f t="shared" si="5"/>
        <v>265</v>
      </c>
      <c r="B283" s="8" t="s">
        <v>18</v>
      </c>
      <c r="C283" s="6">
        <v>938</v>
      </c>
      <c r="D283" s="7" t="s">
        <v>122</v>
      </c>
      <c r="E283" s="6" t="s">
        <v>407</v>
      </c>
      <c r="F283" s="6">
        <v>850</v>
      </c>
      <c r="G283" s="33"/>
    </row>
    <row r="284" spans="1:7" ht="180">
      <c r="A284" s="6">
        <f t="shared" si="5"/>
        <v>266</v>
      </c>
      <c r="B284" s="5" t="s">
        <v>466</v>
      </c>
      <c r="C284" s="6">
        <v>938</v>
      </c>
      <c r="D284" s="7" t="s">
        <v>122</v>
      </c>
      <c r="E284" s="6" t="s">
        <v>467</v>
      </c>
      <c r="F284" s="6"/>
      <c r="G284" s="6">
        <f>G285</f>
        <v>100</v>
      </c>
    </row>
    <row r="285" spans="1:7" ht="30">
      <c r="A285" s="6">
        <f t="shared" si="5"/>
        <v>267</v>
      </c>
      <c r="B285" s="8" t="s">
        <v>223</v>
      </c>
      <c r="C285" s="6">
        <v>938</v>
      </c>
      <c r="D285" s="7" t="s">
        <v>122</v>
      </c>
      <c r="E285" s="6" t="s">
        <v>467</v>
      </c>
      <c r="F285" s="6">
        <v>200</v>
      </c>
      <c r="G285" s="6">
        <f>G286</f>
        <v>100</v>
      </c>
    </row>
    <row r="286" spans="1:7" ht="45">
      <c r="A286" s="6">
        <f t="shared" si="5"/>
        <v>268</v>
      </c>
      <c r="B286" s="8" t="s">
        <v>225</v>
      </c>
      <c r="C286" s="6">
        <v>938</v>
      </c>
      <c r="D286" s="7" t="s">
        <v>122</v>
      </c>
      <c r="E286" s="6" t="s">
        <v>467</v>
      </c>
      <c r="F286" s="6">
        <v>240</v>
      </c>
      <c r="G286" s="6">
        <f>100</f>
        <v>100</v>
      </c>
    </row>
    <row r="287" spans="1:7" ht="105">
      <c r="A287" s="6">
        <f t="shared" si="5"/>
        <v>269</v>
      </c>
      <c r="B287" s="5" t="s">
        <v>64</v>
      </c>
      <c r="C287" s="6">
        <v>938</v>
      </c>
      <c r="D287" s="7" t="s">
        <v>122</v>
      </c>
      <c r="E287" s="7" t="s">
        <v>197</v>
      </c>
      <c r="F287" s="6"/>
      <c r="G287" s="9">
        <f>G292+G288</f>
        <v>1188.2</v>
      </c>
    </row>
    <row r="288" spans="1:7" ht="45">
      <c r="A288" s="6">
        <f t="shared" si="5"/>
        <v>270</v>
      </c>
      <c r="B288" s="5" t="s">
        <v>98</v>
      </c>
      <c r="C288" s="6">
        <v>938</v>
      </c>
      <c r="D288" s="7" t="s">
        <v>122</v>
      </c>
      <c r="E288" s="7" t="s">
        <v>548</v>
      </c>
      <c r="F288" s="6"/>
      <c r="G288" s="9">
        <f>G289</f>
        <v>561</v>
      </c>
    </row>
    <row r="289" spans="1:7" ht="165">
      <c r="A289" s="6">
        <f t="shared" si="5"/>
        <v>271</v>
      </c>
      <c r="B289" s="8" t="s">
        <v>549</v>
      </c>
      <c r="C289" s="6">
        <v>938</v>
      </c>
      <c r="D289" s="7" t="s">
        <v>122</v>
      </c>
      <c r="E289" s="7" t="s">
        <v>550</v>
      </c>
      <c r="F289" s="6"/>
      <c r="G289" s="9">
        <f>G290</f>
        <v>561</v>
      </c>
    </row>
    <row r="290" spans="1:7" ht="30">
      <c r="A290" s="6">
        <f t="shared" si="5"/>
        <v>272</v>
      </c>
      <c r="B290" s="8" t="s">
        <v>223</v>
      </c>
      <c r="C290" s="6">
        <v>938</v>
      </c>
      <c r="D290" s="7" t="s">
        <v>551</v>
      </c>
      <c r="E290" s="7" t="s">
        <v>550</v>
      </c>
      <c r="F290" s="6">
        <v>200</v>
      </c>
      <c r="G290" s="9">
        <f>G291</f>
        <v>561</v>
      </c>
    </row>
    <row r="291" spans="1:7" ht="45">
      <c r="A291" s="6">
        <f t="shared" si="5"/>
        <v>273</v>
      </c>
      <c r="B291" s="8" t="s">
        <v>225</v>
      </c>
      <c r="C291" s="6">
        <v>938</v>
      </c>
      <c r="D291" s="7" t="s">
        <v>551</v>
      </c>
      <c r="E291" s="7" t="s">
        <v>550</v>
      </c>
      <c r="F291" s="6">
        <v>240</v>
      </c>
      <c r="G291" s="9">
        <f>100+446+60-45</f>
        <v>561</v>
      </c>
    </row>
    <row r="292" spans="1:7" ht="45">
      <c r="A292" s="6">
        <f t="shared" si="5"/>
        <v>274</v>
      </c>
      <c r="B292" s="5" t="s">
        <v>394</v>
      </c>
      <c r="C292" s="6">
        <v>938</v>
      </c>
      <c r="D292" s="7" t="s">
        <v>122</v>
      </c>
      <c r="E292" s="7" t="s">
        <v>395</v>
      </c>
      <c r="F292" s="6"/>
      <c r="G292" s="9">
        <f>G293</f>
        <v>627.20000000000005</v>
      </c>
    </row>
    <row r="293" spans="1:7" ht="195">
      <c r="A293" s="6">
        <f t="shared" si="5"/>
        <v>275</v>
      </c>
      <c r="B293" s="5" t="s">
        <v>397</v>
      </c>
      <c r="C293" s="6">
        <v>938</v>
      </c>
      <c r="D293" s="7" t="s">
        <v>122</v>
      </c>
      <c r="E293" s="7" t="s">
        <v>396</v>
      </c>
      <c r="F293" s="6"/>
      <c r="G293" s="9">
        <f>G294</f>
        <v>627.20000000000005</v>
      </c>
    </row>
    <row r="294" spans="1:7" ht="30">
      <c r="A294" s="6">
        <f t="shared" si="5"/>
        <v>276</v>
      </c>
      <c r="B294" s="8" t="s">
        <v>223</v>
      </c>
      <c r="C294" s="6">
        <v>938</v>
      </c>
      <c r="D294" s="7" t="s">
        <v>122</v>
      </c>
      <c r="E294" s="7" t="s">
        <v>396</v>
      </c>
      <c r="F294" s="6">
        <v>200</v>
      </c>
      <c r="G294" s="9">
        <f>G295</f>
        <v>627.20000000000005</v>
      </c>
    </row>
    <row r="295" spans="1:7" ht="45">
      <c r="A295" s="6">
        <f t="shared" si="5"/>
        <v>277</v>
      </c>
      <c r="B295" s="8" t="s">
        <v>225</v>
      </c>
      <c r="C295" s="6">
        <v>938</v>
      </c>
      <c r="D295" s="7" t="s">
        <v>122</v>
      </c>
      <c r="E295" s="7" t="s">
        <v>396</v>
      </c>
      <c r="F295" s="6">
        <v>240</v>
      </c>
      <c r="G295" s="9">
        <f>1227.2-600</f>
        <v>627.20000000000005</v>
      </c>
    </row>
    <row r="296" spans="1:7" ht="15">
      <c r="A296" s="6">
        <f t="shared" si="5"/>
        <v>278</v>
      </c>
      <c r="B296" s="17" t="s">
        <v>261</v>
      </c>
      <c r="C296" s="6">
        <v>938</v>
      </c>
      <c r="D296" s="7" t="s">
        <v>262</v>
      </c>
      <c r="E296" s="7"/>
      <c r="F296" s="6"/>
      <c r="G296" s="9">
        <f>G305+G297</f>
        <v>33622.5</v>
      </c>
    </row>
    <row r="297" spans="1:7" ht="75">
      <c r="A297" s="6">
        <f t="shared" si="5"/>
        <v>279</v>
      </c>
      <c r="B297" s="5" t="s">
        <v>603</v>
      </c>
      <c r="C297" s="6">
        <v>938</v>
      </c>
      <c r="D297" s="7" t="s">
        <v>262</v>
      </c>
      <c r="E297" s="7" t="s">
        <v>201</v>
      </c>
      <c r="F297" s="6"/>
      <c r="G297" s="9">
        <f>G298</f>
        <v>13815.8</v>
      </c>
    </row>
    <row r="298" spans="1:7" ht="75">
      <c r="A298" s="6">
        <f t="shared" si="5"/>
        <v>280</v>
      </c>
      <c r="B298" s="5" t="s">
        <v>602</v>
      </c>
      <c r="C298" s="6">
        <v>938</v>
      </c>
      <c r="D298" s="7" t="s">
        <v>262</v>
      </c>
      <c r="E298" s="7" t="s">
        <v>604</v>
      </c>
      <c r="F298" s="6"/>
      <c r="G298" s="9">
        <f>G302+G299</f>
        <v>13815.8</v>
      </c>
    </row>
    <row r="299" spans="1:7" ht="195">
      <c r="A299" s="6">
        <f t="shared" si="5"/>
        <v>281</v>
      </c>
      <c r="B299" s="5" t="s">
        <v>606</v>
      </c>
      <c r="C299" s="6">
        <v>938</v>
      </c>
      <c r="D299" s="7" t="s">
        <v>262</v>
      </c>
      <c r="E299" s="7" t="s">
        <v>607</v>
      </c>
      <c r="F299" s="6"/>
      <c r="G299" s="9">
        <f>G300</f>
        <v>7434.1</v>
      </c>
    </row>
    <row r="300" spans="1:7" ht="60">
      <c r="A300" s="6">
        <f t="shared" si="5"/>
        <v>282</v>
      </c>
      <c r="B300" s="5" t="s">
        <v>19</v>
      </c>
      <c r="C300" s="6">
        <v>938</v>
      </c>
      <c r="D300" s="7" t="s">
        <v>262</v>
      </c>
      <c r="E300" s="7" t="s">
        <v>607</v>
      </c>
      <c r="F300" s="6">
        <v>400</v>
      </c>
      <c r="G300" s="9">
        <f>G301</f>
        <v>7434.1</v>
      </c>
    </row>
    <row r="301" spans="1:7" ht="15">
      <c r="A301" s="6">
        <f t="shared" si="5"/>
        <v>283</v>
      </c>
      <c r="B301" s="17" t="s">
        <v>105</v>
      </c>
      <c r="C301" s="6">
        <v>938</v>
      </c>
      <c r="D301" s="7" t="s">
        <v>262</v>
      </c>
      <c r="E301" s="7" t="s">
        <v>607</v>
      </c>
      <c r="F301" s="6">
        <v>410</v>
      </c>
      <c r="G301" s="9">
        <f>7434.1</f>
        <v>7434.1</v>
      </c>
    </row>
    <row r="302" spans="1:7" ht="195">
      <c r="A302" s="6">
        <f t="shared" si="5"/>
        <v>284</v>
      </c>
      <c r="B302" s="5" t="s">
        <v>601</v>
      </c>
      <c r="C302" s="6">
        <v>938</v>
      </c>
      <c r="D302" s="7" t="s">
        <v>262</v>
      </c>
      <c r="E302" s="7" t="s">
        <v>605</v>
      </c>
      <c r="F302" s="6"/>
      <c r="G302" s="9">
        <f>G303</f>
        <v>6381.7</v>
      </c>
    </row>
    <row r="303" spans="1:7" ht="60">
      <c r="A303" s="6">
        <f t="shared" si="5"/>
        <v>285</v>
      </c>
      <c r="B303" s="5" t="s">
        <v>19</v>
      </c>
      <c r="C303" s="6">
        <v>938</v>
      </c>
      <c r="D303" s="7" t="s">
        <v>262</v>
      </c>
      <c r="E303" s="7" t="s">
        <v>605</v>
      </c>
      <c r="F303" s="6">
        <v>400</v>
      </c>
      <c r="G303" s="9">
        <f>G304</f>
        <v>6381.7</v>
      </c>
    </row>
    <row r="304" spans="1:7" ht="15">
      <c r="A304" s="6">
        <f t="shared" si="5"/>
        <v>286</v>
      </c>
      <c r="B304" s="17" t="s">
        <v>105</v>
      </c>
      <c r="C304" s="6">
        <v>938</v>
      </c>
      <c r="D304" s="7" t="s">
        <v>262</v>
      </c>
      <c r="E304" s="7" t="s">
        <v>605</v>
      </c>
      <c r="F304" s="6">
        <v>410</v>
      </c>
      <c r="G304" s="9">
        <f>690.8+5690.9</f>
        <v>6381.7</v>
      </c>
    </row>
    <row r="305" spans="1:7" ht="105">
      <c r="A305" s="6">
        <f t="shared" si="5"/>
        <v>287</v>
      </c>
      <c r="B305" s="5" t="s">
        <v>64</v>
      </c>
      <c r="C305" s="6">
        <v>938</v>
      </c>
      <c r="D305" s="7" t="s">
        <v>262</v>
      </c>
      <c r="E305" s="7" t="s">
        <v>197</v>
      </c>
      <c r="F305" s="6"/>
      <c r="G305" s="9">
        <f>G306</f>
        <v>19806.7</v>
      </c>
    </row>
    <row r="306" spans="1:7" ht="45">
      <c r="A306" s="6">
        <f t="shared" si="5"/>
        <v>288</v>
      </c>
      <c r="B306" s="5" t="s">
        <v>98</v>
      </c>
      <c r="C306" s="6">
        <v>938</v>
      </c>
      <c r="D306" s="7" t="s">
        <v>262</v>
      </c>
      <c r="E306" s="7" t="s">
        <v>200</v>
      </c>
      <c r="F306" s="6"/>
      <c r="G306" s="9">
        <f>G313+G307+G316+G310</f>
        <v>19806.7</v>
      </c>
    </row>
    <row r="307" spans="1:7" ht="210">
      <c r="A307" s="6">
        <f t="shared" si="5"/>
        <v>289</v>
      </c>
      <c r="B307" s="19" t="s">
        <v>300</v>
      </c>
      <c r="C307" s="6">
        <v>938</v>
      </c>
      <c r="D307" s="7" t="s">
        <v>262</v>
      </c>
      <c r="E307" s="7" t="s">
        <v>53</v>
      </c>
      <c r="F307" s="6"/>
      <c r="G307" s="9">
        <f>G308</f>
        <v>4654.5</v>
      </c>
    </row>
    <row r="308" spans="1:7" ht="15">
      <c r="A308" s="6">
        <f t="shared" si="5"/>
        <v>290</v>
      </c>
      <c r="B308" s="8" t="s">
        <v>17</v>
      </c>
      <c r="C308" s="6">
        <v>938</v>
      </c>
      <c r="D308" s="7" t="s">
        <v>262</v>
      </c>
      <c r="E308" s="7" t="s">
        <v>53</v>
      </c>
      <c r="F308" s="6">
        <v>800</v>
      </c>
      <c r="G308" s="9">
        <f>4654.5</f>
        <v>4654.5</v>
      </c>
    </row>
    <row r="309" spans="1:7" ht="60">
      <c r="A309" s="6">
        <f t="shared" si="5"/>
        <v>291</v>
      </c>
      <c r="B309" s="5" t="s">
        <v>257</v>
      </c>
      <c r="C309" s="6">
        <v>938</v>
      </c>
      <c r="D309" s="7" t="s">
        <v>262</v>
      </c>
      <c r="E309" s="7" t="s">
        <v>53</v>
      </c>
      <c r="F309" s="6">
        <v>810</v>
      </c>
      <c r="G309" s="9">
        <f>4654.5</f>
        <v>4654.5</v>
      </c>
    </row>
    <row r="310" spans="1:7" ht="330">
      <c r="A310" s="6">
        <f t="shared" si="5"/>
        <v>292</v>
      </c>
      <c r="B310" s="5" t="s">
        <v>488</v>
      </c>
      <c r="C310" s="6">
        <v>938</v>
      </c>
      <c r="D310" s="7" t="s">
        <v>262</v>
      </c>
      <c r="E310" s="7" t="s">
        <v>489</v>
      </c>
      <c r="F310" s="6"/>
      <c r="G310" s="9">
        <f>G311</f>
        <v>13106</v>
      </c>
    </row>
    <row r="311" spans="1:7" ht="60">
      <c r="A311" s="6">
        <f t="shared" si="5"/>
        <v>293</v>
      </c>
      <c r="B311" s="5" t="s">
        <v>19</v>
      </c>
      <c r="C311" s="6">
        <v>938</v>
      </c>
      <c r="D311" s="7" t="s">
        <v>262</v>
      </c>
      <c r="E311" s="7" t="s">
        <v>489</v>
      </c>
      <c r="F311" s="6">
        <v>400</v>
      </c>
      <c r="G311" s="9">
        <f>G312</f>
        <v>13106</v>
      </c>
    </row>
    <row r="312" spans="1:7" ht="15">
      <c r="A312" s="6">
        <f t="shared" si="5"/>
        <v>294</v>
      </c>
      <c r="B312" s="17" t="s">
        <v>105</v>
      </c>
      <c r="C312" s="6">
        <v>938</v>
      </c>
      <c r="D312" s="7" t="s">
        <v>262</v>
      </c>
      <c r="E312" s="7" t="s">
        <v>489</v>
      </c>
      <c r="F312" s="6">
        <v>410</v>
      </c>
      <c r="G312" s="9">
        <f>13141-35</f>
        <v>13106</v>
      </c>
    </row>
    <row r="313" spans="1:7" ht="195">
      <c r="A313" s="6">
        <f t="shared" si="5"/>
        <v>295</v>
      </c>
      <c r="B313" s="5" t="s">
        <v>404</v>
      </c>
      <c r="C313" s="6">
        <v>938</v>
      </c>
      <c r="D313" s="7" t="s">
        <v>262</v>
      </c>
      <c r="E313" s="7" t="s">
        <v>236</v>
      </c>
      <c r="F313" s="6"/>
      <c r="G313" s="9">
        <f>G314</f>
        <v>1900</v>
      </c>
    </row>
    <row r="314" spans="1:7" ht="15">
      <c r="A314" s="6">
        <f t="shared" si="5"/>
        <v>296</v>
      </c>
      <c r="B314" s="8" t="s">
        <v>17</v>
      </c>
      <c r="C314" s="6">
        <v>938</v>
      </c>
      <c r="D314" s="7" t="s">
        <v>262</v>
      </c>
      <c r="E314" s="7" t="s">
        <v>236</v>
      </c>
      <c r="F314" s="6">
        <v>800</v>
      </c>
      <c r="G314" s="9">
        <f>G315</f>
        <v>1900</v>
      </c>
    </row>
    <row r="315" spans="1:7" ht="60">
      <c r="A315" s="6">
        <f t="shared" si="5"/>
        <v>297</v>
      </c>
      <c r="B315" s="5" t="s">
        <v>257</v>
      </c>
      <c r="C315" s="6">
        <v>938</v>
      </c>
      <c r="D315" s="7" t="s">
        <v>262</v>
      </c>
      <c r="E315" s="7" t="s">
        <v>236</v>
      </c>
      <c r="F315" s="6">
        <v>810</v>
      </c>
      <c r="G315" s="9">
        <f>1900</f>
        <v>1900</v>
      </c>
    </row>
    <row r="316" spans="1:7" ht="180">
      <c r="A316" s="6">
        <f t="shared" si="5"/>
        <v>298</v>
      </c>
      <c r="B316" s="5" t="s">
        <v>472</v>
      </c>
      <c r="C316" s="6">
        <v>938</v>
      </c>
      <c r="D316" s="7" t="s">
        <v>262</v>
      </c>
      <c r="E316" s="7" t="s">
        <v>473</v>
      </c>
      <c r="F316" s="6"/>
      <c r="G316" s="9">
        <f>G317</f>
        <v>146.19999999999999</v>
      </c>
    </row>
    <row r="317" spans="1:7" ht="60">
      <c r="A317" s="6">
        <f t="shared" si="5"/>
        <v>299</v>
      </c>
      <c r="B317" s="5" t="s">
        <v>19</v>
      </c>
      <c r="C317" s="6">
        <v>938</v>
      </c>
      <c r="D317" s="7" t="s">
        <v>262</v>
      </c>
      <c r="E317" s="7" t="s">
        <v>473</v>
      </c>
      <c r="F317" s="6">
        <v>400</v>
      </c>
      <c r="G317" s="9">
        <f>G318</f>
        <v>146.19999999999999</v>
      </c>
    </row>
    <row r="318" spans="1:7" ht="15">
      <c r="A318" s="6">
        <f t="shared" si="5"/>
        <v>300</v>
      </c>
      <c r="B318" s="17" t="s">
        <v>105</v>
      </c>
      <c r="C318" s="6">
        <v>938</v>
      </c>
      <c r="D318" s="7" t="s">
        <v>262</v>
      </c>
      <c r="E318" s="7" t="s">
        <v>473</v>
      </c>
      <c r="F318" s="6">
        <v>410</v>
      </c>
      <c r="G318" s="9">
        <f>146.2</f>
        <v>146.19999999999999</v>
      </c>
    </row>
    <row r="319" spans="1:7" ht="15">
      <c r="A319" s="6">
        <f t="shared" si="5"/>
        <v>301</v>
      </c>
      <c r="B319" s="17" t="s">
        <v>214</v>
      </c>
      <c r="C319" s="6">
        <v>938</v>
      </c>
      <c r="D319" s="7" t="s">
        <v>215</v>
      </c>
      <c r="E319" s="7"/>
      <c r="F319" s="6"/>
      <c r="G319" s="9">
        <f>G320+G356</f>
        <v>281203.90000000002</v>
      </c>
    </row>
    <row r="320" spans="1:7" ht="105">
      <c r="A320" s="6">
        <f t="shared" si="5"/>
        <v>302</v>
      </c>
      <c r="B320" s="5" t="s">
        <v>64</v>
      </c>
      <c r="C320" s="6">
        <v>938</v>
      </c>
      <c r="D320" s="7" t="s">
        <v>215</v>
      </c>
      <c r="E320" s="7" t="s">
        <v>197</v>
      </c>
      <c r="F320" s="6"/>
      <c r="G320" s="9">
        <f>G321+G349</f>
        <v>48492.5</v>
      </c>
    </row>
    <row r="321" spans="1:7" ht="45">
      <c r="A321" s="6">
        <f t="shared" si="5"/>
        <v>303</v>
      </c>
      <c r="B321" s="5" t="s">
        <v>98</v>
      </c>
      <c r="C321" s="6">
        <v>938</v>
      </c>
      <c r="D321" s="7" t="s">
        <v>215</v>
      </c>
      <c r="E321" s="7" t="s">
        <v>200</v>
      </c>
      <c r="F321" s="6"/>
      <c r="G321" s="9">
        <f>G328+G331+G337+G322+G334+G325+G346+G343+G340</f>
        <v>25257.7</v>
      </c>
    </row>
    <row r="322" spans="1:7" ht="165">
      <c r="A322" s="6">
        <f t="shared" si="5"/>
        <v>304</v>
      </c>
      <c r="B322" s="35" t="s">
        <v>388</v>
      </c>
      <c r="C322" s="6">
        <v>938</v>
      </c>
      <c r="D322" s="7" t="s">
        <v>215</v>
      </c>
      <c r="E322" s="36" t="s">
        <v>389</v>
      </c>
      <c r="F322" s="6"/>
      <c r="G322" s="9">
        <f>G323</f>
        <v>249.10000000000002</v>
      </c>
    </row>
    <row r="323" spans="1:7" ht="30">
      <c r="A323" s="6">
        <f t="shared" si="5"/>
        <v>305</v>
      </c>
      <c r="B323" s="37" t="s">
        <v>223</v>
      </c>
      <c r="C323" s="6">
        <v>938</v>
      </c>
      <c r="D323" s="7" t="s">
        <v>215</v>
      </c>
      <c r="E323" s="36" t="s">
        <v>389</v>
      </c>
      <c r="F323" s="6">
        <v>200</v>
      </c>
      <c r="G323" s="9">
        <f>G324</f>
        <v>249.10000000000002</v>
      </c>
    </row>
    <row r="324" spans="1:7" ht="45">
      <c r="A324" s="6">
        <f t="shared" si="5"/>
        <v>306</v>
      </c>
      <c r="B324" s="37" t="s">
        <v>225</v>
      </c>
      <c r="C324" s="6">
        <v>938</v>
      </c>
      <c r="D324" s="7" t="s">
        <v>215</v>
      </c>
      <c r="E324" s="36" t="s">
        <v>389</v>
      </c>
      <c r="F324" s="6">
        <v>240</v>
      </c>
      <c r="G324" s="9">
        <f>74.3+174.8</f>
        <v>249.10000000000002</v>
      </c>
    </row>
    <row r="325" spans="1:7" ht="165">
      <c r="A325" s="6">
        <f t="shared" si="5"/>
        <v>307</v>
      </c>
      <c r="B325" s="37" t="s">
        <v>426</v>
      </c>
      <c r="C325" s="6">
        <v>938</v>
      </c>
      <c r="D325" s="7" t="s">
        <v>215</v>
      </c>
      <c r="E325" s="36" t="s">
        <v>427</v>
      </c>
      <c r="F325" s="6"/>
      <c r="G325" s="9">
        <f>G326</f>
        <v>60</v>
      </c>
    </row>
    <row r="326" spans="1:7" ht="30">
      <c r="A326" s="6">
        <f t="shared" si="5"/>
        <v>308</v>
      </c>
      <c r="B326" s="37" t="s">
        <v>223</v>
      </c>
      <c r="C326" s="6">
        <v>938</v>
      </c>
      <c r="D326" s="7" t="s">
        <v>215</v>
      </c>
      <c r="E326" s="36" t="s">
        <v>427</v>
      </c>
      <c r="F326" s="6">
        <v>200</v>
      </c>
      <c r="G326" s="9">
        <f>G327</f>
        <v>60</v>
      </c>
    </row>
    <row r="327" spans="1:7" ht="45">
      <c r="A327" s="6">
        <f t="shared" si="5"/>
        <v>309</v>
      </c>
      <c r="B327" s="37" t="s">
        <v>225</v>
      </c>
      <c r="C327" s="6">
        <v>938</v>
      </c>
      <c r="D327" s="7" t="s">
        <v>215</v>
      </c>
      <c r="E327" s="36" t="s">
        <v>427</v>
      </c>
      <c r="F327" s="6">
        <v>240</v>
      </c>
      <c r="G327" s="9">
        <f>60</f>
        <v>60</v>
      </c>
    </row>
    <row r="328" spans="1:7" ht="165">
      <c r="A328" s="6">
        <f t="shared" si="5"/>
        <v>310</v>
      </c>
      <c r="B328" s="5" t="s">
        <v>92</v>
      </c>
      <c r="C328" s="6">
        <v>938</v>
      </c>
      <c r="D328" s="7" t="s">
        <v>215</v>
      </c>
      <c r="E328" s="7" t="s">
        <v>93</v>
      </c>
      <c r="F328" s="6"/>
      <c r="G328" s="9">
        <f>G329</f>
        <v>3600</v>
      </c>
    </row>
    <row r="329" spans="1:7" ht="30">
      <c r="A329" s="6">
        <f t="shared" si="5"/>
        <v>311</v>
      </c>
      <c r="B329" s="8" t="s">
        <v>223</v>
      </c>
      <c r="C329" s="6">
        <v>938</v>
      </c>
      <c r="D329" s="7" t="s">
        <v>215</v>
      </c>
      <c r="E329" s="7" t="s">
        <v>93</v>
      </c>
      <c r="F329" s="6">
        <v>200</v>
      </c>
      <c r="G329" s="9">
        <f>G330</f>
        <v>3600</v>
      </c>
    </row>
    <row r="330" spans="1:7" ht="45">
      <c r="A330" s="6">
        <f t="shared" si="5"/>
        <v>312</v>
      </c>
      <c r="B330" s="8" t="s">
        <v>225</v>
      </c>
      <c r="C330" s="6">
        <v>938</v>
      </c>
      <c r="D330" s="7" t="s">
        <v>215</v>
      </c>
      <c r="E330" s="7" t="s">
        <v>93</v>
      </c>
      <c r="F330" s="6">
        <v>240</v>
      </c>
      <c r="G330" s="9">
        <f>3000+300+300</f>
        <v>3600</v>
      </c>
    </row>
    <row r="331" spans="1:7" ht="165">
      <c r="A331" s="6">
        <f t="shared" si="5"/>
        <v>313</v>
      </c>
      <c r="B331" s="8" t="s">
        <v>294</v>
      </c>
      <c r="C331" s="6">
        <v>938</v>
      </c>
      <c r="D331" s="7" t="s">
        <v>215</v>
      </c>
      <c r="E331" s="7" t="s">
        <v>295</v>
      </c>
      <c r="F331" s="6"/>
      <c r="G331" s="9">
        <f>G332</f>
        <v>2807</v>
      </c>
    </row>
    <row r="332" spans="1:7" ht="30">
      <c r="A332" s="6">
        <f t="shared" si="5"/>
        <v>314</v>
      </c>
      <c r="B332" s="8" t="s">
        <v>223</v>
      </c>
      <c r="C332" s="6">
        <v>938</v>
      </c>
      <c r="D332" s="7" t="s">
        <v>215</v>
      </c>
      <c r="E332" s="7" t="s">
        <v>295</v>
      </c>
      <c r="F332" s="6">
        <v>200</v>
      </c>
      <c r="G332" s="9">
        <f>G333</f>
        <v>2807</v>
      </c>
    </row>
    <row r="333" spans="1:7" ht="45">
      <c r="A333" s="6">
        <f t="shared" si="5"/>
        <v>315</v>
      </c>
      <c r="B333" s="8" t="s">
        <v>225</v>
      </c>
      <c r="C333" s="6">
        <v>938</v>
      </c>
      <c r="D333" s="7" t="s">
        <v>215</v>
      </c>
      <c r="E333" s="7" t="s">
        <v>295</v>
      </c>
      <c r="F333" s="6">
        <v>240</v>
      </c>
      <c r="G333" s="9">
        <f>1000+1207+600</f>
        <v>2807</v>
      </c>
    </row>
    <row r="334" spans="1:7" ht="165">
      <c r="A334" s="6">
        <f t="shared" si="5"/>
        <v>316</v>
      </c>
      <c r="B334" s="8" t="s">
        <v>452</v>
      </c>
      <c r="C334" s="6">
        <v>938</v>
      </c>
      <c r="D334" s="7" t="s">
        <v>215</v>
      </c>
      <c r="E334" s="7" t="s">
        <v>453</v>
      </c>
      <c r="F334" s="6"/>
      <c r="G334" s="9">
        <f>G335</f>
        <v>9244</v>
      </c>
    </row>
    <row r="335" spans="1:7" ht="30">
      <c r="A335" s="6">
        <f t="shared" si="5"/>
        <v>317</v>
      </c>
      <c r="B335" s="8" t="s">
        <v>223</v>
      </c>
      <c r="C335" s="6">
        <v>938</v>
      </c>
      <c r="D335" s="7" t="s">
        <v>215</v>
      </c>
      <c r="E335" s="7" t="s">
        <v>453</v>
      </c>
      <c r="F335" s="6">
        <v>200</v>
      </c>
      <c r="G335" s="9">
        <f>G336</f>
        <v>9244</v>
      </c>
    </row>
    <row r="336" spans="1:7" ht="45">
      <c r="A336" s="6">
        <f t="shared" si="5"/>
        <v>318</v>
      </c>
      <c r="B336" s="8" t="s">
        <v>225</v>
      </c>
      <c r="C336" s="6">
        <v>938</v>
      </c>
      <c r="D336" s="7" t="s">
        <v>215</v>
      </c>
      <c r="E336" s="7" t="s">
        <v>453</v>
      </c>
      <c r="F336" s="6">
        <v>240</v>
      </c>
      <c r="G336" s="9">
        <f>3000+7500-456.6-799.4</f>
        <v>9244</v>
      </c>
    </row>
    <row r="337" spans="1:7" ht="180">
      <c r="A337" s="6">
        <f t="shared" si="5"/>
        <v>319</v>
      </c>
      <c r="B337" s="8" t="s">
        <v>370</v>
      </c>
      <c r="C337" s="6">
        <v>938</v>
      </c>
      <c r="D337" s="7" t="s">
        <v>215</v>
      </c>
      <c r="E337" s="7" t="s">
        <v>371</v>
      </c>
      <c r="F337" s="6"/>
      <c r="G337" s="9">
        <f>G338</f>
        <v>8387.6</v>
      </c>
    </row>
    <row r="338" spans="1:7" ht="30">
      <c r="A338" s="6">
        <f t="shared" si="5"/>
        <v>320</v>
      </c>
      <c r="B338" s="8" t="s">
        <v>223</v>
      </c>
      <c r="C338" s="6">
        <v>938</v>
      </c>
      <c r="D338" s="7" t="s">
        <v>215</v>
      </c>
      <c r="E338" s="7" t="s">
        <v>371</v>
      </c>
      <c r="F338" s="6">
        <v>200</v>
      </c>
      <c r="G338" s="9">
        <f>G339</f>
        <v>8387.6</v>
      </c>
    </row>
    <row r="339" spans="1:7" ht="45">
      <c r="A339" s="6">
        <f t="shared" si="5"/>
        <v>321</v>
      </c>
      <c r="B339" s="8" t="s">
        <v>225</v>
      </c>
      <c r="C339" s="6">
        <v>938</v>
      </c>
      <c r="D339" s="7" t="s">
        <v>215</v>
      </c>
      <c r="E339" s="7" t="s">
        <v>371</v>
      </c>
      <c r="F339" s="6">
        <v>240</v>
      </c>
      <c r="G339" s="9">
        <f>9520.6-200+200+35-1207+39</f>
        <v>8387.6</v>
      </c>
    </row>
    <row r="340" spans="1:7" ht="180">
      <c r="A340" s="6">
        <f t="shared" si="5"/>
        <v>322</v>
      </c>
      <c r="B340" s="8" t="s">
        <v>535</v>
      </c>
      <c r="C340" s="6">
        <v>938</v>
      </c>
      <c r="D340" s="7" t="s">
        <v>215</v>
      </c>
      <c r="E340" s="7" t="s">
        <v>536</v>
      </c>
      <c r="F340" s="6"/>
      <c r="G340" s="9">
        <f>G341</f>
        <v>30</v>
      </c>
    </row>
    <row r="341" spans="1:7" ht="30">
      <c r="A341" s="6">
        <f t="shared" ref="A341:A404" si="6">A340+1</f>
        <v>323</v>
      </c>
      <c r="B341" s="8" t="s">
        <v>223</v>
      </c>
      <c r="C341" s="6">
        <v>938</v>
      </c>
      <c r="D341" s="7" t="s">
        <v>215</v>
      </c>
      <c r="E341" s="7" t="s">
        <v>536</v>
      </c>
      <c r="F341" s="6">
        <v>200</v>
      </c>
      <c r="G341" s="9">
        <f>G342</f>
        <v>30</v>
      </c>
    </row>
    <row r="342" spans="1:7" ht="45">
      <c r="A342" s="6">
        <f t="shared" si="6"/>
        <v>324</v>
      </c>
      <c r="B342" s="49" t="s">
        <v>225</v>
      </c>
      <c r="C342" s="6">
        <v>938</v>
      </c>
      <c r="D342" s="7" t="s">
        <v>215</v>
      </c>
      <c r="E342" s="7" t="s">
        <v>536</v>
      </c>
      <c r="F342" s="6">
        <v>240</v>
      </c>
      <c r="G342" s="9">
        <f>30</f>
        <v>30</v>
      </c>
    </row>
    <row r="343" spans="1:7" ht="165">
      <c r="A343" s="6">
        <f t="shared" si="6"/>
        <v>325</v>
      </c>
      <c r="B343" s="8" t="s">
        <v>474</v>
      </c>
      <c r="C343" s="6">
        <v>938</v>
      </c>
      <c r="D343" s="7" t="s">
        <v>215</v>
      </c>
      <c r="E343" s="7" t="s">
        <v>475</v>
      </c>
      <c r="F343" s="6"/>
      <c r="G343" s="9">
        <f>G344</f>
        <v>280</v>
      </c>
    </row>
    <row r="344" spans="1:7" ht="30">
      <c r="A344" s="6">
        <f t="shared" si="6"/>
        <v>326</v>
      </c>
      <c r="B344" s="8" t="s">
        <v>223</v>
      </c>
      <c r="C344" s="6">
        <v>938</v>
      </c>
      <c r="D344" s="7" t="s">
        <v>215</v>
      </c>
      <c r="E344" s="7" t="s">
        <v>475</v>
      </c>
      <c r="F344" s="6">
        <v>200</v>
      </c>
      <c r="G344" s="9">
        <f>G345</f>
        <v>280</v>
      </c>
    </row>
    <row r="345" spans="1:7" ht="45">
      <c r="A345" s="6">
        <f t="shared" si="6"/>
        <v>327</v>
      </c>
      <c r="B345" s="49" t="s">
        <v>225</v>
      </c>
      <c r="C345" s="6">
        <v>938</v>
      </c>
      <c r="D345" s="7" t="s">
        <v>215</v>
      </c>
      <c r="E345" s="7" t="s">
        <v>475</v>
      </c>
      <c r="F345" s="6">
        <v>240</v>
      </c>
      <c r="G345" s="9">
        <f>280</f>
        <v>280</v>
      </c>
    </row>
    <row r="346" spans="1:7" ht="195">
      <c r="A346" s="6">
        <f t="shared" si="6"/>
        <v>328</v>
      </c>
      <c r="B346" s="8" t="s">
        <v>470</v>
      </c>
      <c r="C346" s="6">
        <v>938</v>
      </c>
      <c r="D346" s="7" t="s">
        <v>215</v>
      </c>
      <c r="E346" s="7" t="s">
        <v>471</v>
      </c>
      <c r="F346" s="6"/>
      <c r="G346" s="9">
        <f>G347</f>
        <v>600</v>
      </c>
    </row>
    <row r="347" spans="1:7" ht="30">
      <c r="A347" s="6">
        <f t="shared" si="6"/>
        <v>329</v>
      </c>
      <c r="B347" s="8" t="s">
        <v>223</v>
      </c>
      <c r="C347" s="6">
        <v>938</v>
      </c>
      <c r="D347" s="7" t="s">
        <v>215</v>
      </c>
      <c r="E347" s="7" t="s">
        <v>471</v>
      </c>
      <c r="F347" s="6">
        <v>200</v>
      </c>
      <c r="G347" s="9">
        <f>G348</f>
        <v>600</v>
      </c>
    </row>
    <row r="348" spans="1:7" ht="45">
      <c r="A348" s="6">
        <f t="shared" si="6"/>
        <v>330</v>
      </c>
      <c r="B348" s="8" t="s">
        <v>225</v>
      </c>
      <c r="C348" s="6">
        <v>938</v>
      </c>
      <c r="D348" s="7" t="s">
        <v>215</v>
      </c>
      <c r="E348" s="7" t="s">
        <v>471</v>
      </c>
      <c r="F348" s="6">
        <v>240</v>
      </c>
      <c r="G348" s="9">
        <f>400+200</f>
        <v>600</v>
      </c>
    </row>
    <row r="349" spans="1:7" ht="45">
      <c r="A349" s="6">
        <f t="shared" si="6"/>
        <v>331</v>
      </c>
      <c r="B349" s="8" t="s">
        <v>394</v>
      </c>
      <c r="C349" s="6">
        <v>938</v>
      </c>
      <c r="D349" s="7" t="s">
        <v>215</v>
      </c>
      <c r="E349" s="7"/>
      <c r="F349" s="6"/>
      <c r="G349" s="9">
        <f>G350+G353</f>
        <v>23234.799999999999</v>
      </c>
    </row>
    <row r="350" spans="1:7" ht="180">
      <c r="A350" s="6">
        <f t="shared" si="6"/>
        <v>332</v>
      </c>
      <c r="B350" s="5" t="s">
        <v>398</v>
      </c>
      <c r="C350" s="6">
        <v>938</v>
      </c>
      <c r="D350" s="7" t="s">
        <v>215</v>
      </c>
      <c r="E350" s="7" t="s">
        <v>400</v>
      </c>
      <c r="F350" s="6"/>
      <c r="G350" s="9">
        <f>G351</f>
        <v>4500</v>
      </c>
    </row>
    <row r="351" spans="1:7" ht="30">
      <c r="A351" s="6">
        <f t="shared" si="6"/>
        <v>333</v>
      </c>
      <c r="B351" s="8" t="s">
        <v>223</v>
      </c>
      <c r="C351" s="6">
        <v>938</v>
      </c>
      <c r="D351" s="7" t="s">
        <v>215</v>
      </c>
      <c r="E351" s="7" t="s">
        <v>400</v>
      </c>
      <c r="F351" s="6">
        <v>200</v>
      </c>
      <c r="G351" s="9">
        <f>G352</f>
        <v>4500</v>
      </c>
    </row>
    <row r="352" spans="1:7" ht="45">
      <c r="A352" s="6">
        <f t="shared" si="6"/>
        <v>334</v>
      </c>
      <c r="B352" s="8" t="s">
        <v>225</v>
      </c>
      <c r="C352" s="6">
        <v>938</v>
      </c>
      <c r="D352" s="7" t="s">
        <v>215</v>
      </c>
      <c r="E352" s="7" t="s">
        <v>400</v>
      </c>
      <c r="F352" s="6">
        <v>240</v>
      </c>
      <c r="G352" s="9">
        <f>3000+1000+500</f>
        <v>4500</v>
      </c>
    </row>
    <row r="353" spans="1:7" ht="180">
      <c r="A353" s="6">
        <f t="shared" si="6"/>
        <v>335</v>
      </c>
      <c r="B353" s="25" t="s">
        <v>399</v>
      </c>
      <c r="C353" s="6">
        <v>938</v>
      </c>
      <c r="D353" s="7" t="s">
        <v>215</v>
      </c>
      <c r="E353" s="7" t="s">
        <v>401</v>
      </c>
      <c r="F353" s="6"/>
      <c r="G353" s="9">
        <f>G354</f>
        <v>18734.8</v>
      </c>
    </row>
    <row r="354" spans="1:7" ht="30">
      <c r="A354" s="6">
        <f t="shared" si="6"/>
        <v>336</v>
      </c>
      <c r="B354" s="26" t="s">
        <v>223</v>
      </c>
      <c r="C354" s="6">
        <v>938</v>
      </c>
      <c r="D354" s="7" t="s">
        <v>215</v>
      </c>
      <c r="E354" s="7" t="s">
        <v>401</v>
      </c>
      <c r="F354" s="6">
        <v>200</v>
      </c>
      <c r="G354" s="9">
        <f>G355</f>
        <v>18734.8</v>
      </c>
    </row>
    <row r="355" spans="1:7" ht="45">
      <c r="A355" s="6">
        <f t="shared" si="6"/>
        <v>337</v>
      </c>
      <c r="B355" s="26" t="s">
        <v>225</v>
      </c>
      <c r="C355" s="6">
        <v>938</v>
      </c>
      <c r="D355" s="7" t="s">
        <v>215</v>
      </c>
      <c r="E355" s="7" t="s">
        <v>401</v>
      </c>
      <c r="F355" s="6">
        <v>240</v>
      </c>
      <c r="G355" s="9">
        <f>12790.9+5943.9</f>
        <v>18734.8</v>
      </c>
    </row>
    <row r="356" spans="1:7" ht="75">
      <c r="A356" s="6">
        <f t="shared" si="6"/>
        <v>338</v>
      </c>
      <c r="B356" s="5" t="s">
        <v>617</v>
      </c>
      <c r="C356" s="6">
        <v>938</v>
      </c>
      <c r="D356" s="7" t="s">
        <v>215</v>
      </c>
      <c r="E356" s="7" t="s">
        <v>318</v>
      </c>
      <c r="F356" s="6"/>
      <c r="G356" s="9">
        <f>G357</f>
        <v>232711.4</v>
      </c>
    </row>
    <row r="357" spans="1:7" ht="60">
      <c r="A357" s="6">
        <f t="shared" si="6"/>
        <v>339</v>
      </c>
      <c r="B357" s="5" t="s">
        <v>616</v>
      </c>
      <c r="C357" s="6">
        <v>938</v>
      </c>
      <c r="D357" s="7" t="s">
        <v>215</v>
      </c>
      <c r="E357" s="7" t="s">
        <v>319</v>
      </c>
      <c r="F357" s="6"/>
      <c r="G357" s="9">
        <f>G373+G376+G379+G367+G370+G364+G388+G358+G361+G382+G385</f>
        <v>232711.4</v>
      </c>
    </row>
    <row r="358" spans="1:7" ht="150">
      <c r="A358" s="6">
        <f t="shared" si="6"/>
        <v>340</v>
      </c>
      <c r="B358" s="5" t="s">
        <v>618</v>
      </c>
      <c r="C358" s="6">
        <v>938</v>
      </c>
      <c r="D358" s="7" t="s">
        <v>215</v>
      </c>
      <c r="E358" s="7" t="s">
        <v>526</v>
      </c>
      <c r="F358" s="6"/>
      <c r="G358" s="9">
        <f>G359</f>
        <v>20000</v>
      </c>
    </row>
    <row r="359" spans="1:7" ht="30">
      <c r="A359" s="6">
        <f t="shared" si="6"/>
        <v>341</v>
      </c>
      <c r="B359" s="8" t="s">
        <v>223</v>
      </c>
      <c r="C359" s="6">
        <v>938</v>
      </c>
      <c r="D359" s="7" t="s">
        <v>215</v>
      </c>
      <c r="E359" s="7" t="s">
        <v>526</v>
      </c>
      <c r="F359" s="6">
        <v>200</v>
      </c>
      <c r="G359" s="9">
        <f>G360</f>
        <v>20000</v>
      </c>
    </row>
    <row r="360" spans="1:7" ht="45">
      <c r="A360" s="6">
        <f t="shared" si="6"/>
        <v>342</v>
      </c>
      <c r="B360" s="8" t="s">
        <v>225</v>
      </c>
      <c r="C360" s="6">
        <v>938</v>
      </c>
      <c r="D360" s="7" t="s">
        <v>215</v>
      </c>
      <c r="E360" s="7" t="s">
        <v>526</v>
      </c>
      <c r="F360" s="6">
        <v>240</v>
      </c>
      <c r="G360" s="9">
        <f>20000</f>
        <v>20000</v>
      </c>
    </row>
    <row r="361" spans="1:7" ht="165">
      <c r="A361" s="6">
        <f t="shared" si="6"/>
        <v>343</v>
      </c>
      <c r="B361" s="5" t="s">
        <v>619</v>
      </c>
      <c r="C361" s="6">
        <v>938</v>
      </c>
      <c r="D361" s="7" t="s">
        <v>215</v>
      </c>
      <c r="E361" s="7" t="s">
        <v>527</v>
      </c>
      <c r="F361" s="6"/>
      <c r="G361" s="9">
        <f>G362</f>
        <v>202</v>
      </c>
    </row>
    <row r="362" spans="1:7" ht="30">
      <c r="A362" s="6">
        <f t="shared" si="6"/>
        <v>344</v>
      </c>
      <c r="B362" s="8" t="s">
        <v>223</v>
      </c>
      <c r="C362" s="6">
        <v>938</v>
      </c>
      <c r="D362" s="7" t="s">
        <v>215</v>
      </c>
      <c r="E362" s="7" t="s">
        <v>527</v>
      </c>
      <c r="F362" s="6">
        <v>200</v>
      </c>
      <c r="G362" s="9">
        <f>G363</f>
        <v>202</v>
      </c>
    </row>
    <row r="363" spans="1:7" ht="45">
      <c r="A363" s="6">
        <f t="shared" si="6"/>
        <v>345</v>
      </c>
      <c r="B363" s="8" t="s">
        <v>225</v>
      </c>
      <c r="C363" s="6">
        <v>938</v>
      </c>
      <c r="D363" s="7" t="s">
        <v>215</v>
      </c>
      <c r="E363" s="7" t="s">
        <v>527</v>
      </c>
      <c r="F363" s="6">
        <v>240</v>
      </c>
      <c r="G363" s="9">
        <f>202</f>
        <v>202</v>
      </c>
    </row>
    <row r="364" spans="1:7" ht="213.75" customHeight="1">
      <c r="A364" s="6">
        <f t="shared" si="6"/>
        <v>346</v>
      </c>
      <c r="B364" s="5" t="s">
        <v>620</v>
      </c>
      <c r="C364" s="6">
        <v>938</v>
      </c>
      <c r="D364" s="7" t="s">
        <v>215</v>
      </c>
      <c r="E364" s="7" t="s">
        <v>439</v>
      </c>
      <c r="F364" s="6"/>
      <c r="G364" s="9">
        <f>G365</f>
        <v>50505.1</v>
      </c>
    </row>
    <row r="365" spans="1:7" ht="30">
      <c r="A365" s="6">
        <f t="shared" si="6"/>
        <v>347</v>
      </c>
      <c r="B365" s="8" t="s">
        <v>223</v>
      </c>
      <c r="C365" s="6">
        <v>938</v>
      </c>
      <c r="D365" s="7" t="s">
        <v>215</v>
      </c>
      <c r="E365" s="7" t="s">
        <v>439</v>
      </c>
      <c r="F365" s="6">
        <v>200</v>
      </c>
      <c r="G365" s="9">
        <f>G366</f>
        <v>50505.1</v>
      </c>
    </row>
    <row r="366" spans="1:7" ht="45">
      <c r="A366" s="6">
        <f t="shared" si="6"/>
        <v>348</v>
      </c>
      <c r="B366" s="8" t="s">
        <v>225</v>
      </c>
      <c r="C366" s="6">
        <v>938</v>
      </c>
      <c r="D366" s="7" t="s">
        <v>215</v>
      </c>
      <c r="E366" s="7" t="s">
        <v>439</v>
      </c>
      <c r="F366" s="6">
        <v>240</v>
      </c>
      <c r="G366" s="9">
        <f>50000+505.1</f>
        <v>50505.1</v>
      </c>
    </row>
    <row r="367" spans="1:7" ht="180">
      <c r="A367" s="6">
        <f t="shared" si="6"/>
        <v>349</v>
      </c>
      <c r="B367" s="5" t="s">
        <v>621</v>
      </c>
      <c r="C367" s="6">
        <v>938</v>
      </c>
      <c r="D367" s="7" t="s">
        <v>215</v>
      </c>
      <c r="E367" s="7" t="s">
        <v>429</v>
      </c>
      <c r="F367" s="6"/>
      <c r="G367" s="9">
        <f>G368</f>
        <v>110000</v>
      </c>
    </row>
    <row r="368" spans="1:7" ht="30">
      <c r="A368" s="6">
        <f t="shared" si="6"/>
        <v>350</v>
      </c>
      <c r="B368" s="8" t="s">
        <v>223</v>
      </c>
      <c r="C368" s="6">
        <v>938</v>
      </c>
      <c r="D368" s="7" t="s">
        <v>215</v>
      </c>
      <c r="E368" s="7" t="s">
        <v>429</v>
      </c>
      <c r="F368" s="6">
        <v>200</v>
      </c>
      <c r="G368" s="9">
        <f>G369</f>
        <v>110000</v>
      </c>
    </row>
    <row r="369" spans="1:7" ht="45">
      <c r="A369" s="6">
        <f t="shared" si="6"/>
        <v>351</v>
      </c>
      <c r="B369" s="8" t="s">
        <v>225</v>
      </c>
      <c r="C369" s="6">
        <v>938</v>
      </c>
      <c r="D369" s="7" t="s">
        <v>215</v>
      </c>
      <c r="E369" s="7" t="s">
        <v>429</v>
      </c>
      <c r="F369" s="6">
        <v>240</v>
      </c>
      <c r="G369" s="9">
        <f>30000+80000</f>
        <v>110000</v>
      </c>
    </row>
    <row r="370" spans="1:7" ht="195">
      <c r="A370" s="6">
        <f t="shared" si="6"/>
        <v>352</v>
      </c>
      <c r="B370" s="5" t="s">
        <v>622</v>
      </c>
      <c r="C370" s="6">
        <v>938</v>
      </c>
      <c r="D370" s="7" t="s">
        <v>215</v>
      </c>
      <c r="E370" s="7" t="s">
        <v>430</v>
      </c>
      <c r="F370" s="6"/>
      <c r="G370" s="9">
        <f>G371</f>
        <v>1111.0999999999999</v>
      </c>
    </row>
    <row r="371" spans="1:7" ht="30">
      <c r="A371" s="6">
        <f t="shared" si="6"/>
        <v>353</v>
      </c>
      <c r="B371" s="8" t="s">
        <v>223</v>
      </c>
      <c r="C371" s="6">
        <v>938</v>
      </c>
      <c r="D371" s="7" t="s">
        <v>215</v>
      </c>
      <c r="E371" s="7" t="s">
        <v>430</v>
      </c>
      <c r="F371" s="6">
        <v>200</v>
      </c>
      <c r="G371" s="9">
        <f>G372</f>
        <v>1111.0999999999999</v>
      </c>
    </row>
    <row r="372" spans="1:7" ht="45">
      <c r="A372" s="6">
        <f t="shared" si="6"/>
        <v>354</v>
      </c>
      <c r="B372" s="8" t="s">
        <v>225</v>
      </c>
      <c r="C372" s="6">
        <v>938</v>
      </c>
      <c r="D372" s="7" t="s">
        <v>215</v>
      </c>
      <c r="E372" s="7" t="s">
        <v>430</v>
      </c>
      <c r="F372" s="6">
        <v>240</v>
      </c>
      <c r="G372" s="44">
        <v>1111.0999999999999</v>
      </c>
    </row>
    <row r="373" spans="1:7" ht="194.25" customHeight="1">
      <c r="A373" s="6">
        <f t="shared" si="6"/>
        <v>355</v>
      </c>
      <c r="B373" s="5" t="s">
        <v>623</v>
      </c>
      <c r="C373" s="6">
        <v>938</v>
      </c>
      <c r="D373" s="7" t="s">
        <v>215</v>
      </c>
      <c r="E373" s="7" t="s">
        <v>320</v>
      </c>
      <c r="F373" s="6"/>
      <c r="G373" s="9">
        <f>G374</f>
        <v>18072.199999999997</v>
      </c>
    </row>
    <row r="374" spans="1:7" ht="30">
      <c r="A374" s="6">
        <f t="shared" si="6"/>
        <v>356</v>
      </c>
      <c r="B374" s="8" t="s">
        <v>223</v>
      </c>
      <c r="C374" s="6">
        <v>938</v>
      </c>
      <c r="D374" s="7" t="s">
        <v>215</v>
      </c>
      <c r="E374" s="7" t="s">
        <v>320</v>
      </c>
      <c r="F374" s="6">
        <v>200</v>
      </c>
      <c r="G374" s="9">
        <f>G375</f>
        <v>18072.199999999997</v>
      </c>
    </row>
    <row r="375" spans="1:7" ht="45">
      <c r="A375" s="6">
        <f t="shared" si="6"/>
        <v>357</v>
      </c>
      <c r="B375" s="8" t="s">
        <v>225</v>
      </c>
      <c r="C375" s="6">
        <v>938</v>
      </c>
      <c r="D375" s="7" t="s">
        <v>215</v>
      </c>
      <c r="E375" s="7" t="s">
        <v>320</v>
      </c>
      <c r="F375" s="6">
        <v>240</v>
      </c>
      <c r="G375" s="9">
        <f>17341.1+821.3-90.2</f>
        <v>18072.199999999997</v>
      </c>
    </row>
    <row r="376" spans="1:7" ht="204.75" customHeight="1">
      <c r="A376" s="6">
        <f t="shared" si="6"/>
        <v>358</v>
      </c>
      <c r="B376" s="8" t="s">
        <v>624</v>
      </c>
      <c r="C376" s="6">
        <v>938</v>
      </c>
      <c r="D376" s="7" t="s">
        <v>215</v>
      </c>
      <c r="E376" s="6">
        <v>1110085570</v>
      </c>
      <c r="F376" s="6"/>
      <c r="G376" s="9">
        <f>G377</f>
        <v>1300</v>
      </c>
    </row>
    <row r="377" spans="1:7" ht="30">
      <c r="A377" s="6">
        <f t="shared" si="6"/>
        <v>359</v>
      </c>
      <c r="B377" s="8" t="s">
        <v>223</v>
      </c>
      <c r="C377" s="6">
        <v>938</v>
      </c>
      <c r="D377" s="7" t="s">
        <v>215</v>
      </c>
      <c r="E377" s="6">
        <v>1110085570</v>
      </c>
      <c r="F377" s="6">
        <v>200</v>
      </c>
      <c r="G377" s="9">
        <f>G378</f>
        <v>1300</v>
      </c>
    </row>
    <row r="378" spans="1:7" ht="45">
      <c r="A378" s="6">
        <f t="shared" si="6"/>
        <v>360</v>
      </c>
      <c r="B378" s="8" t="s">
        <v>225</v>
      </c>
      <c r="C378" s="6">
        <v>938</v>
      </c>
      <c r="D378" s="7" t="s">
        <v>215</v>
      </c>
      <c r="E378" s="6">
        <v>1110085570</v>
      </c>
      <c r="F378" s="6">
        <v>240</v>
      </c>
      <c r="G378" s="9">
        <f>1300</f>
        <v>1300</v>
      </c>
    </row>
    <row r="379" spans="1:7" ht="218.25" customHeight="1">
      <c r="A379" s="6">
        <f t="shared" si="6"/>
        <v>361</v>
      </c>
      <c r="B379" s="8" t="s">
        <v>625</v>
      </c>
      <c r="C379" s="6">
        <v>938</v>
      </c>
      <c r="D379" s="7" t="s">
        <v>386</v>
      </c>
      <c r="E379" s="6">
        <v>1110083120</v>
      </c>
      <c r="F379" s="6"/>
      <c r="G379" s="9">
        <f>G380</f>
        <v>100</v>
      </c>
    </row>
    <row r="380" spans="1:7" ht="30">
      <c r="A380" s="6">
        <f t="shared" si="6"/>
        <v>362</v>
      </c>
      <c r="B380" s="8" t="s">
        <v>223</v>
      </c>
      <c r="C380" s="6">
        <v>938</v>
      </c>
      <c r="D380" s="7" t="s">
        <v>386</v>
      </c>
      <c r="E380" s="6">
        <v>1110083120</v>
      </c>
      <c r="F380" s="6">
        <v>200</v>
      </c>
      <c r="G380" s="9">
        <f>G381</f>
        <v>100</v>
      </c>
    </row>
    <row r="381" spans="1:7" ht="45">
      <c r="A381" s="6">
        <f t="shared" si="6"/>
        <v>363</v>
      </c>
      <c r="B381" s="8" t="s">
        <v>225</v>
      </c>
      <c r="C381" s="6">
        <v>938</v>
      </c>
      <c r="D381" s="7" t="s">
        <v>386</v>
      </c>
      <c r="E381" s="6">
        <v>1110083120</v>
      </c>
      <c r="F381" s="6">
        <v>240</v>
      </c>
      <c r="G381" s="9">
        <f>100</f>
        <v>100</v>
      </c>
    </row>
    <row r="382" spans="1:7" ht="180" customHeight="1">
      <c r="A382" s="6">
        <f t="shared" si="6"/>
        <v>364</v>
      </c>
      <c r="B382" s="5" t="s">
        <v>626</v>
      </c>
      <c r="C382" s="6">
        <v>938</v>
      </c>
      <c r="D382" s="7" t="s">
        <v>386</v>
      </c>
      <c r="E382" s="7" t="s">
        <v>476</v>
      </c>
      <c r="F382" s="6"/>
      <c r="G382" s="9">
        <f>G383</f>
        <v>1021</v>
      </c>
    </row>
    <row r="383" spans="1:7" ht="30">
      <c r="A383" s="6">
        <f t="shared" si="6"/>
        <v>365</v>
      </c>
      <c r="B383" s="8" t="s">
        <v>223</v>
      </c>
      <c r="C383" s="6">
        <v>938</v>
      </c>
      <c r="D383" s="7" t="s">
        <v>386</v>
      </c>
      <c r="E383" s="7" t="s">
        <v>476</v>
      </c>
      <c r="F383" s="6">
        <v>200</v>
      </c>
      <c r="G383" s="9">
        <f>G384</f>
        <v>1021</v>
      </c>
    </row>
    <row r="384" spans="1:7" ht="45">
      <c r="A384" s="6">
        <f t="shared" si="6"/>
        <v>366</v>
      </c>
      <c r="B384" s="8" t="s">
        <v>225</v>
      </c>
      <c r="C384" s="6">
        <v>938</v>
      </c>
      <c r="D384" s="7" t="s">
        <v>386</v>
      </c>
      <c r="E384" s="7" t="s">
        <v>476</v>
      </c>
      <c r="F384" s="6">
        <v>240</v>
      </c>
      <c r="G384" s="9">
        <f>981+40</f>
        <v>1021</v>
      </c>
    </row>
    <row r="385" spans="1:7" ht="210" customHeight="1">
      <c r="A385" s="6">
        <f t="shared" si="6"/>
        <v>367</v>
      </c>
      <c r="B385" s="8" t="s">
        <v>627</v>
      </c>
      <c r="C385" s="6">
        <v>938</v>
      </c>
      <c r="D385" s="7" t="s">
        <v>386</v>
      </c>
      <c r="E385" s="7" t="s">
        <v>615</v>
      </c>
      <c r="F385" s="6"/>
      <c r="G385" s="9">
        <f>G386</f>
        <v>30000</v>
      </c>
    </row>
    <row r="386" spans="1:7" ht="30">
      <c r="A386" s="6">
        <f t="shared" si="6"/>
        <v>368</v>
      </c>
      <c r="B386" s="8" t="s">
        <v>223</v>
      </c>
      <c r="C386" s="6">
        <v>938</v>
      </c>
      <c r="D386" s="7" t="s">
        <v>386</v>
      </c>
      <c r="E386" s="7" t="s">
        <v>615</v>
      </c>
      <c r="F386" s="6">
        <v>200</v>
      </c>
      <c r="G386" s="9">
        <f>G387</f>
        <v>30000</v>
      </c>
    </row>
    <row r="387" spans="1:7" ht="45">
      <c r="A387" s="6">
        <f t="shared" si="6"/>
        <v>369</v>
      </c>
      <c r="B387" s="8" t="s">
        <v>225</v>
      </c>
      <c r="C387" s="6">
        <v>938</v>
      </c>
      <c r="D387" s="7" t="s">
        <v>386</v>
      </c>
      <c r="E387" s="7" t="s">
        <v>615</v>
      </c>
      <c r="F387" s="6">
        <v>240</v>
      </c>
      <c r="G387" s="9">
        <f>30000</f>
        <v>30000</v>
      </c>
    </row>
    <row r="388" spans="1:7" ht="186" customHeight="1">
      <c r="A388" s="6">
        <f t="shared" si="6"/>
        <v>370</v>
      </c>
      <c r="B388" s="8" t="s">
        <v>628</v>
      </c>
      <c r="C388" s="6">
        <v>938</v>
      </c>
      <c r="D388" s="7" t="s">
        <v>386</v>
      </c>
      <c r="E388" s="6">
        <v>1110089570</v>
      </c>
      <c r="F388" s="6"/>
      <c r="G388" s="9">
        <f>G389</f>
        <v>400</v>
      </c>
    </row>
    <row r="389" spans="1:7" ht="30">
      <c r="A389" s="6">
        <f t="shared" si="6"/>
        <v>371</v>
      </c>
      <c r="B389" s="8" t="s">
        <v>223</v>
      </c>
      <c r="C389" s="6">
        <v>938</v>
      </c>
      <c r="D389" s="7" t="s">
        <v>386</v>
      </c>
      <c r="E389" s="6">
        <v>1110089570</v>
      </c>
      <c r="F389" s="6">
        <v>200</v>
      </c>
      <c r="G389" s="9">
        <f>G390</f>
        <v>400</v>
      </c>
    </row>
    <row r="390" spans="1:7" ht="45">
      <c r="A390" s="6">
        <f t="shared" si="6"/>
        <v>372</v>
      </c>
      <c r="B390" s="8" t="s">
        <v>225</v>
      </c>
      <c r="C390" s="6">
        <v>938</v>
      </c>
      <c r="D390" s="7" t="s">
        <v>386</v>
      </c>
      <c r="E390" s="6">
        <v>1110089570</v>
      </c>
      <c r="F390" s="6">
        <v>240</v>
      </c>
      <c r="G390" s="9">
        <f>600-200</f>
        <v>400</v>
      </c>
    </row>
    <row r="391" spans="1:7" ht="30">
      <c r="A391" s="6">
        <f t="shared" si="6"/>
        <v>373</v>
      </c>
      <c r="B391" s="5" t="s">
        <v>245</v>
      </c>
      <c r="C391" s="6">
        <v>938</v>
      </c>
      <c r="D391" s="7" t="s">
        <v>246</v>
      </c>
      <c r="E391" s="6"/>
      <c r="F391" s="6"/>
      <c r="G391" s="9">
        <f>G395+G392</f>
        <v>26292.1</v>
      </c>
    </row>
    <row r="392" spans="1:7" ht="195">
      <c r="A392" s="6">
        <f t="shared" si="6"/>
        <v>374</v>
      </c>
      <c r="B392" s="8" t="s">
        <v>594</v>
      </c>
      <c r="C392" s="6">
        <v>938</v>
      </c>
      <c r="D392" s="7" t="s">
        <v>246</v>
      </c>
      <c r="E392" s="7" t="s">
        <v>595</v>
      </c>
      <c r="F392" s="11"/>
      <c r="G392" s="9">
        <f>G393</f>
        <v>200</v>
      </c>
    </row>
    <row r="393" spans="1:7" ht="15">
      <c r="A393" s="6">
        <f t="shared" si="6"/>
        <v>375</v>
      </c>
      <c r="B393" s="8" t="s">
        <v>17</v>
      </c>
      <c r="C393" s="6">
        <v>938</v>
      </c>
      <c r="D393" s="7" t="s">
        <v>246</v>
      </c>
      <c r="E393" s="7" t="s">
        <v>595</v>
      </c>
      <c r="F393" s="11" t="s">
        <v>264</v>
      </c>
      <c r="G393" s="9">
        <f>G394</f>
        <v>200</v>
      </c>
    </row>
    <row r="394" spans="1:7" ht="15">
      <c r="A394" s="6">
        <f t="shared" si="6"/>
        <v>376</v>
      </c>
      <c r="B394" s="8" t="s">
        <v>18</v>
      </c>
      <c r="C394" s="6">
        <v>938</v>
      </c>
      <c r="D394" s="7" t="s">
        <v>246</v>
      </c>
      <c r="E394" s="7" t="s">
        <v>595</v>
      </c>
      <c r="F394" s="11" t="s">
        <v>59</v>
      </c>
      <c r="G394" s="9">
        <f>200</f>
        <v>200</v>
      </c>
    </row>
    <row r="395" spans="1:7" ht="165">
      <c r="A395" s="6">
        <f t="shared" si="6"/>
        <v>377</v>
      </c>
      <c r="B395" s="5" t="s">
        <v>77</v>
      </c>
      <c r="C395" s="6">
        <v>938</v>
      </c>
      <c r="D395" s="7" t="s">
        <v>246</v>
      </c>
      <c r="E395" s="7" t="s">
        <v>199</v>
      </c>
      <c r="F395" s="6"/>
      <c r="G395" s="9">
        <f>G396+G398+G400</f>
        <v>26092.1</v>
      </c>
    </row>
    <row r="396" spans="1:7" ht="90">
      <c r="A396" s="6">
        <f t="shared" si="6"/>
        <v>378</v>
      </c>
      <c r="B396" s="8" t="s">
        <v>219</v>
      </c>
      <c r="C396" s="6">
        <v>938</v>
      </c>
      <c r="D396" s="7" t="s">
        <v>246</v>
      </c>
      <c r="E396" s="7" t="s">
        <v>199</v>
      </c>
      <c r="F396" s="11" t="s">
        <v>220</v>
      </c>
      <c r="G396" s="9">
        <f>G397</f>
        <v>23934.1</v>
      </c>
    </row>
    <row r="397" spans="1:7" ht="30">
      <c r="A397" s="6">
        <f t="shared" si="6"/>
        <v>379</v>
      </c>
      <c r="B397" s="8" t="s">
        <v>54</v>
      </c>
      <c r="C397" s="6">
        <v>938</v>
      </c>
      <c r="D397" s="7" t="s">
        <v>246</v>
      </c>
      <c r="E397" s="7" t="s">
        <v>199</v>
      </c>
      <c r="F397" s="11" t="s">
        <v>55</v>
      </c>
      <c r="G397" s="9">
        <f>17814.2+5479.9+640</f>
        <v>23934.1</v>
      </c>
    </row>
    <row r="398" spans="1:7" ht="30">
      <c r="A398" s="6">
        <f t="shared" si="6"/>
        <v>380</v>
      </c>
      <c r="B398" s="8" t="s">
        <v>223</v>
      </c>
      <c r="C398" s="6">
        <v>938</v>
      </c>
      <c r="D398" s="7" t="s">
        <v>246</v>
      </c>
      <c r="E398" s="7" t="s">
        <v>199</v>
      </c>
      <c r="F398" s="11" t="s">
        <v>224</v>
      </c>
      <c r="G398" s="9">
        <f>G399</f>
        <v>1678.5999999999992</v>
      </c>
    </row>
    <row r="399" spans="1:7" ht="45">
      <c r="A399" s="6">
        <f t="shared" si="6"/>
        <v>381</v>
      </c>
      <c r="B399" s="8" t="s">
        <v>225</v>
      </c>
      <c r="C399" s="6">
        <v>938</v>
      </c>
      <c r="D399" s="7" t="s">
        <v>246</v>
      </c>
      <c r="E399" s="7" t="s">
        <v>199</v>
      </c>
      <c r="F399" s="11" t="s">
        <v>226</v>
      </c>
      <c r="G399" s="9">
        <f>23201.6-100-21933.8+200+163+147.8</f>
        <v>1678.5999999999992</v>
      </c>
    </row>
    <row r="400" spans="1:7" ht="15">
      <c r="A400" s="6">
        <f t="shared" si="6"/>
        <v>382</v>
      </c>
      <c r="B400" s="8" t="s">
        <v>17</v>
      </c>
      <c r="C400" s="6">
        <v>938</v>
      </c>
      <c r="D400" s="7" t="s">
        <v>246</v>
      </c>
      <c r="E400" s="7" t="s">
        <v>199</v>
      </c>
      <c r="F400" s="11" t="s">
        <v>264</v>
      </c>
      <c r="G400" s="9">
        <f>G401+G402</f>
        <v>479.4</v>
      </c>
    </row>
    <row r="401" spans="1:7" ht="15">
      <c r="A401" s="6">
        <f t="shared" si="6"/>
        <v>383</v>
      </c>
      <c r="B401" s="8" t="s">
        <v>179</v>
      </c>
      <c r="C401" s="6">
        <v>938</v>
      </c>
      <c r="D401" s="7" t="s">
        <v>246</v>
      </c>
      <c r="E401" s="7" t="s">
        <v>199</v>
      </c>
      <c r="F401" s="11" t="s">
        <v>91</v>
      </c>
      <c r="G401" s="9">
        <f>59.4</f>
        <v>59.4</v>
      </c>
    </row>
    <row r="402" spans="1:7" ht="15">
      <c r="A402" s="6">
        <f t="shared" si="6"/>
        <v>384</v>
      </c>
      <c r="B402" s="8" t="s">
        <v>18</v>
      </c>
      <c r="C402" s="6">
        <v>938</v>
      </c>
      <c r="D402" s="7" t="s">
        <v>246</v>
      </c>
      <c r="E402" s="7" t="s">
        <v>199</v>
      </c>
      <c r="F402" s="11" t="s">
        <v>59</v>
      </c>
      <c r="G402" s="9">
        <f>80-20+100+260</f>
        <v>420</v>
      </c>
    </row>
    <row r="403" spans="1:7" ht="15">
      <c r="A403" s="6">
        <f t="shared" si="6"/>
        <v>385</v>
      </c>
      <c r="B403" s="54" t="s">
        <v>598</v>
      </c>
      <c r="C403" s="6">
        <v>938</v>
      </c>
      <c r="D403" s="7" t="s">
        <v>599</v>
      </c>
      <c r="E403" s="7"/>
      <c r="F403" s="11"/>
      <c r="G403" s="9">
        <f>G404</f>
        <v>2524</v>
      </c>
    </row>
    <row r="404" spans="1:7" ht="105">
      <c r="A404" s="6">
        <f t="shared" si="6"/>
        <v>386</v>
      </c>
      <c r="B404" s="5" t="s">
        <v>64</v>
      </c>
      <c r="C404" s="6">
        <v>938</v>
      </c>
      <c r="D404" s="7" t="s">
        <v>599</v>
      </c>
      <c r="E404" s="7" t="s">
        <v>197</v>
      </c>
      <c r="F404" s="11"/>
      <c r="G404" s="9">
        <f>G405</f>
        <v>2524</v>
      </c>
    </row>
    <row r="405" spans="1:7" ht="45">
      <c r="A405" s="6">
        <f t="shared" ref="A405:A468" si="7">A404+1</f>
        <v>387</v>
      </c>
      <c r="B405" s="5" t="s">
        <v>98</v>
      </c>
      <c r="C405" s="6">
        <v>938</v>
      </c>
      <c r="D405" s="7" t="s">
        <v>599</v>
      </c>
      <c r="E405" s="7" t="s">
        <v>200</v>
      </c>
      <c r="F405" s="11"/>
      <c r="G405" s="9">
        <f>G406+G409</f>
        <v>2524</v>
      </c>
    </row>
    <row r="406" spans="1:7" ht="195">
      <c r="A406" s="6">
        <f t="shared" si="7"/>
        <v>388</v>
      </c>
      <c r="B406" s="37" t="s">
        <v>564</v>
      </c>
      <c r="C406" s="6">
        <v>938</v>
      </c>
      <c r="D406" s="7" t="s">
        <v>599</v>
      </c>
      <c r="E406" s="36" t="s">
        <v>565</v>
      </c>
      <c r="F406" s="6"/>
      <c r="G406" s="9">
        <f>G407</f>
        <v>2493.6999999999998</v>
      </c>
    </row>
    <row r="407" spans="1:7" ht="30">
      <c r="A407" s="6">
        <f t="shared" si="7"/>
        <v>389</v>
      </c>
      <c r="B407" s="37" t="s">
        <v>223</v>
      </c>
      <c r="C407" s="6">
        <v>938</v>
      </c>
      <c r="D407" s="7" t="s">
        <v>599</v>
      </c>
      <c r="E407" s="36" t="s">
        <v>565</v>
      </c>
      <c r="F407" s="6">
        <v>200</v>
      </c>
      <c r="G407" s="9">
        <f>G408</f>
        <v>2493.6999999999998</v>
      </c>
    </row>
    <row r="408" spans="1:7" ht="45">
      <c r="A408" s="6">
        <f t="shared" si="7"/>
        <v>390</v>
      </c>
      <c r="B408" s="37" t="s">
        <v>225</v>
      </c>
      <c r="C408" s="6">
        <v>938</v>
      </c>
      <c r="D408" s="7" t="s">
        <v>599</v>
      </c>
      <c r="E408" s="36" t="s">
        <v>565</v>
      </c>
      <c r="F408" s="6">
        <v>240</v>
      </c>
      <c r="G408" s="9">
        <f>2493.7</f>
        <v>2493.6999999999998</v>
      </c>
    </row>
    <row r="409" spans="1:7" ht="210">
      <c r="A409" s="6">
        <f t="shared" si="7"/>
        <v>391</v>
      </c>
      <c r="B409" s="37" t="s">
        <v>566</v>
      </c>
      <c r="C409" s="6">
        <v>938</v>
      </c>
      <c r="D409" s="7" t="s">
        <v>599</v>
      </c>
      <c r="E409" s="36" t="s">
        <v>567</v>
      </c>
      <c r="F409" s="6"/>
      <c r="G409" s="9">
        <f>G410</f>
        <v>30.3</v>
      </c>
    </row>
    <row r="410" spans="1:7" ht="30">
      <c r="A410" s="6">
        <f t="shared" si="7"/>
        <v>392</v>
      </c>
      <c r="B410" s="37" t="s">
        <v>223</v>
      </c>
      <c r="C410" s="6">
        <v>938</v>
      </c>
      <c r="D410" s="7" t="s">
        <v>599</v>
      </c>
      <c r="E410" s="36" t="s">
        <v>567</v>
      </c>
      <c r="F410" s="6">
        <v>200</v>
      </c>
      <c r="G410" s="9">
        <f>G411</f>
        <v>30.3</v>
      </c>
    </row>
    <row r="411" spans="1:7" ht="45">
      <c r="A411" s="6">
        <f t="shared" si="7"/>
        <v>393</v>
      </c>
      <c r="B411" s="37" t="s">
        <v>225</v>
      </c>
      <c r="C411" s="6">
        <v>938</v>
      </c>
      <c r="D411" s="7" t="s">
        <v>599</v>
      </c>
      <c r="E411" s="36" t="s">
        <v>567</v>
      </c>
      <c r="F411" s="6">
        <v>240</v>
      </c>
      <c r="G411" s="9">
        <f>30.3</f>
        <v>30.3</v>
      </c>
    </row>
    <row r="412" spans="1:7" ht="15">
      <c r="A412" s="6">
        <f t="shared" si="7"/>
        <v>394</v>
      </c>
      <c r="B412" s="17" t="s">
        <v>504</v>
      </c>
      <c r="C412" s="6">
        <v>938</v>
      </c>
      <c r="D412" s="7" t="s">
        <v>505</v>
      </c>
      <c r="E412" s="7"/>
      <c r="F412" s="6"/>
      <c r="G412" s="9">
        <f>G413</f>
        <v>408.2</v>
      </c>
    </row>
    <row r="413" spans="1:7" ht="45">
      <c r="A413" s="6">
        <f t="shared" si="7"/>
        <v>395</v>
      </c>
      <c r="B413" s="5" t="s">
        <v>506</v>
      </c>
      <c r="C413" s="6">
        <v>938</v>
      </c>
      <c r="D413" s="7" t="s">
        <v>507</v>
      </c>
      <c r="E413" s="7"/>
      <c r="F413" s="6"/>
      <c r="G413" s="9">
        <f>G414</f>
        <v>408.2</v>
      </c>
    </row>
    <row r="414" spans="1:7" ht="105">
      <c r="A414" s="6">
        <f t="shared" si="7"/>
        <v>396</v>
      </c>
      <c r="B414" s="5" t="s">
        <v>64</v>
      </c>
      <c r="C414" s="6">
        <v>938</v>
      </c>
      <c r="D414" s="7" t="s">
        <v>507</v>
      </c>
      <c r="E414" s="7" t="s">
        <v>197</v>
      </c>
      <c r="F414" s="6"/>
      <c r="G414" s="9">
        <f>G415</f>
        <v>408.2</v>
      </c>
    </row>
    <row r="415" spans="1:7" ht="45">
      <c r="A415" s="6">
        <f t="shared" si="7"/>
        <v>397</v>
      </c>
      <c r="B415" s="5" t="s">
        <v>268</v>
      </c>
      <c r="C415" s="6">
        <v>938</v>
      </c>
      <c r="D415" s="7" t="s">
        <v>507</v>
      </c>
      <c r="E415" s="7" t="s">
        <v>200</v>
      </c>
      <c r="F415" s="6"/>
      <c r="G415" s="9">
        <f>G418</f>
        <v>408.2</v>
      </c>
    </row>
    <row r="416" spans="1:7" ht="180">
      <c r="A416" s="6">
        <f t="shared" si="7"/>
        <v>398</v>
      </c>
      <c r="B416" s="5" t="s">
        <v>508</v>
      </c>
      <c r="C416" s="6">
        <v>938</v>
      </c>
      <c r="D416" s="7" t="s">
        <v>507</v>
      </c>
      <c r="E416" s="7" t="s">
        <v>509</v>
      </c>
      <c r="F416" s="6"/>
      <c r="G416" s="9">
        <f>G417</f>
        <v>408.2</v>
      </c>
    </row>
    <row r="417" spans="1:11" ht="30">
      <c r="A417" s="6">
        <f t="shared" si="7"/>
        <v>399</v>
      </c>
      <c r="B417" s="8" t="s">
        <v>223</v>
      </c>
      <c r="C417" s="6">
        <v>938</v>
      </c>
      <c r="D417" s="7" t="s">
        <v>507</v>
      </c>
      <c r="E417" s="7" t="s">
        <v>509</v>
      </c>
      <c r="F417" s="6">
        <v>200</v>
      </c>
      <c r="G417" s="9">
        <f>G418</f>
        <v>408.2</v>
      </c>
    </row>
    <row r="418" spans="1:11" ht="45">
      <c r="A418" s="6">
        <f t="shared" si="7"/>
        <v>400</v>
      </c>
      <c r="B418" s="8" t="s">
        <v>225</v>
      </c>
      <c r="C418" s="6">
        <v>938</v>
      </c>
      <c r="D418" s="7" t="s">
        <v>507</v>
      </c>
      <c r="E418" s="7" t="s">
        <v>509</v>
      </c>
      <c r="F418" s="6">
        <v>240</v>
      </c>
      <c r="G418" s="9">
        <f>408.2</f>
        <v>408.2</v>
      </c>
    </row>
    <row r="419" spans="1:11" ht="31.2">
      <c r="A419" s="6">
        <f t="shared" si="7"/>
        <v>401</v>
      </c>
      <c r="B419" s="22" t="s">
        <v>106</v>
      </c>
      <c r="C419" s="27">
        <v>956</v>
      </c>
      <c r="D419" s="28"/>
      <c r="E419" s="7"/>
      <c r="F419" s="27"/>
      <c r="G419" s="29">
        <f>G428+G449+G420+0.1</f>
        <v>192963.36000000002</v>
      </c>
      <c r="K419" s="31"/>
    </row>
    <row r="420" spans="1:11" ht="15.6">
      <c r="A420" s="6">
        <f t="shared" si="7"/>
        <v>402</v>
      </c>
      <c r="B420" s="25" t="s">
        <v>243</v>
      </c>
      <c r="C420" s="20">
        <v>956</v>
      </c>
      <c r="D420" s="11" t="s">
        <v>244</v>
      </c>
      <c r="E420" s="7"/>
      <c r="F420" s="20"/>
      <c r="G420" s="29">
        <f t="shared" ref="G420:G426" si="8">G421</f>
        <v>92</v>
      </c>
      <c r="K420" s="31"/>
    </row>
    <row r="421" spans="1:11" ht="15">
      <c r="A421" s="6">
        <f t="shared" si="7"/>
        <v>403</v>
      </c>
      <c r="B421" s="45" t="s">
        <v>214</v>
      </c>
      <c r="C421" s="20">
        <v>956</v>
      </c>
      <c r="D421" s="11" t="s">
        <v>386</v>
      </c>
      <c r="E421" s="7"/>
      <c r="F421" s="20"/>
      <c r="G421" s="46">
        <f t="shared" si="8"/>
        <v>92</v>
      </c>
      <c r="K421" s="31"/>
    </row>
    <row r="422" spans="1:11" ht="75">
      <c r="A422" s="6">
        <f t="shared" si="7"/>
        <v>404</v>
      </c>
      <c r="B422" s="5" t="s">
        <v>316</v>
      </c>
      <c r="C422" s="6">
        <v>956</v>
      </c>
      <c r="D422" s="7" t="s">
        <v>215</v>
      </c>
      <c r="E422" s="7" t="s">
        <v>318</v>
      </c>
      <c r="F422" s="6"/>
      <c r="G422" s="46">
        <f t="shared" si="8"/>
        <v>92</v>
      </c>
      <c r="K422" s="31"/>
    </row>
    <row r="423" spans="1:11" ht="60">
      <c r="A423" s="6">
        <f t="shared" si="7"/>
        <v>405</v>
      </c>
      <c r="B423" s="5" t="s">
        <v>317</v>
      </c>
      <c r="C423" s="6">
        <v>956</v>
      </c>
      <c r="D423" s="7" t="s">
        <v>215</v>
      </c>
      <c r="E423" s="7" t="s">
        <v>319</v>
      </c>
      <c r="F423" s="6"/>
      <c r="G423" s="46">
        <f t="shared" si="8"/>
        <v>92</v>
      </c>
      <c r="K423" s="31"/>
    </row>
    <row r="424" spans="1:11" ht="180" customHeight="1">
      <c r="A424" s="6">
        <f t="shared" si="7"/>
        <v>406</v>
      </c>
      <c r="B424" s="5" t="s">
        <v>626</v>
      </c>
      <c r="C424" s="20">
        <v>956</v>
      </c>
      <c r="D424" s="7" t="s">
        <v>215</v>
      </c>
      <c r="E424" s="7" t="s">
        <v>476</v>
      </c>
      <c r="F424" s="27"/>
      <c r="G424" s="46">
        <f t="shared" si="8"/>
        <v>92</v>
      </c>
      <c r="K424" s="31"/>
    </row>
    <row r="425" spans="1:11" ht="45">
      <c r="A425" s="6">
        <f t="shared" si="7"/>
        <v>407</v>
      </c>
      <c r="B425" s="8" t="s">
        <v>149</v>
      </c>
      <c r="C425" s="20">
        <v>956</v>
      </c>
      <c r="D425" s="7" t="s">
        <v>215</v>
      </c>
      <c r="E425" s="7" t="s">
        <v>476</v>
      </c>
      <c r="F425" s="6">
        <v>600</v>
      </c>
      <c r="G425" s="46">
        <f t="shared" si="8"/>
        <v>92</v>
      </c>
      <c r="K425" s="31"/>
    </row>
    <row r="426" spans="1:11" ht="15">
      <c r="A426" s="6">
        <f t="shared" si="7"/>
        <v>408</v>
      </c>
      <c r="B426" s="8" t="s">
        <v>151</v>
      </c>
      <c r="C426" s="6">
        <v>956</v>
      </c>
      <c r="D426" s="7" t="s">
        <v>215</v>
      </c>
      <c r="E426" s="7" t="s">
        <v>476</v>
      </c>
      <c r="F426" s="6">
        <v>610</v>
      </c>
      <c r="G426" s="46">
        <f t="shared" si="8"/>
        <v>92</v>
      </c>
      <c r="K426" s="31"/>
    </row>
    <row r="427" spans="1:11" ht="30">
      <c r="A427" s="6">
        <f t="shared" si="7"/>
        <v>409</v>
      </c>
      <c r="B427" s="5" t="s">
        <v>247</v>
      </c>
      <c r="C427" s="6">
        <v>956</v>
      </c>
      <c r="D427" s="7" t="s">
        <v>215</v>
      </c>
      <c r="E427" s="7" t="s">
        <v>476</v>
      </c>
      <c r="F427" s="6">
        <v>612</v>
      </c>
      <c r="G427" s="46">
        <f>92+981-981</f>
        <v>92</v>
      </c>
      <c r="K427" s="31"/>
    </row>
    <row r="428" spans="1:11" ht="15">
      <c r="A428" s="6">
        <f t="shared" si="7"/>
        <v>410</v>
      </c>
      <c r="B428" s="17" t="s">
        <v>107</v>
      </c>
      <c r="C428" s="6">
        <v>956</v>
      </c>
      <c r="D428" s="7" t="s">
        <v>138</v>
      </c>
      <c r="E428" s="7"/>
      <c r="F428" s="6"/>
      <c r="G428" s="9">
        <f>G429</f>
        <v>35587.100000000006</v>
      </c>
    </row>
    <row r="429" spans="1:11" ht="15">
      <c r="A429" s="6">
        <f t="shared" si="7"/>
        <v>411</v>
      </c>
      <c r="B429" s="17" t="s">
        <v>253</v>
      </c>
      <c r="C429" s="6">
        <v>956</v>
      </c>
      <c r="D429" s="7" t="s">
        <v>254</v>
      </c>
      <c r="E429" s="7"/>
      <c r="F429" s="6"/>
      <c r="G429" s="9">
        <f>G430</f>
        <v>35587.100000000006</v>
      </c>
    </row>
    <row r="430" spans="1:11" ht="45">
      <c r="A430" s="6">
        <f t="shared" si="7"/>
        <v>412</v>
      </c>
      <c r="B430" s="5" t="s">
        <v>140</v>
      </c>
      <c r="C430" s="6">
        <v>956</v>
      </c>
      <c r="D430" s="7" t="s">
        <v>254</v>
      </c>
      <c r="E430" s="7" t="s">
        <v>239</v>
      </c>
      <c r="F430" s="6"/>
      <c r="G430" s="9">
        <f>G431</f>
        <v>35587.100000000006</v>
      </c>
    </row>
    <row r="431" spans="1:11" ht="45">
      <c r="A431" s="6">
        <f t="shared" si="7"/>
        <v>413</v>
      </c>
      <c r="B431" s="5" t="s">
        <v>181</v>
      </c>
      <c r="C431" s="6">
        <v>956</v>
      </c>
      <c r="D431" s="7" t="s">
        <v>254</v>
      </c>
      <c r="E431" s="7" t="s">
        <v>240</v>
      </c>
      <c r="F431" s="6"/>
      <c r="G431" s="9">
        <f>G432+G437+G441+G445</f>
        <v>35587.100000000006</v>
      </c>
    </row>
    <row r="432" spans="1:11" ht="135">
      <c r="A432" s="6">
        <f t="shared" si="7"/>
        <v>414</v>
      </c>
      <c r="B432" s="5" t="s">
        <v>255</v>
      </c>
      <c r="C432" s="6">
        <v>956</v>
      </c>
      <c r="D432" s="7" t="s">
        <v>254</v>
      </c>
      <c r="E432" s="7" t="s">
        <v>11</v>
      </c>
      <c r="F432" s="6"/>
      <c r="G432" s="9">
        <f>G433</f>
        <v>1261.1000000000022</v>
      </c>
    </row>
    <row r="433" spans="1:7" ht="45">
      <c r="A433" s="6">
        <f t="shared" si="7"/>
        <v>415</v>
      </c>
      <c r="B433" s="8" t="s">
        <v>149</v>
      </c>
      <c r="C433" s="6">
        <v>956</v>
      </c>
      <c r="D433" s="7" t="s">
        <v>254</v>
      </c>
      <c r="E433" s="7" t="s">
        <v>11</v>
      </c>
      <c r="F433" s="11" t="s">
        <v>150</v>
      </c>
      <c r="G433" s="9">
        <f>G434</f>
        <v>1261.1000000000022</v>
      </c>
    </row>
    <row r="434" spans="1:7" ht="15">
      <c r="A434" s="6">
        <f t="shared" si="7"/>
        <v>416</v>
      </c>
      <c r="B434" s="8" t="s">
        <v>151</v>
      </c>
      <c r="C434" s="6">
        <v>956</v>
      </c>
      <c r="D434" s="7" t="s">
        <v>254</v>
      </c>
      <c r="E434" s="7" t="s">
        <v>11</v>
      </c>
      <c r="F434" s="11" t="s">
        <v>152</v>
      </c>
      <c r="G434" s="9">
        <f>G435+G436</f>
        <v>1261.1000000000022</v>
      </c>
    </row>
    <row r="435" spans="1:7" ht="90">
      <c r="A435" s="6">
        <f t="shared" si="7"/>
        <v>417</v>
      </c>
      <c r="B435" s="8" t="s">
        <v>76</v>
      </c>
      <c r="C435" s="6">
        <v>956</v>
      </c>
      <c r="D435" s="7" t="s">
        <v>254</v>
      </c>
      <c r="E435" s="7" t="s">
        <v>11</v>
      </c>
      <c r="F435" s="11" t="s">
        <v>153</v>
      </c>
      <c r="G435" s="9">
        <f>31377.9-685.1-29431.7</f>
        <v>1261.1000000000022</v>
      </c>
    </row>
    <row r="436" spans="1:7" ht="30">
      <c r="A436" s="6">
        <f t="shared" si="7"/>
        <v>418</v>
      </c>
      <c r="B436" s="5" t="s">
        <v>247</v>
      </c>
      <c r="C436" s="6">
        <v>956</v>
      </c>
      <c r="D436" s="7" t="s">
        <v>254</v>
      </c>
      <c r="E436" s="7" t="s">
        <v>11</v>
      </c>
      <c r="F436" s="11" t="s">
        <v>248</v>
      </c>
      <c r="G436" s="9"/>
    </row>
    <row r="437" spans="1:7" ht="135">
      <c r="A437" s="6">
        <f t="shared" si="7"/>
        <v>419</v>
      </c>
      <c r="B437" s="5" t="s">
        <v>255</v>
      </c>
      <c r="C437" s="6">
        <v>956</v>
      </c>
      <c r="D437" s="7" t="s">
        <v>254</v>
      </c>
      <c r="E437" s="7" t="s">
        <v>329</v>
      </c>
      <c r="F437" s="6"/>
      <c r="G437" s="9">
        <f>G438</f>
        <v>701</v>
      </c>
    </row>
    <row r="438" spans="1:7" ht="45">
      <c r="A438" s="6">
        <f t="shared" si="7"/>
        <v>420</v>
      </c>
      <c r="B438" s="8" t="s">
        <v>149</v>
      </c>
      <c r="C438" s="6">
        <v>956</v>
      </c>
      <c r="D438" s="7" t="s">
        <v>254</v>
      </c>
      <c r="E438" s="7" t="s">
        <v>329</v>
      </c>
      <c r="F438" s="11" t="s">
        <v>150</v>
      </c>
      <c r="G438" s="9">
        <f>G439</f>
        <v>701</v>
      </c>
    </row>
    <row r="439" spans="1:7" ht="15">
      <c r="A439" s="6">
        <f t="shared" si="7"/>
        <v>421</v>
      </c>
      <c r="B439" s="8" t="s">
        <v>151</v>
      </c>
      <c r="C439" s="6">
        <v>956</v>
      </c>
      <c r="D439" s="7" t="s">
        <v>254</v>
      </c>
      <c r="E439" s="7" t="s">
        <v>329</v>
      </c>
      <c r="F439" s="11" t="s">
        <v>152</v>
      </c>
      <c r="G439" s="9">
        <f>G440</f>
        <v>701</v>
      </c>
    </row>
    <row r="440" spans="1:7" ht="90">
      <c r="A440" s="6">
        <f t="shared" si="7"/>
        <v>422</v>
      </c>
      <c r="B440" s="8" t="s">
        <v>76</v>
      </c>
      <c r="C440" s="6">
        <v>956</v>
      </c>
      <c r="D440" s="7" t="s">
        <v>254</v>
      </c>
      <c r="E440" s="7" t="s">
        <v>329</v>
      </c>
      <c r="F440" s="11" t="s">
        <v>153</v>
      </c>
      <c r="G440" s="9">
        <f>685.1+15.9</f>
        <v>701</v>
      </c>
    </row>
    <row r="441" spans="1:7" ht="135">
      <c r="A441" s="6">
        <f t="shared" si="7"/>
        <v>423</v>
      </c>
      <c r="B441" s="5" t="s">
        <v>255</v>
      </c>
      <c r="C441" s="6">
        <v>956</v>
      </c>
      <c r="D441" s="7" t="s">
        <v>254</v>
      </c>
      <c r="E441" s="7" t="s">
        <v>330</v>
      </c>
      <c r="F441" s="6"/>
      <c r="G441" s="9">
        <f>G442</f>
        <v>33227.300000000003</v>
      </c>
    </row>
    <row r="442" spans="1:7" ht="45">
      <c r="A442" s="6">
        <f t="shared" si="7"/>
        <v>424</v>
      </c>
      <c r="B442" s="8" t="s">
        <v>149</v>
      </c>
      <c r="C442" s="6">
        <v>956</v>
      </c>
      <c r="D442" s="7" t="s">
        <v>254</v>
      </c>
      <c r="E442" s="7" t="s">
        <v>330</v>
      </c>
      <c r="F442" s="11" t="s">
        <v>150</v>
      </c>
      <c r="G442" s="9">
        <f>G443</f>
        <v>33227.300000000003</v>
      </c>
    </row>
    <row r="443" spans="1:7" ht="15">
      <c r="A443" s="6">
        <f t="shared" si="7"/>
        <v>425</v>
      </c>
      <c r="B443" s="8" t="s">
        <v>151</v>
      </c>
      <c r="C443" s="6">
        <v>956</v>
      </c>
      <c r="D443" s="7" t="s">
        <v>254</v>
      </c>
      <c r="E443" s="7" t="s">
        <v>330</v>
      </c>
      <c r="F443" s="11" t="s">
        <v>152</v>
      </c>
      <c r="G443" s="9">
        <f>G444</f>
        <v>33227.300000000003</v>
      </c>
    </row>
    <row r="444" spans="1:7" ht="90">
      <c r="A444" s="6">
        <f t="shared" si="7"/>
        <v>426</v>
      </c>
      <c r="B444" s="8" t="s">
        <v>76</v>
      </c>
      <c r="C444" s="6">
        <v>956</v>
      </c>
      <c r="D444" s="7" t="s">
        <v>254</v>
      </c>
      <c r="E444" s="7" t="s">
        <v>330</v>
      </c>
      <c r="F444" s="11" t="s">
        <v>153</v>
      </c>
      <c r="G444" s="9">
        <f>32414.7+812.6</f>
        <v>33227.300000000003</v>
      </c>
    </row>
    <row r="445" spans="1:7" ht="120">
      <c r="A445" s="6">
        <f t="shared" si="7"/>
        <v>427</v>
      </c>
      <c r="B445" s="56" t="s">
        <v>652</v>
      </c>
      <c r="C445" s="6">
        <v>956</v>
      </c>
      <c r="D445" s="7" t="s">
        <v>254</v>
      </c>
      <c r="E445" s="6" t="s">
        <v>593</v>
      </c>
      <c r="F445" s="6"/>
      <c r="G445" s="9">
        <f>G446</f>
        <v>397.7</v>
      </c>
    </row>
    <row r="446" spans="1:7" ht="45">
      <c r="A446" s="6">
        <f t="shared" si="7"/>
        <v>428</v>
      </c>
      <c r="B446" s="8" t="s">
        <v>149</v>
      </c>
      <c r="C446" s="6">
        <v>956</v>
      </c>
      <c r="D446" s="7" t="s">
        <v>254</v>
      </c>
      <c r="E446" s="6" t="s">
        <v>593</v>
      </c>
      <c r="F446" s="6">
        <v>600</v>
      </c>
      <c r="G446" s="9">
        <f>G447</f>
        <v>397.7</v>
      </c>
    </row>
    <row r="447" spans="1:7" ht="15">
      <c r="A447" s="6">
        <f t="shared" si="7"/>
        <v>429</v>
      </c>
      <c r="B447" s="8" t="s">
        <v>151</v>
      </c>
      <c r="C447" s="6">
        <v>956</v>
      </c>
      <c r="D447" s="7" t="s">
        <v>254</v>
      </c>
      <c r="E447" s="6" t="s">
        <v>593</v>
      </c>
      <c r="F447" s="6">
        <v>610</v>
      </c>
      <c r="G447" s="9">
        <f>G448</f>
        <v>397.7</v>
      </c>
    </row>
    <row r="448" spans="1:7" ht="30">
      <c r="A448" s="6">
        <f t="shared" si="7"/>
        <v>430</v>
      </c>
      <c r="B448" s="5" t="s">
        <v>247</v>
      </c>
      <c r="C448" s="6">
        <v>956</v>
      </c>
      <c r="D448" s="7" t="s">
        <v>254</v>
      </c>
      <c r="E448" s="6" t="s">
        <v>593</v>
      </c>
      <c r="F448" s="6">
        <v>612</v>
      </c>
      <c r="G448" s="9">
        <f>211+186.7</f>
        <v>397.7</v>
      </c>
    </row>
    <row r="449" spans="1:7" ht="15">
      <c r="A449" s="6">
        <f t="shared" si="7"/>
        <v>431</v>
      </c>
      <c r="B449" s="17" t="s">
        <v>249</v>
      </c>
      <c r="C449" s="6">
        <v>956</v>
      </c>
      <c r="D449" s="7" t="s">
        <v>250</v>
      </c>
      <c r="E449" s="7"/>
      <c r="F449" s="6"/>
      <c r="G449" s="9">
        <f>G450+G526</f>
        <v>157284.16</v>
      </c>
    </row>
    <row r="450" spans="1:7" ht="15">
      <c r="A450" s="6">
        <f t="shared" si="7"/>
        <v>432</v>
      </c>
      <c r="B450" s="17" t="s">
        <v>249</v>
      </c>
      <c r="C450" s="6">
        <v>956</v>
      </c>
      <c r="D450" s="7" t="s">
        <v>251</v>
      </c>
      <c r="E450" s="7"/>
      <c r="F450" s="6"/>
      <c r="G450" s="9">
        <f>G451+0.1</f>
        <v>114391.9</v>
      </c>
    </row>
    <row r="451" spans="1:7" ht="45">
      <c r="A451" s="6">
        <f t="shared" si="7"/>
        <v>433</v>
      </c>
      <c r="B451" s="5" t="s">
        <v>140</v>
      </c>
      <c r="C451" s="6">
        <v>956</v>
      </c>
      <c r="D451" s="7" t="s">
        <v>251</v>
      </c>
      <c r="E451" s="7" t="s">
        <v>239</v>
      </c>
      <c r="F451" s="6"/>
      <c r="G451" s="9">
        <f>G452+G507</f>
        <v>114391.79999999999</v>
      </c>
    </row>
    <row r="452" spans="1:7" ht="30">
      <c r="A452" s="6">
        <f t="shared" si="7"/>
        <v>434</v>
      </c>
      <c r="B452" s="5" t="s">
        <v>252</v>
      </c>
      <c r="C452" s="6">
        <v>956</v>
      </c>
      <c r="D452" s="7" t="s">
        <v>251</v>
      </c>
      <c r="E452" s="7" t="s">
        <v>12</v>
      </c>
      <c r="F452" s="6"/>
      <c r="G452" s="9">
        <f>G481+G494+G469+G473+G486+G490+G499+G503+G457+G453+G461+G465+G477</f>
        <v>57979.299999999996</v>
      </c>
    </row>
    <row r="453" spans="1:7" ht="105">
      <c r="A453" s="6">
        <f t="shared" si="7"/>
        <v>435</v>
      </c>
      <c r="B453" s="8" t="s">
        <v>457</v>
      </c>
      <c r="C453" s="6">
        <v>956</v>
      </c>
      <c r="D453" s="7" t="s">
        <v>251</v>
      </c>
      <c r="E453" s="7" t="s">
        <v>458</v>
      </c>
      <c r="F453" s="6"/>
      <c r="G453" s="9">
        <f>G454</f>
        <v>4014.1000000000004</v>
      </c>
    </row>
    <row r="454" spans="1:7" ht="45">
      <c r="A454" s="6">
        <f t="shared" si="7"/>
        <v>436</v>
      </c>
      <c r="B454" s="8" t="s">
        <v>149</v>
      </c>
      <c r="C454" s="6">
        <v>956</v>
      </c>
      <c r="D454" s="7" t="s">
        <v>251</v>
      </c>
      <c r="E454" s="7" t="s">
        <v>458</v>
      </c>
      <c r="F454" s="6">
        <v>600</v>
      </c>
      <c r="G454" s="9">
        <f>G455</f>
        <v>4014.1000000000004</v>
      </c>
    </row>
    <row r="455" spans="1:7" ht="15">
      <c r="A455" s="6">
        <f t="shared" si="7"/>
        <v>437</v>
      </c>
      <c r="B455" s="8" t="s">
        <v>151</v>
      </c>
      <c r="C455" s="6">
        <v>956</v>
      </c>
      <c r="D455" s="7" t="s">
        <v>251</v>
      </c>
      <c r="E455" s="7" t="s">
        <v>458</v>
      </c>
      <c r="F455" s="6">
        <v>610</v>
      </c>
      <c r="G455" s="9">
        <f>G456</f>
        <v>4014.1000000000004</v>
      </c>
    </row>
    <row r="456" spans="1:7" ht="30">
      <c r="A456" s="6">
        <f t="shared" si="7"/>
        <v>438</v>
      </c>
      <c r="B456" s="5" t="s">
        <v>247</v>
      </c>
      <c r="C456" s="6">
        <v>956</v>
      </c>
      <c r="D456" s="7" t="s">
        <v>251</v>
      </c>
      <c r="E456" s="7" t="s">
        <v>458</v>
      </c>
      <c r="F456" s="6">
        <v>612</v>
      </c>
      <c r="G456" s="9">
        <f>3166.9+847.2</f>
        <v>4014.1000000000004</v>
      </c>
    </row>
    <row r="457" spans="1:7" ht="105">
      <c r="A457" s="6">
        <f t="shared" si="7"/>
        <v>439</v>
      </c>
      <c r="B457" s="5" t="s">
        <v>408</v>
      </c>
      <c r="C457" s="6">
        <v>956</v>
      </c>
      <c r="D457" s="7" t="s">
        <v>251</v>
      </c>
      <c r="E457" s="7" t="s">
        <v>600</v>
      </c>
      <c r="F457" s="6"/>
      <c r="G457" s="9">
        <f>G458</f>
        <v>75.2</v>
      </c>
    </row>
    <row r="458" spans="1:7" ht="90">
      <c r="A458" s="6">
        <f t="shared" si="7"/>
        <v>440</v>
      </c>
      <c r="B458" s="8" t="s">
        <v>76</v>
      </c>
      <c r="C458" s="6">
        <v>956</v>
      </c>
      <c r="D458" s="7" t="s">
        <v>251</v>
      </c>
      <c r="E458" s="7" t="s">
        <v>600</v>
      </c>
      <c r="F458" s="6">
        <v>600</v>
      </c>
      <c r="G458" s="9">
        <f>G459</f>
        <v>75.2</v>
      </c>
    </row>
    <row r="459" spans="1:7" ht="15">
      <c r="A459" s="6">
        <f t="shared" si="7"/>
        <v>441</v>
      </c>
      <c r="B459" s="8" t="s">
        <v>151</v>
      </c>
      <c r="C459" s="6">
        <v>956</v>
      </c>
      <c r="D459" s="7" t="s">
        <v>251</v>
      </c>
      <c r="E459" s="7" t="s">
        <v>600</v>
      </c>
      <c r="F459" s="6">
        <v>610</v>
      </c>
      <c r="G459" s="9">
        <f>G460</f>
        <v>75.2</v>
      </c>
    </row>
    <row r="460" spans="1:7" ht="30">
      <c r="A460" s="6">
        <f t="shared" si="7"/>
        <v>442</v>
      </c>
      <c r="B460" s="8" t="s">
        <v>247</v>
      </c>
      <c r="C460" s="6">
        <v>956</v>
      </c>
      <c r="D460" s="7" t="s">
        <v>251</v>
      </c>
      <c r="E460" s="7" t="s">
        <v>600</v>
      </c>
      <c r="F460" s="6">
        <v>612</v>
      </c>
      <c r="G460" s="9">
        <f>81.5+1.8-8.1</f>
        <v>75.2</v>
      </c>
    </row>
    <row r="461" spans="1:7" ht="210">
      <c r="A461" s="6">
        <f t="shared" si="7"/>
        <v>443</v>
      </c>
      <c r="B461" s="8" t="s">
        <v>588</v>
      </c>
      <c r="C461" s="6">
        <v>956</v>
      </c>
      <c r="D461" s="7" t="s">
        <v>251</v>
      </c>
      <c r="E461" s="7" t="s">
        <v>590</v>
      </c>
      <c r="F461" s="6"/>
      <c r="G461" s="9">
        <f>G462</f>
        <v>150</v>
      </c>
    </row>
    <row r="462" spans="1:7" ht="90">
      <c r="A462" s="6">
        <f t="shared" si="7"/>
        <v>444</v>
      </c>
      <c r="B462" s="8" t="s">
        <v>76</v>
      </c>
      <c r="C462" s="6">
        <v>956</v>
      </c>
      <c r="D462" s="7" t="s">
        <v>251</v>
      </c>
      <c r="E462" s="7" t="s">
        <v>590</v>
      </c>
      <c r="F462" s="6">
        <v>600</v>
      </c>
      <c r="G462" s="9">
        <f>G463</f>
        <v>150</v>
      </c>
    </row>
    <row r="463" spans="1:7" ht="15">
      <c r="A463" s="6">
        <f t="shared" si="7"/>
        <v>445</v>
      </c>
      <c r="B463" s="8" t="s">
        <v>151</v>
      </c>
      <c r="C463" s="6">
        <v>956</v>
      </c>
      <c r="D463" s="7" t="s">
        <v>251</v>
      </c>
      <c r="E463" s="7" t="s">
        <v>590</v>
      </c>
      <c r="F463" s="6">
        <v>610</v>
      </c>
      <c r="G463" s="9">
        <f>G464</f>
        <v>150</v>
      </c>
    </row>
    <row r="464" spans="1:7" ht="30">
      <c r="A464" s="6">
        <f t="shared" si="7"/>
        <v>446</v>
      </c>
      <c r="B464" s="8" t="s">
        <v>247</v>
      </c>
      <c r="C464" s="6">
        <v>956</v>
      </c>
      <c r="D464" s="7" t="s">
        <v>251</v>
      </c>
      <c r="E464" s="7" t="s">
        <v>590</v>
      </c>
      <c r="F464" s="6">
        <v>612</v>
      </c>
      <c r="G464" s="9">
        <f>150</f>
        <v>150</v>
      </c>
    </row>
    <row r="465" spans="1:7" ht="225">
      <c r="A465" s="6">
        <f t="shared" si="7"/>
        <v>447</v>
      </c>
      <c r="B465" s="8" t="s">
        <v>589</v>
      </c>
      <c r="C465" s="6">
        <v>956</v>
      </c>
      <c r="D465" s="7" t="s">
        <v>251</v>
      </c>
      <c r="E465" s="7" t="s">
        <v>591</v>
      </c>
      <c r="F465" s="6"/>
      <c r="G465" s="9">
        <f>G466</f>
        <v>3</v>
      </c>
    </row>
    <row r="466" spans="1:7" ht="90">
      <c r="A466" s="6">
        <f t="shared" si="7"/>
        <v>448</v>
      </c>
      <c r="B466" s="8" t="s">
        <v>76</v>
      </c>
      <c r="C466" s="6">
        <v>956</v>
      </c>
      <c r="D466" s="7" t="s">
        <v>251</v>
      </c>
      <c r="E466" s="7" t="s">
        <v>591</v>
      </c>
      <c r="F466" s="6">
        <v>600</v>
      </c>
      <c r="G466" s="9">
        <f>G467</f>
        <v>3</v>
      </c>
    </row>
    <row r="467" spans="1:7" ht="15">
      <c r="A467" s="6">
        <f t="shared" si="7"/>
        <v>449</v>
      </c>
      <c r="B467" s="8" t="s">
        <v>151</v>
      </c>
      <c r="C467" s="6">
        <v>956</v>
      </c>
      <c r="D467" s="7" t="s">
        <v>251</v>
      </c>
      <c r="E467" s="7" t="s">
        <v>591</v>
      </c>
      <c r="F467" s="6">
        <v>610</v>
      </c>
      <c r="G467" s="9">
        <f>G468</f>
        <v>3</v>
      </c>
    </row>
    <row r="468" spans="1:7" ht="30">
      <c r="A468" s="6">
        <f t="shared" si="7"/>
        <v>450</v>
      </c>
      <c r="B468" s="8" t="s">
        <v>247</v>
      </c>
      <c r="C468" s="6">
        <v>956</v>
      </c>
      <c r="D468" s="7" t="s">
        <v>251</v>
      </c>
      <c r="E468" s="7" t="s">
        <v>591</v>
      </c>
      <c r="F468" s="6">
        <v>612</v>
      </c>
      <c r="G468" s="9">
        <f>3</f>
        <v>3</v>
      </c>
    </row>
    <row r="469" spans="1:7" ht="90">
      <c r="A469" s="6">
        <f t="shared" ref="A469:A501" si="9">A468+1</f>
        <v>451</v>
      </c>
      <c r="B469" s="5" t="s">
        <v>289</v>
      </c>
      <c r="C469" s="6">
        <v>956</v>
      </c>
      <c r="D469" s="7" t="s">
        <v>251</v>
      </c>
      <c r="E469" s="6" t="s">
        <v>290</v>
      </c>
      <c r="F469" s="6"/>
      <c r="G469" s="9">
        <f>G470</f>
        <v>84.4</v>
      </c>
    </row>
    <row r="470" spans="1:7" ht="45">
      <c r="A470" s="6">
        <f t="shared" si="9"/>
        <v>452</v>
      </c>
      <c r="B470" s="8" t="s">
        <v>149</v>
      </c>
      <c r="C470" s="6">
        <v>956</v>
      </c>
      <c r="D470" s="7" t="s">
        <v>251</v>
      </c>
      <c r="E470" s="6" t="s">
        <v>290</v>
      </c>
      <c r="F470" s="6">
        <v>600</v>
      </c>
      <c r="G470" s="9">
        <f>G471</f>
        <v>84.4</v>
      </c>
    </row>
    <row r="471" spans="1:7" ht="15">
      <c r="A471" s="6">
        <f t="shared" si="9"/>
        <v>453</v>
      </c>
      <c r="B471" s="8" t="s">
        <v>151</v>
      </c>
      <c r="C471" s="6">
        <v>956</v>
      </c>
      <c r="D471" s="7" t="s">
        <v>251</v>
      </c>
      <c r="E471" s="6" t="s">
        <v>290</v>
      </c>
      <c r="F471" s="6">
        <v>610</v>
      </c>
      <c r="G471" s="9">
        <f>G472</f>
        <v>84.4</v>
      </c>
    </row>
    <row r="472" spans="1:7" ht="30">
      <c r="A472" s="6">
        <f t="shared" si="9"/>
        <v>454</v>
      </c>
      <c r="B472" s="5" t="s">
        <v>247</v>
      </c>
      <c r="C472" s="6">
        <v>956</v>
      </c>
      <c r="D472" s="7" t="s">
        <v>251</v>
      </c>
      <c r="E472" s="6" t="s">
        <v>290</v>
      </c>
      <c r="F472" s="6">
        <v>612</v>
      </c>
      <c r="G472" s="9">
        <f>84.4</f>
        <v>84.4</v>
      </c>
    </row>
    <row r="473" spans="1:7" ht="105">
      <c r="A473" s="6">
        <f t="shared" si="9"/>
        <v>455</v>
      </c>
      <c r="B473" s="5" t="s">
        <v>301</v>
      </c>
      <c r="C473" s="6">
        <v>956</v>
      </c>
      <c r="D473" s="7" t="s">
        <v>251</v>
      </c>
      <c r="E473" s="6" t="s">
        <v>302</v>
      </c>
      <c r="F473" s="6"/>
      <c r="G473" s="9">
        <f>G474</f>
        <v>30</v>
      </c>
    </row>
    <row r="474" spans="1:7" ht="45">
      <c r="A474" s="6">
        <f t="shared" si="9"/>
        <v>456</v>
      </c>
      <c r="B474" s="8" t="s">
        <v>149</v>
      </c>
      <c r="C474" s="6">
        <v>956</v>
      </c>
      <c r="D474" s="7" t="s">
        <v>251</v>
      </c>
      <c r="E474" s="6" t="s">
        <v>302</v>
      </c>
      <c r="F474" s="6">
        <v>600</v>
      </c>
      <c r="G474" s="9">
        <f>G475</f>
        <v>30</v>
      </c>
    </row>
    <row r="475" spans="1:7" ht="15">
      <c r="A475" s="6">
        <f t="shared" si="9"/>
        <v>457</v>
      </c>
      <c r="B475" s="8" t="s">
        <v>151</v>
      </c>
      <c r="C475" s="6">
        <v>956</v>
      </c>
      <c r="D475" s="7" t="s">
        <v>251</v>
      </c>
      <c r="E475" s="6" t="s">
        <v>302</v>
      </c>
      <c r="F475" s="6">
        <v>610</v>
      </c>
      <c r="G475" s="9">
        <f>G476</f>
        <v>30</v>
      </c>
    </row>
    <row r="476" spans="1:7" ht="30">
      <c r="A476" s="6">
        <f t="shared" si="9"/>
        <v>458</v>
      </c>
      <c r="B476" s="5" t="s">
        <v>247</v>
      </c>
      <c r="C476" s="6">
        <v>956</v>
      </c>
      <c r="D476" s="7" t="s">
        <v>251</v>
      </c>
      <c r="E476" s="6" t="s">
        <v>302</v>
      </c>
      <c r="F476" s="6">
        <v>612</v>
      </c>
      <c r="G476" s="9">
        <f>30</f>
        <v>30</v>
      </c>
    </row>
    <row r="477" spans="1:7" ht="105">
      <c r="A477" s="6">
        <f t="shared" si="9"/>
        <v>459</v>
      </c>
      <c r="B477" s="5" t="s">
        <v>592</v>
      </c>
      <c r="C477" s="6">
        <v>956</v>
      </c>
      <c r="D477" s="7" t="s">
        <v>251</v>
      </c>
      <c r="E477" s="6" t="s">
        <v>593</v>
      </c>
      <c r="F477" s="6"/>
      <c r="G477" s="9">
        <f>G478</f>
        <v>1053.5</v>
      </c>
    </row>
    <row r="478" spans="1:7" ht="45">
      <c r="A478" s="6">
        <f t="shared" si="9"/>
        <v>460</v>
      </c>
      <c r="B478" s="8" t="s">
        <v>149</v>
      </c>
      <c r="C478" s="6">
        <v>956</v>
      </c>
      <c r="D478" s="7" t="s">
        <v>251</v>
      </c>
      <c r="E478" s="6" t="s">
        <v>593</v>
      </c>
      <c r="F478" s="6">
        <v>600</v>
      </c>
      <c r="G478" s="9">
        <f>G479</f>
        <v>1053.5</v>
      </c>
    </row>
    <row r="479" spans="1:7" ht="15">
      <c r="A479" s="6">
        <f t="shared" si="9"/>
        <v>461</v>
      </c>
      <c r="B479" s="8" t="s">
        <v>151</v>
      </c>
      <c r="C479" s="6">
        <v>956</v>
      </c>
      <c r="D479" s="7" t="s">
        <v>251</v>
      </c>
      <c r="E479" s="6" t="s">
        <v>593</v>
      </c>
      <c r="F479" s="6">
        <v>610</v>
      </c>
      <c r="G479" s="9">
        <f>G480</f>
        <v>1053.5</v>
      </c>
    </row>
    <row r="480" spans="1:7" ht="30">
      <c r="A480" s="6">
        <f t="shared" si="9"/>
        <v>462</v>
      </c>
      <c r="B480" s="5" t="s">
        <v>247</v>
      </c>
      <c r="C480" s="6">
        <v>956</v>
      </c>
      <c r="D480" s="7" t="s">
        <v>251</v>
      </c>
      <c r="E480" s="6" t="s">
        <v>593</v>
      </c>
      <c r="F480" s="6">
        <v>612</v>
      </c>
      <c r="G480" s="9">
        <f>1451.2-537.7+140</f>
        <v>1053.5</v>
      </c>
    </row>
    <row r="481" spans="1:7" ht="105">
      <c r="A481" s="6">
        <f t="shared" si="9"/>
        <v>463</v>
      </c>
      <c r="B481" s="5" t="s">
        <v>238</v>
      </c>
      <c r="C481" s="6">
        <v>956</v>
      </c>
      <c r="D481" s="7" t="s">
        <v>251</v>
      </c>
      <c r="E481" s="7" t="s">
        <v>13</v>
      </c>
      <c r="F481" s="6"/>
      <c r="G481" s="9">
        <f>G482</f>
        <v>1072.1000000000004</v>
      </c>
    </row>
    <row r="482" spans="1:7" ht="45">
      <c r="A482" s="6">
        <f t="shared" si="9"/>
        <v>464</v>
      </c>
      <c r="B482" s="8" t="s">
        <v>149</v>
      </c>
      <c r="C482" s="6">
        <v>956</v>
      </c>
      <c r="D482" s="7" t="s">
        <v>251</v>
      </c>
      <c r="E482" s="7" t="s">
        <v>13</v>
      </c>
      <c r="F482" s="11" t="s">
        <v>150</v>
      </c>
      <c r="G482" s="9">
        <f>G483</f>
        <v>1072.1000000000004</v>
      </c>
    </row>
    <row r="483" spans="1:7" ht="15">
      <c r="A483" s="6">
        <f t="shared" si="9"/>
        <v>465</v>
      </c>
      <c r="B483" s="8" t="s">
        <v>151</v>
      </c>
      <c r="C483" s="6">
        <v>956</v>
      </c>
      <c r="D483" s="7" t="s">
        <v>251</v>
      </c>
      <c r="E483" s="7" t="s">
        <v>13</v>
      </c>
      <c r="F483" s="11" t="s">
        <v>152</v>
      </c>
      <c r="G483" s="9">
        <f>G484+G485</f>
        <v>1072.1000000000004</v>
      </c>
    </row>
    <row r="484" spans="1:7" ht="90">
      <c r="A484" s="6">
        <f t="shared" si="9"/>
        <v>466</v>
      </c>
      <c r="B484" s="8" t="s">
        <v>76</v>
      </c>
      <c r="C484" s="6">
        <v>956</v>
      </c>
      <c r="D484" s="7" t="s">
        <v>251</v>
      </c>
      <c r="E484" s="7" t="s">
        <v>13</v>
      </c>
      <c r="F484" s="11" t="s">
        <v>153</v>
      </c>
      <c r="G484" s="9">
        <f>14999.7-551-13376.6</f>
        <v>1072.1000000000004</v>
      </c>
    </row>
    <row r="485" spans="1:7" ht="30">
      <c r="A485" s="6">
        <f t="shared" si="9"/>
        <v>467</v>
      </c>
      <c r="B485" s="5" t="s">
        <v>247</v>
      </c>
      <c r="C485" s="6">
        <v>956</v>
      </c>
      <c r="D485" s="7" t="s">
        <v>251</v>
      </c>
      <c r="E485" s="7" t="s">
        <v>13</v>
      </c>
      <c r="F485" s="11" t="s">
        <v>248</v>
      </c>
      <c r="G485" s="9"/>
    </row>
    <row r="486" spans="1:7" ht="105">
      <c r="A486" s="6">
        <f t="shared" si="9"/>
        <v>468</v>
      </c>
      <c r="B486" s="5" t="s">
        <v>238</v>
      </c>
      <c r="C486" s="6">
        <v>956</v>
      </c>
      <c r="D486" s="7" t="s">
        <v>251</v>
      </c>
      <c r="E486" s="7" t="s">
        <v>331</v>
      </c>
      <c r="F486" s="6"/>
      <c r="G486" s="9">
        <f>G487</f>
        <v>569</v>
      </c>
    </row>
    <row r="487" spans="1:7" ht="45">
      <c r="A487" s="6">
        <f t="shared" si="9"/>
        <v>469</v>
      </c>
      <c r="B487" s="8" t="s">
        <v>149</v>
      </c>
      <c r="C487" s="6">
        <v>956</v>
      </c>
      <c r="D487" s="7" t="s">
        <v>251</v>
      </c>
      <c r="E487" s="7" t="s">
        <v>331</v>
      </c>
      <c r="F487" s="11" t="s">
        <v>150</v>
      </c>
      <c r="G487" s="9">
        <f>G488</f>
        <v>569</v>
      </c>
    </row>
    <row r="488" spans="1:7" ht="15">
      <c r="A488" s="6">
        <f t="shared" si="9"/>
        <v>470</v>
      </c>
      <c r="B488" s="8" t="s">
        <v>151</v>
      </c>
      <c r="C488" s="6">
        <v>956</v>
      </c>
      <c r="D488" s="7" t="s">
        <v>251</v>
      </c>
      <c r="E488" s="7" t="s">
        <v>331</v>
      </c>
      <c r="F488" s="11" t="s">
        <v>152</v>
      </c>
      <c r="G488" s="9">
        <f>G489</f>
        <v>569</v>
      </c>
    </row>
    <row r="489" spans="1:7" ht="90">
      <c r="A489" s="6">
        <f t="shared" si="9"/>
        <v>471</v>
      </c>
      <c r="B489" s="8" t="s">
        <v>76</v>
      </c>
      <c r="C489" s="6">
        <v>956</v>
      </c>
      <c r="D489" s="7" t="s">
        <v>251</v>
      </c>
      <c r="E489" s="7" t="s">
        <v>331</v>
      </c>
      <c r="F489" s="11" t="s">
        <v>153</v>
      </c>
      <c r="G489" s="9">
        <f>551+18</f>
        <v>569</v>
      </c>
    </row>
    <row r="490" spans="1:7" ht="105">
      <c r="A490" s="6">
        <f t="shared" si="9"/>
        <v>472</v>
      </c>
      <c r="B490" s="5" t="s">
        <v>238</v>
      </c>
      <c r="C490" s="6">
        <v>956</v>
      </c>
      <c r="D490" s="7" t="s">
        <v>251</v>
      </c>
      <c r="E490" s="7" t="s">
        <v>332</v>
      </c>
      <c r="F490" s="6"/>
      <c r="G490" s="9">
        <f>G491</f>
        <v>15883.1</v>
      </c>
    </row>
    <row r="491" spans="1:7" ht="45">
      <c r="A491" s="6">
        <f t="shared" si="9"/>
        <v>473</v>
      </c>
      <c r="B491" s="8" t="s">
        <v>149</v>
      </c>
      <c r="C491" s="6">
        <v>956</v>
      </c>
      <c r="D491" s="7" t="s">
        <v>251</v>
      </c>
      <c r="E491" s="7" t="s">
        <v>332</v>
      </c>
      <c r="F491" s="11" t="s">
        <v>150</v>
      </c>
      <c r="G491" s="9">
        <f>G492</f>
        <v>15883.1</v>
      </c>
    </row>
    <row r="492" spans="1:7" ht="15">
      <c r="A492" s="6">
        <f t="shared" si="9"/>
        <v>474</v>
      </c>
      <c r="B492" s="8" t="s">
        <v>151</v>
      </c>
      <c r="C492" s="6">
        <v>956</v>
      </c>
      <c r="D492" s="7" t="s">
        <v>251</v>
      </c>
      <c r="E492" s="7" t="s">
        <v>332</v>
      </c>
      <c r="F492" s="11" t="s">
        <v>152</v>
      </c>
      <c r="G492" s="9">
        <f>G493</f>
        <v>15883.1</v>
      </c>
    </row>
    <row r="493" spans="1:7" ht="90">
      <c r="A493" s="6">
        <f t="shared" si="9"/>
        <v>475</v>
      </c>
      <c r="B493" s="8" t="s">
        <v>76</v>
      </c>
      <c r="C493" s="6">
        <v>956</v>
      </c>
      <c r="D493" s="7" t="s">
        <v>251</v>
      </c>
      <c r="E493" s="7" t="s">
        <v>332</v>
      </c>
      <c r="F493" s="11" t="s">
        <v>153</v>
      </c>
      <c r="G493" s="9">
        <f>15293.2+589.9</f>
        <v>15883.1</v>
      </c>
    </row>
    <row r="494" spans="1:7" ht="105">
      <c r="A494" s="6">
        <f t="shared" si="9"/>
        <v>476</v>
      </c>
      <c r="B494" s="5" t="s">
        <v>216</v>
      </c>
      <c r="C494" s="6">
        <v>956</v>
      </c>
      <c r="D494" s="7" t="s">
        <v>251</v>
      </c>
      <c r="E494" s="7" t="s">
        <v>26</v>
      </c>
      <c r="F494" s="6"/>
      <c r="G494" s="9">
        <f>G495</f>
        <v>1827.1</v>
      </c>
    </row>
    <row r="495" spans="1:7" ht="45">
      <c r="A495" s="6">
        <f t="shared" si="9"/>
        <v>477</v>
      </c>
      <c r="B495" s="8" t="s">
        <v>149</v>
      </c>
      <c r="C495" s="6">
        <v>956</v>
      </c>
      <c r="D495" s="7" t="s">
        <v>251</v>
      </c>
      <c r="E495" s="7" t="s">
        <v>26</v>
      </c>
      <c r="F495" s="11" t="s">
        <v>150</v>
      </c>
      <c r="G495" s="9">
        <f>G496</f>
        <v>1827.1</v>
      </c>
    </row>
    <row r="496" spans="1:7" ht="15">
      <c r="A496" s="6">
        <f t="shared" si="9"/>
        <v>478</v>
      </c>
      <c r="B496" s="8" t="s">
        <v>151</v>
      </c>
      <c r="C496" s="6">
        <v>956</v>
      </c>
      <c r="D496" s="7" t="s">
        <v>251</v>
      </c>
      <c r="E496" s="7" t="s">
        <v>26</v>
      </c>
      <c r="F496" s="11" t="s">
        <v>152</v>
      </c>
      <c r="G496" s="9">
        <f>G497+G498</f>
        <v>1827.1</v>
      </c>
    </row>
    <row r="497" spans="1:7" ht="90">
      <c r="A497" s="6">
        <f t="shared" si="9"/>
        <v>479</v>
      </c>
      <c r="B497" s="8" t="s">
        <v>76</v>
      </c>
      <c r="C497" s="6">
        <v>956</v>
      </c>
      <c r="D497" s="7" t="s">
        <v>251</v>
      </c>
      <c r="E497" s="7" t="s">
        <v>26</v>
      </c>
      <c r="F497" s="11" t="s">
        <v>153</v>
      </c>
      <c r="G497" s="9">
        <f>30212.8-2330.5-26231.3</f>
        <v>1651</v>
      </c>
    </row>
    <row r="498" spans="1:7" ht="30">
      <c r="A498" s="6">
        <f t="shared" si="9"/>
        <v>480</v>
      </c>
      <c r="B498" s="5" t="s">
        <v>247</v>
      </c>
      <c r="C498" s="6">
        <v>956</v>
      </c>
      <c r="D498" s="7" t="s">
        <v>251</v>
      </c>
      <c r="E498" s="7" t="s">
        <v>26</v>
      </c>
      <c r="F498" s="11" t="s">
        <v>248</v>
      </c>
      <c r="G498" s="9">
        <f>176.1</f>
        <v>176.1</v>
      </c>
    </row>
    <row r="499" spans="1:7" ht="105">
      <c r="A499" s="6">
        <f t="shared" si="9"/>
        <v>481</v>
      </c>
      <c r="B499" s="5" t="s">
        <v>216</v>
      </c>
      <c r="C499" s="6">
        <v>956</v>
      </c>
      <c r="D499" s="7" t="s">
        <v>251</v>
      </c>
      <c r="E499" s="7" t="s">
        <v>333</v>
      </c>
      <c r="F499" s="6"/>
      <c r="G499" s="9">
        <f>G500</f>
        <v>2578.3000000000002</v>
      </c>
    </row>
    <row r="500" spans="1:7" ht="45">
      <c r="A500" s="6">
        <f t="shared" si="9"/>
        <v>482</v>
      </c>
      <c r="B500" s="8" t="s">
        <v>149</v>
      </c>
      <c r="C500" s="6">
        <v>956</v>
      </c>
      <c r="D500" s="7" t="s">
        <v>251</v>
      </c>
      <c r="E500" s="7" t="s">
        <v>333</v>
      </c>
      <c r="F500" s="11" t="s">
        <v>150</v>
      </c>
      <c r="G500" s="9">
        <f>G501</f>
        <v>2578.3000000000002</v>
      </c>
    </row>
    <row r="501" spans="1:7" ht="15">
      <c r="A501" s="6">
        <f t="shared" si="9"/>
        <v>483</v>
      </c>
      <c r="B501" s="8" t="s">
        <v>151</v>
      </c>
      <c r="C501" s="6">
        <v>956</v>
      </c>
      <c r="D501" s="7" t="s">
        <v>251</v>
      </c>
      <c r="E501" s="7" t="s">
        <v>333</v>
      </c>
      <c r="F501" s="11" t="s">
        <v>152</v>
      </c>
      <c r="G501" s="9">
        <f>G502</f>
        <v>2578.3000000000002</v>
      </c>
    </row>
    <row r="502" spans="1:7" ht="90">
      <c r="A502" s="6">
        <f t="shared" ref="A502:A529" si="10">A501+1</f>
        <v>484</v>
      </c>
      <c r="B502" s="8" t="s">
        <v>76</v>
      </c>
      <c r="C502" s="6">
        <v>956</v>
      </c>
      <c r="D502" s="7" t="s">
        <v>251</v>
      </c>
      <c r="E502" s="7" t="s">
        <v>333</v>
      </c>
      <c r="F502" s="11" t="s">
        <v>153</v>
      </c>
      <c r="G502" s="9">
        <f>2330.5+247.8</f>
        <v>2578.3000000000002</v>
      </c>
    </row>
    <row r="503" spans="1:7" ht="105">
      <c r="A503" s="6">
        <f t="shared" si="10"/>
        <v>485</v>
      </c>
      <c r="B503" s="5" t="s">
        <v>216</v>
      </c>
      <c r="C503" s="6">
        <v>956</v>
      </c>
      <c r="D503" s="7" t="s">
        <v>251</v>
      </c>
      <c r="E503" s="7" t="s">
        <v>334</v>
      </c>
      <c r="F503" s="6"/>
      <c r="G503" s="9">
        <f>G504</f>
        <v>30639.5</v>
      </c>
    </row>
    <row r="504" spans="1:7" ht="45">
      <c r="A504" s="6">
        <f t="shared" si="10"/>
        <v>486</v>
      </c>
      <c r="B504" s="8" t="s">
        <v>149</v>
      </c>
      <c r="C504" s="6">
        <v>956</v>
      </c>
      <c r="D504" s="7" t="s">
        <v>251</v>
      </c>
      <c r="E504" s="7" t="s">
        <v>334</v>
      </c>
      <c r="F504" s="11" t="s">
        <v>150</v>
      </c>
      <c r="G504" s="9">
        <f>G505</f>
        <v>30639.5</v>
      </c>
    </row>
    <row r="505" spans="1:7" ht="15">
      <c r="A505" s="6">
        <f t="shared" si="10"/>
        <v>487</v>
      </c>
      <c r="B505" s="8" t="s">
        <v>151</v>
      </c>
      <c r="C505" s="6">
        <v>956</v>
      </c>
      <c r="D505" s="7" t="s">
        <v>251</v>
      </c>
      <c r="E505" s="7" t="s">
        <v>334</v>
      </c>
      <c r="F505" s="11" t="s">
        <v>152</v>
      </c>
      <c r="G505" s="9">
        <f>G506</f>
        <v>30639.5</v>
      </c>
    </row>
    <row r="506" spans="1:7" ht="90">
      <c r="A506" s="6">
        <f t="shared" si="10"/>
        <v>488</v>
      </c>
      <c r="B506" s="8" t="s">
        <v>76</v>
      </c>
      <c r="C506" s="6">
        <v>956</v>
      </c>
      <c r="D506" s="7" t="s">
        <v>251</v>
      </c>
      <c r="E506" s="7" t="s">
        <v>334</v>
      </c>
      <c r="F506" s="11" t="s">
        <v>153</v>
      </c>
      <c r="G506" s="9">
        <f>29984.8+654.7</f>
        <v>30639.5</v>
      </c>
    </row>
    <row r="507" spans="1:7" ht="30">
      <c r="A507" s="6">
        <f t="shared" si="10"/>
        <v>489</v>
      </c>
      <c r="B507" s="5" t="s">
        <v>178</v>
      </c>
      <c r="C507" s="6">
        <v>956</v>
      </c>
      <c r="D507" s="7" t="s">
        <v>251</v>
      </c>
      <c r="E507" s="7" t="s">
        <v>211</v>
      </c>
      <c r="F507" s="6"/>
      <c r="G507" s="9">
        <f>G512+G517+G522+G508</f>
        <v>56412.5</v>
      </c>
    </row>
    <row r="508" spans="1:7" ht="165.6" customHeight="1">
      <c r="A508" s="6">
        <f t="shared" si="10"/>
        <v>490</v>
      </c>
      <c r="B508" s="5" t="s">
        <v>586</v>
      </c>
      <c r="C508" s="6">
        <v>956</v>
      </c>
      <c r="D508" s="7" t="s">
        <v>251</v>
      </c>
      <c r="E508" s="7" t="s">
        <v>587</v>
      </c>
      <c r="F508" s="6"/>
      <c r="G508" s="9">
        <f>G509</f>
        <v>122</v>
      </c>
    </row>
    <row r="509" spans="1:7" ht="45">
      <c r="A509" s="6">
        <f t="shared" si="10"/>
        <v>491</v>
      </c>
      <c r="B509" s="8" t="s">
        <v>149</v>
      </c>
      <c r="C509" s="6">
        <v>956</v>
      </c>
      <c r="D509" s="7" t="s">
        <v>251</v>
      </c>
      <c r="E509" s="7" t="s">
        <v>587</v>
      </c>
      <c r="F509" s="6">
        <v>600</v>
      </c>
      <c r="G509" s="9">
        <f>G510</f>
        <v>122</v>
      </c>
    </row>
    <row r="510" spans="1:7" ht="15">
      <c r="A510" s="6">
        <f t="shared" si="10"/>
        <v>492</v>
      </c>
      <c r="B510" s="8" t="s">
        <v>151</v>
      </c>
      <c r="C510" s="6">
        <v>956</v>
      </c>
      <c r="D510" s="7" t="s">
        <v>251</v>
      </c>
      <c r="E510" s="7" t="s">
        <v>587</v>
      </c>
      <c r="F510" s="6">
        <v>610</v>
      </c>
      <c r="G510" s="9">
        <f>G511</f>
        <v>122</v>
      </c>
    </row>
    <row r="511" spans="1:7" ht="30">
      <c r="A511" s="6">
        <f t="shared" si="10"/>
        <v>493</v>
      </c>
      <c r="B511" s="5" t="s">
        <v>247</v>
      </c>
      <c r="C511" s="6">
        <v>956</v>
      </c>
      <c r="D511" s="7" t="s">
        <v>251</v>
      </c>
      <c r="E511" s="7" t="s">
        <v>587</v>
      </c>
      <c r="F511" s="6">
        <v>612</v>
      </c>
      <c r="G511" s="9">
        <f>110+12</f>
        <v>122</v>
      </c>
    </row>
    <row r="512" spans="1:7" ht="105">
      <c r="A512" s="6">
        <f t="shared" si="10"/>
        <v>494</v>
      </c>
      <c r="B512" s="5" t="s">
        <v>218</v>
      </c>
      <c r="C512" s="6">
        <v>956</v>
      </c>
      <c r="D512" s="7" t="s">
        <v>251</v>
      </c>
      <c r="E512" s="7" t="s">
        <v>212</v>
      </c>
      <c r="F512" s="6"/>
      <c r="G512" s="9">
        <f>G513</f>
        <v>12951.2</v>
      </c>
    </row>
    <row r="513" spans="1:7" ht="45">
      <c r="A513" s="6">
        <f t="shared" si="10"/>
        <v>495</v>
      </c>
      <c r="B513" s="8" t="s">
        <v>149</v>
      </c>
      <c r="C513" s="6">
        <v>956</v>
      </c>
      <c r="D513" s="7" t="s">
        <v>251</v>
      </c>
      <c r="E513" s="7" t="s">
        <v>212</v>
      </c>
      <c r="F513" s="11" t="s">
        <v>150</v>
      </c>
      <c r="G513" s="9">
        <f>G514</f>
        <v>12951.2</v>
      </c>
    </row>
    <row r="514" spans="1:7" ht="15">
      <c r="A514" s="6">
        <f t="shared" si="10"/>
        <v>496</v>
      </c>
      <c r="B514" s="8" t="s">
        <v>151</v>
      </c>
      <c r="C514" s="6">
        <v>956</v>
      </c>
      <c r="D514" s="7" t="s">
        <v>251</v>
      </c>
      <c r="E514" s="7" t="s">
        <v>212</v>
      </c>
      <c r="F514" s="11" t="s">
        <v>152</v>
      </c>
      <c r="G514" s="9">
        <f>G515+G516</f>
        <v>12951.2</v>
      </c>
    </row>
    <row r="515" spans="1:7" ht="90">
      <c r="A515" s="6">
        <f t="shared" si="10"/>
        <v>497</v>
      </c>
      <c r="B515" s="8" t="s">
        <v>76</v>
      </c>
      <c r="C515" s="6">
        <v>956</v>
      </c>
      <c r="D515" s="7" t="s">
        <v>251</v>
      </c>
      <c r="E515" s="7" t="s">
        <v>212</v>
      </c>
      <c r="F515" s="11" t="s">
        <v>153</v>
      </c>
      <c r="G515" s="9">
        <f>7255.2+696</f>
        <v>7951.2</v>
      </c>
    </row>
    <row r="516" spans="1:7" ht="30">
      <c r="A516" s="6">
        <f t="shared" si="10"/>
        <v>498</v>
      </c>
      <c r="B516" s="5" t="s">
        <v>247</v>
      </c>
      <c r="C516" s="6">
        <v>956</v>
      </c>
      <c r="D516" s="7" t="s">
        <v>251</v>
      </c>
      <c r="E516" s="7" t="s">
        <v>212</v>
      </c>
      <c r="F516" s="11" t="s">
        <v>248</v>
      </c>
      <c r="G516" s="9">
        <f>5000</f>
        <v>5000</v>
      </c>
    </row>
    <row r="517" spans="1:7" ht="105">
      <c r="A517" s="6">
        <f t="shared" si="10"/>
        <v>499</v>
      </c>
      <c r="B517" s="5" t="s">
        <v>218</v>
      </c>
      <c r="C517" s="6">
        <v>956</v>
      </c>
      <c r="D517" s="7" t="s">
        <v>251</v>
      </c>
      <c r="E517" s="7" t="s">
        <v>335</v>
      </c>
      <c r="F517" s="6"/>
      <c r="G517" s="9">
        <f>G518</f>
        <v>4879.8999999999996</v>
      </c>
    </row>
    <row r="518" spans="1:7" ht="45">
      <c r="A518" s="6">
        <f t="shared" si="10"/>
        <v>500</v>
      </c>
      <c r="B518" s="8" t="s">
        <v>149</v>
      </c>
      <c r="C518" s="6">
        <v>956</v>
      </c>
      <c r="D518" s="7" t="s">
        <v>251</v>
      </c>
      <c r="E518" s="7" t="s">
        <v>335</v>
      </c>
      <c r="F518" s="11" t="s">
        <v>150</v>
      </c>
      <c r="G518" s="9">
        <f>G519</f>
        <v>4879.8999999999996</v>
      </c>
    </row>
    <row r="519" spans="1:7" ht="15">
      <c r="A519" s="6">
        <f t="shared" si="10"/>
        <v>501</v>
      </c>
      <c r="B519" s="8" t="s">
        <v>151</v>
      </c>
      <c r="C519" s="6">
        <v>956</v>
      </c>
      <c r="D519" s="7" t="s">
        <v>251</v>
      </c>
      <c r="E519" s="7" t="s">
        <v>335</v>
      </c>
      <c r="F519" s="11" t="s">
        <v>152</v>
      </c>
      <c r="G519" s="9">
        <f>G520+G521</f>
        <v>4879.8999999999996</v>
      </c>
    </row>
    <row r="520" spans="1:7" ht="90">
      <c r="A520" s="6">
        <f t="shared" si="10"/>
        <v>502</v>
      </c>
      <c r="B520" s="8" t="s">
        <v>76</v>
      </c>
      <c r="C520" s="6">
        <v>956</v>
      </c>
      <c r="D520" s="7" t="s">
        <v>251</v>
      </c>
      <c r="E520" s="7" t="s">
        <v>335</v>
      </c>
      <c r="F520" s="11" t="s">
        <v>153</v>
      </c>
      <c r="G520" s="9">
        <f>4879.9</f>
        <v>4879.8999999999996</v>
      </c>
    </row>
    <row r="521" spans="1:7" ht="30">
      <c r="A521" s="6">
        <f t="shared" si="10"/>
        <v>503</v>
      </c>
      <c r="B521" s="5" t="s">
        <v>247</v>
      </c>
      <c r="C521" s="6">
        <v>956</v>
      </c>
      <c r="D521" s="7" t="s">
        <v>251</v>
      </c>
      <c r="E521" s="7" t="s">
        <v>335</v>
      </c>
      <c r="F521" s="11" t="s">
        <v>248</v>
      </c>
      <c r="G521" s="9">
        <f>143.1-143.1</f>
        <v>0</v>
      </c>
    </row>
    <row r="522" spans="1:7" ht="105">
      <c r="A522" s="6">
        <f t="shared" si="10"/>
        <v>504</v>
      </c>
      <c r="B522" s="5" t="s">
        <v>218</v>
      </c>
      <c r="C522" s="6">
        <v>956</v>
      </c>
      <c r="D522" s="7" t="s">
        <v>251</v>
      </c>
      <c r="E522" s="7" t="s">
        <v>336</v>
      </c>
      <c r="F522" s="6"/>
      <c r="G522" s="9">
        <f>G523</f>
        <v>38459.4</v>
      </c>
    </row>
    <row r="523" spans="1:7" ht="45">
      <c r="A523" s="6">
        <f t="shared" si="10"/>
        <v>505</v>
      </c>
      <c r="B523" s="8" t="s">
        <v>149</v>
      </c>
      <c r="C523" s="6">
        <v>956</v>
      </c>
      <c r="D523" s="7" t="s">
        <v>251</v>
      </c>
      <c r="E523" s="7" t="s">
        <v>336</v>
      </c>
      <c r="F523" s="11" t="s">
        <v>150</v>
      </c>
      <c r="G523" s="9">
        <f>G524</f>
        <v>38459.4</v>
      </c>
    </row>
    <row r="524" spans="1:7" ht="15">
      <c r="A524" s="6">
        <f t="shared" si="10"/>
        <v>506</v>
      </c>
      <c r="B524" s="8" t="s">
        <v>151</v>
      </c>
      <c r="C524" s="6">
        <v>956</v>
      </c>
      <c r="D524" s="7" t="s">
        <v>251</v>
      </c>
      <c r="E524" s="7" t="s">
        <v>336</v>
      </c>
      <c r="F524" s="11" t="s">
        <v>152</v>
      </c>
      <c r="G524" s="9">
        <f>G525</f>
        <v>38459.4</v>
      </c>
    </row>
    <row r="525" spans="1:7" ht="90">
      <c r="A525" s="6">
        <f t="shared" si="10"/>
        <v>507</v>
      </c>
      <c r="B525" s="8" t="s">
        <v>76</v>
      </c>
      <c r="C525" s="6">
        <v>956</v>
      </c>
      <c r="D525" s="7" t="s">
        <v>251</v>
      </c>
      <c r="E525" s="7" t="s">
        <v>336</v>
      </c>
      <c r="F525" s="11" t="s">
        <v>153</v>
      </c>
      <c r="G525" s="9">
        <f>37335.4+1124</f>
        <v>38459.4</v>
      </c>
    </row>
    <row r="526" spans="1:7" ht="30">
      <c r="A526" s="6">
        <f t="shared" si="10"/>
        <v>508</v>
      </c>
      <c r="B526" s="8" t="s">
        <v>270</v>
      </c>
      <c r="C526" s="6">
        <v>956</v>
      </c>
      <c r="D526" s="7" t="s">
        <v>269</v>
      </c>
      <c r="E526" s="7"/>
      <c r="F526" s="11"/>
      <c r="G526" s="9">
        <f>G527</f>
        <v>42892.260000000009</v>
      </c>
    </row>
    <row r="527" spans="1:7" ht="45">
      <c r="A527" s="6">
        <f t="shared" si="10"/>
        <v>509</v>
      </c>
      <c r="B527" s="5" t="s">
        <v>268</v>
      </c>
      <c r="C527" s="6">
        <v>956</v>
      </c>
      <c r="D527" s="7" t="s">
        <v>269</v>
      </c>
      <c r="E527" s="7" t="s">
        <v>213</v>
      </c>
      <c r="F527" s="6"/>
      <c r="G527" s="9">
        <f>G534+G536+G545+G528+G538</f>
        <v>42892.260000000009</v>
      </c>
    </row>
    <row r="528" spans="1:7" ht="180">
      <c r="A528" s="6">
        <f t="shared" si="10"/>
        <v>510</v>
      </c>
      <c r="B528" s="5" t="s">
        <v>148</v>
      </c>
      <c r="C528" s="6">
        <v>956</v>
      </c>
      <c r="D528" s="7" t="s">
        <v>269</v>
      </c>
      <c r="E528" s="7" t="s">
        <v>117</v>
      </c>
      <c r="F528" s="6"/>
      <c r="G528" s="9">
        <f>G529+G531</f>
        <v>166.95999999999998</v>
      </c>
    </row>
    <row r="529" spans="1:7" ht="90">
      <c r="A529" s="6">
        <f t="shared" si="10"/>
        <v>511</v>
      </c>
      <c r="B529" s="8" t="s">
        <v>219</v>
      </c>
      <c r="C529" s="6">
        <v>956</v>
      </c>
      <c r="D529" s="7" t="s">
        <v>269</v>
      </c>
      <c r="E529" s="7" t="s">
        <v>117</v>
      </c>
      <c r="F529" s="11" t="s">
        <v>220</v>
      </c>
      <c r="G529" s="9">
        <f>G530</f>
        <v>139.55999999999997</v>
      </c>
    </row>
    <row r="530" spans="1:7" ht="45">
      <c r="A530" s="6">
        <f t="shared" ref="A530:A593" si="11">A529+1</f>
        <v>512</v>
      </c>
      <c r="B530" s="8" t="s">
        <v>221</v>
      </c>
      <c r="C530" s="6">
        <v>956</v>
      </c>
      <c r="D530" s="7" t="s">
        <v>269</v>
      </c>
      <c r="E530" s="7" t="s">
        <v>117</v>
      </c>
      <c r="F530" s="11" t="s">
        <v>222</v>
      </c>
      <c r="G530" s="9">
        <f>162.7-27.4+4.26</f>
        <v>139.55999999999997</v>
      </c>
    </row>
    <row r="531" spans="1:7" ht="30">
      <c r="A531" s="6">
        <f t="shared" si="11"/>
        <v>513</v>
      </c>
      <c r="B531" s="8" t="s">
        <v>223</v>
      </c>
      <c r="C531" s="6">
        <v>956</v>
      </c>
      <c r="D531" s="7" t="s">
        <v>269</v>
      </c>
      <c r="E531" s="7" t="s">
        <v>117</v>
      </c>
      <c r="F531" s="11" t="s">
        <v>224</v>
      </c>
      <c r="G531" s="9">
        <f>G532</f>
        <v>27.4</v>
      </c>
    </row>
    <row r="532" spans="1:7" ht="45">
      <c r="A532" s="6">
        <f t="shared" si="11"/>
        <v>514</v>
      </c>
      <c r="B532" s="8" t="s">
        <v>225</v>
      </c>
      <c r="C532" s="6">
        <v>956</v>
      </c>
      <c r="D532" s="7" t="s">
        <v>269</v>
      </c>
      <c r="E532" s="7" t="s">
        <v>117</v>
      </c>
      <c r="F532" s="11" t="s">
        <v>226</v>
      </c>
      <c r="G532" s="9">
        <f>27.4</f>
        <v>27.4</v>
      </c>
    </row>
    <row r="533" spans="1:7" ht="135">
      <c r="A533" s="6">
        <f t="shared" si="11"/>
        <v>515</v>
      </c>
      <c r="B533" s="8" t="s">
        <v>195</v>
      </c>
      <c r="C533" s="6">
        <v>956</v>
      </c>
      <c r="D533" s="7" t="s">
        <v>269</v>
      </c>
      <c r="E533" s="7" t="s">
        <v>118</v>
      </c>
      <c r="F533" s="6"/>
      <c r="G533" s="9">
        <f>G534+G536</f>
        <v>3956.8999999999996</v>
      </c>
    </row>
    <row r="534" spans="1:7" ht="90">
      <c r="A534" s="6">
        <f t="shared" si="11"/>
        <v>516</v>
      </c>
      <c r="B534" s="8" t="s">
        <v>219</v>
      </c>
      <c r="C534" s="6">
        <v>956</v>
      </c>
      <c r="D534" s="7" t="s">
        <v>269</v>
      </c>
      <c r="E534" s="7" t="s">
        <v>118</v>
      </c>
      <c r="F534" s="11" t="s">
        <v>220</v>
      </c>
      <c r="G534" s="9">
        <f>G535</f>
        <v>3451.2</v>
      </c>
    </row>
    <row r="535" spans="1:7" ht="45">
      <c r="A535" s="6">
        <f t="shared" si="11"/>
        <v>517</v>
      </c>
      <c r="B535" s="8" t="s">
        <v>221</v>
      </c>
      <c r="C535" s="6">
        <v>956</v>
      </c>
      <c r="D535" s="7" t="s">
        <v>269</v>
      </c>
      <c r="E535" s="7" t="s">
        <v>118</v>
      </c>
      <c r="F535" s="11" t="s">
        <v>222</v>
      </c>
      <c r="G535" s="9">
        <f>2664.9+15.1+809+112+30+30.2-30-180</f>
        <v>3451.2</v>
      </c>
    </row>
    <row r="536" spans="1:7" ht="30">
      <c r="A536" s="6">
        <f t="shared" si="11"/>
        <v>518</v>
      </c>
      <c r="B536" s="8" t="s">
        <v>223</v>
      </c>
      <c r="C536" s="6">
        <v>956</v>
      </c>
      <c r="D536" s="7" t="s">
        <v>269</v>
      </c>
      <c r="E536" s="7" t="s">
        <v>118</v>
      </c>
      <c r="F536" s="11" t="s">
        <v>224</v>
      </c>
      <c r="G536" s="9">
        <f>G537</f>
        <v>505.69999999999982</v>
      </c>
    </row>
    <row r="537" spans="1:7" ht="45">
      <c r="A537" s="6">
        <f t="shared" si="11"/>
        <v>519</v>
      </c>
      <c r="B537" s="8" t="s">
        <v>225</v>
      </c>
      <c r="C537" s="6">
        <v>956</v>
      </c>
      <c r="D537" s="7" t="s">
        <v>269</v>
      </c>
      <c r="E537" s="7" t="s">
        <v>118</v>
      </c>
      <c r="F537" s="11" t="s">
        <v>226</v>
      </c>
      <c r="G537" s="9">
        <f>3759.2-3253.5-30+30</f>
        <v>505.69999999999982</v>
      </c>
    </row>
    <row r="538" spans="1:7" ht="120">
      <c r="A538" s="6">
        <f t="shared" si="11"/>
        <v>520</v>
      </c>
      <c r="B538" s="8" t="s">
        <v>66</v>
      </c>
      <c r="C538" s="6">
        <v>956</v>
      </c>
      <c r="D538" s="7" t="s">
        <v>269</v>
      </c>
      <c r="E538" s="7" t="s">
        <v>67</v>
      </c>
      <c r="F538" s="11"/>
      <c r="G538" s="9">
        <f>G539+G541+G543</f>
        <v>38330.400000000009</v>
      </c>
    </row>
    <row r="539" spans="1:7" ht="90">
      <c r="A539" s="6">
        <f t="shared" si="11"/>
        <v>521</v>
      </c>
      <c r="B539" s="8" t="s">
        <v>219</v>
      </c>
      <c r="C539" s="6">
        <v>956</v>
      </c>
      <c r="D539" s="7" t="s">
        <v>269</v>
      </c>
      <c r="E539" s="7" t="s">
        <v>67</v>
      </c>
      <c r="F539" s="11" t="s">
        <v>220</v>
      </c>
      <c r="G539" s="9">
        <f>G540</f>
        <v>36776.100000000006</v>
      </c>
    </row>
    <row r="540" spans="1:7" ht="30">
      <c r="A540" s="6">
        <f t="shared" si="11"/>
        <v>522</v>
      </c>
      <c r="B540" s="8" t="s">
        <v>54</v>
      </c>
      <c r="C540" s="6">
        <v>956</v>
      </c>
      <c r="D540" s="7" t="s">
        <v>269</v>
      </c>
      <c r="E540" s="7" t="s">
        <v>67</v>
      </c>
      <c r="F540" s="11" t="s">
        <v>55</v>
      </c>
      <c r="G540" s="9">
        <f>27846.8+10+8367.5+551.8</f>
        <v>36776.100000000006</v>
      </c>
    </row>
    <row r="541" spans="1:7" ht="30">
      <c r="A541" s="6">
        <f t="shared" si="11"/>
        <v>523</v>
      </c>
      <c r="B541" s="8" t="s">
        <v>223</v>
      </c>
      <c r="C541" s="6">
        <v>956</v>
      </c>
      <c r="D541" s="7" t="s">
        <v>269</v>
      </c>
      <c r="E541" s="7" t="s">
        <v>67</v>
      </c>
      <c r="F541" s="11" t="s">
        <v>224</v>
      </c>
      <c r="G541" s="9">
        <f>G542</f>
        <v>1554.3</v>
      </c>
    </row>
    <row r="542" spans="1:7" ht="45">
      <c r="A542" s="6">
        <f t="shared" si="11"/>
        <v>524</v>
      </c>
      <c r="B542" s="8" t="s">
        <v>225</v>
      </c>
      <c r="C542" s="6">
        <v>956</v>
      </c>
      <c r="D542" s="7" t="s">
        <v>269</v>
      </c>
      <c r="E542" s="7" t="s">
        <v>67</v>
      </c>
      <c r="F542" s="11" t="s">
        <v>226</v>
      </c>
      <c r="G542" s="9">
        <f>1462+92.3</f>
        <v>1554.3</v>
      </c>
    </row>
    <row r="543" spans="1:7" ht="15">
      <c r="A543" s="6">
        <f t="shared" si="11"/>
        <v>525</v>
      </c>
      <c r="B543" s="8" t="s">
        <v>17</v>
      </c>
      <c r="C543" s="6">
        <v>956</v>
      </c>
      <c r="D543" s="7" t="s">
        <v>269</v>
      </c>
      <c r="E543" s="7" t="s">
        <v>67</v>
      </c>
      <c r="F543" s="11" t="s">
        <v>264</v>
      </c>
      <c r="G543" s="9">
        <f>G544</f>
        <v>0</v>
      </c>
    </row>
    <row r="544" spans="1:7" ht="15">
      <c r="A544" s="6">
        <f t="shared" si="11"/>
        <v>526</v>
      </c>
      <c r="B544" s="8" t="s">
        <v>18</v>
      </c>
      <c r="C544" s="6">
        <v>956</v>
      </c>
      <c r="D544" s="7" t="s">
        <v>269</v>
      </c>
      <c r="E544" s="7" t="s">
        <v>67</v>
      </c>
      <c r="F544" s="11" t="s">
        <v>59</v>
      </c>
      <c r="G544" s="9"/>
    </row>
    <row r="545" spans="1:11" ht="165">
      <c r="A545" s="6">
        <f t="shared" si="11"/>
        <v>527</v>
      </c>
      <c r="B545" s="5" t="s">
        <v>189</v>
      </c>
      <c r="C545" s="6">
        <v>956</v>
      </c>
      <c r="D545" s="7" t="s">
        <v>269</v>
      </c>
      <c r="E545" s="7" t="s">
        <v>119</v>
      </c>
      <c r="F545" s="11"/>
      <c r="G545" s="9">
        <f>G547</f>
        <v>437.99999999999994</v>
      </c>
    </row>
    <row r="546" spans="1:11" ht="90">
      <c r="A546" s="6">
        <f t="shared" si="11"/>
        <v>528</v>
      </c>
      <c r="B546" s="8" t="s">
        <v>219</v>
      </c>
      <c r="C546" s="6">
        <v>956</v>
      </c>
      <c r="D546" s="7" t="s">
        <v>269</v>
      </c>
      <c r="E546" s="7" t="s">
        <v>119</v>
      </c>
      <c r="F546" s="11" t="s">
        <v>220</v>
      </c>
      <c r="G546" s="9">
        <f>G547</f>
        <v>437.99999999999994</v>
      </c>
    </row>
    <row r="547" spans="1:11" ht="45">
      <c r="A547" s="6">
        <f t="shared" si="11"/>
        <v>529</v>
      </c>
      <c r="B547" s="8" t="s">
        <v>221</v>
      </c>
      <c r="C547" s="6">
        <v>956</v>
      </c>
      <c r="D547" s="7" t="s">
        <v>269</v>
      </c>
      <c r="E547" s="7" t="s">
        <v>119</v>
      </c>
      <c r="F547" s="11" t="s">
        <v>222</v>
      </c>
      <c r="G547" s="9">
        <f>387.7+13.4+19.9+17</f>
        <v>437.99999999999994</v>
      </c>
    </row>
    <row r="548" spans="1:11" ht="46.8">
      <c r="A548" s="6">
        <f t="shared" si="11"/>
        <v>530</v>
      </c>
      <c r="B548" s="22" t="s">
        <v>1</v>
      </c>
      <c r="C548" s="14">
        <v>964</v>
      </c>
      <c r="D548" s="15"/>
      <c r="E548" s="15"/>
      <c r="F548" s="14"/>
      <c r="G548" s="16">
        <f>G613+G560+G549</f>
        <v>145578.93699999998</v>
      </c>
      <c r="K548" s="50"/>
    </row>
    <row r="549" spans="1:11" ht="15">
      <c r="A549" s="6">
        <f t="shared" si="11"/>
        <v>531</v>
      </c>
      <c r="B549" s="5" t="s">
        <v>243</v>
      </c>
      <c r="C549" s="6">
        <v>964</v>
      </c>
      <c r="D549" s="7" t="s">
        <v>528</v>
      </c>
      <c r="E549" s="7"/>
      <c r="F549" s="6"/>
      <c r="G549" s="9">
        <f>G550</f>
        <v>20202</v>
      </c>
    </row>
    <row r="550" spans="1:11" ht="15">
      <c r="A550" s="6">
        <f t="shared" si="11"/>
        <v>532</v>
      </c>
      <c r="B550" s="5" t="s">
        <v>214</v>
      </c>
      <c r="C550" s="6">
        <v>964</v>
      </c>
      <c r="D550" s="7" t="s">
        <v>386</v>
      </c>
      <c r="E550" s="7"/>
      <c r="F550" s="6"/>
      <c r="G550" s="9">
        <f>G551</f>
        <v>20202</v>
      </c>
    </row>
    <row r="551" spans="1:11" ht="60">
      <c r="A551" s="6">
        <f t="shared" si="11"/>
        <v>533</v>
      </c>
      <c r="B551" s="5" t="s">
        <v>317</v>
      </c>
      <c r="C551" s="6">
        <v>964</v>
      </c>
      <c r="D551" s="7" t="s">
        <v>386</v>
      </c>
      <c r="E551" s="7" t="s">
        <v>319</v>
      </c>
      <c r="F551" s="6"/>
      <c r="G551" s="9">
        <f>G552+G556</f>
        <v>20202</v>
      </c>
    </row>
    <row r="552" spans="1:11" ht="168.75" customHeight="1">
      <c r="A552" s="6">
        <f t="shared" si="11"/>
        <v>534</v>
      </c>
      <c r="B552" s="5" t="s">
        <v>618</v>
      </c>
      <c r="C552" s="6">
        <v>964</v>
      </c>
      <c r="D552" s="7" t="s">
        <v>386</v>
      </c>
      <c r="E552" s="7" t="s">
        <v>526</v>
      </c>
      <c r="F552" s="6"/>
      <c r="G552" s="9">
        <f>G553</f>
        <v>20000</v>
      </c>
    </row>
    <row r="553" spans="1:11" ht="45">
      <c r="A553" s="6">
        <f t="shared" si="11"/>
        <v>535</v>
      </c>
      <c r="B553" s="26" t="s">
        <v>149</v>
      </c>
      <c r="C553" s="6">
        <v>964</v>
      </c>
      <c r="D553" s="7" t="s">
        <v>386</v>
      </c>
      <c r="E553" s="7" t="s">
        <v>526</v>
      </c>
      <c r="F553" s="6">
        <v>600</v>
      </c>
      <c r="G553" s="9">
        <f>G554</f>
        <v>20000</v>
      </c>
    </row>
    <row r="554" spans="1:11" ht="15">
      <c r="A554" s="6">
        <f t="shared" si="11"/>
        <v>536</v>
      </c>
      <c r="B554" s="26" t="s">
        <v>182</v>
      </c>
      <c r="C554" s="6">
        <v>964</v>
      </c>
      <c r="D554" s="7" t="s">
        <v>386</v>
      </c>
      <c r="E554" s="7" t="s">
        <v>526</v>
      </c>
      <c r="F554" s="6">
        <v>620</v>
      </c>
      <c r="G554" s="9">
        <f>G555</f>
        <v>20000</v>
      </c>
    </row>
    <row r="555" spans="1:11" ht="30">
      <c r="A555" s="6">
        <f t="shared" si="11"/>
        <v>537</v>
      </c>
      <c r="B555" s="26" t="s">
        <v>173</v>
      </c>
      <c r="C555" s="6">
        <v>964</v>
      </c>
      <c r="D555" s="7" t="s">
        <v>386</v>
      </c>
      <c r="E555" s="7" t="s">
        <v>526</v>
      </c>
      <c r="F555" s="6">
        <v>622</v>
      </c>
      <c r="G555" s="9">
        <f>20000</f>
        <v>20000</v>
      </c>
    </row>
    <row r="556" spans="1:11" ht="180" customHeight="1">
      <c r="A556" s="6">
        <f t="shared" si="11"/>
        <v>538</v>
      </c>
      <c r="B556" s="5" t="s">
        <v>619</v>
      </c>
      <c r="C556" s="6">
        <v>964</v>
      </c>
      <c r="D556" s="7" t="s">
        <v>386</v>
      </c>
      <c r="E556" s="7" t="s">
        <v>527</v>
      </c>
      <c r="F556" s="6"/>
      <c r="G556" s="9">
        <f>G557</f>
        <v>202</v>
      </c>
    </row>
    <row r="557" spans="1:11" ht="45">
      <c r="A557" s="6">
        <f t="shared" si="11"/>
        <v>539</v>
      </c>
      <c r="B557" s="26" t="s">
        <v>149</v>
      </c>
      <c r="C557" s="6">
        <v>964</v>
      </c>
      <c r="D557" s="7" t="s">
        <v>386</v>
      </c>
      <c r="E557" s="7" t="s">
        <v>527</v>
      </c>
      <c r="F557" s="6">
        <v>600</v>
      </c>
      <c r="G557" s="9">
        <f>G558</f>
        <v>202</v>
      </c>
    </row>
    <row r="558" spans="1:11" ht="15">
      <c r="A558" s="6">
        <f t="shared" si="11"/>
        <v>540</v>
      </c>
      <c r="B558" s="26" t="s">
        <v>182</v>
      </c>
      <c r="C558" s="6">
        <v>964</v>
      </c>
      <c r="D558" s="7" t="s">
        <v>386</v>
      </c>
      <c r="E558" s="7" t="s">
        <v>527</v>
      </c>
      <c r="F558" s="6">
        <v>620</v>
      </c>
      <c r="G558" s="9">
        <f>G559</f>
        <v>202</v>
      </c>
    </row>
    <row r="559" spans="1:11" ht="30">
      <c r="A559" s="6">
        <f t="shared" si="11"/>
        <v>541</v>
      </c>
      <c r="B559" s="26" t="s">
        <v>173</v>
      </c>
      <c r="C559" s="6">
        <v>964</v>
      </c>
      <c r="D559" s="7" t="s">
        <v>386</v>
      </c>
      <c r="E559" s="7" t="s">
        <v>527</v>
      </c>
      <c r="F559" s="6">
        <v>622</v>
      </c>
      <c r="G559" s="9">
        <f>202</f>
        <v>202</v>
      </c>
    </row>
    <row r="560" spans="1:11" ht="30">
      <c r="A560" s="6">
        <f t="shared" si="11"/>
        <v>542</v>
      </c>
      <c r="B560" s="8" t="s">
        <v>175</v>
      </c>
      <c r="C560" s="6">
        <v>964</v>
      </c>
      <c r="D560" s="7" t="s">
        <v>174</v>
      </c>
      <c r="E560" s="7"/>
      <c r="F560" s="6"/>
      <c r="G560" s="9">
        <f>G561</f>
        <v>19918.7</v>
      </c>
    </row>
    <row r="561" spans="1:11" ht="75">
      <c r="A561" s="6">
        <f t="shared" si="11"/>
        <v>543</v>
      </c>
      <c r="B561" s="5" t="s">
        <v>278</v>
      </c>
      <c r="C561" s="6">
        <v>964</v>
      </c>
      <c r="D561" s="7" t="s">
        <v>174</v>
      </c>
      <c r="E561" s="7" t="s">
        <v>120</v>
      </c>
      <c r="F561" s="6"/>
      <c r="G561" s="9">
        <f>G562</f>
        <v>19918.7</v>
      </c>
    </row>
    <row r="562" spans="1:11" ht="15">
      <c r="A562" s="6">
        <f t="shared" si="11"/>
        <v>544</v>
      </c>
      <c r="B562" s="5" t="s">
        <v>229</v>
      </c>
      <c r="C562" s="6">
        <v>964</v>
      </c>
      <c r="D562" s="7" t="s">
        <v>174</v>
      </c>
      <c r="E562" s="7" t="s">
        <v>27</v>
      </c>
      <c r="F562" s="6"/>
      <c r="G562" s="9">
        <f>G599+G604+G591+G609+G579+G595+G563+G567+G583+G587+G571+G575</f>
        <v>19918.7</v>
      </c>
    </row>
    <row r="563" spans="1:11" ht="150">
      <c r="A563" s="6">
        <f t="shared" si="11"/>
        <v>545</v>
      </c>
      <c r="B563" s="5" t="s">
        <v>490</v>
      </c>
      <c r="C563" s="6">
        <v>964</v>
      </c>
      <c r="D563" s="7" t="s">
        <v>174</v>
      </c>
      <c r="E563" s="7" t="s">
        <v>491</v>
      </c>
      <c r="F563" s="6"/>
      <c r="G563" s="9">
        <f>G564</f>
        <v>200</v>
      </c>
      <c r="K563" s="31"/>
    </row>
    <row r="564" spans="1:11" ht="45">
      <c r="A564" s="6">
        <f t="shared" si="11"/>
        <v>546</v>
      </c>
      <c r="B564" s="26" t="s">
        <v>149</v>
      </c>
      <c r="C564" s="6">
        <v>964</v>
      </c>
      <c r="D564" s="7" t="s">
        <v>174</v>
      </c>
      <c r="E564" s="7" t="s">
        <v>491</v>
      </c>
      <c r="F564" s="11" t="s">
        <v>150</v>
      </c>
      <c r="G564" s="9">
        <f>G565</f>
        <v>200</v>
      </c>
    </row>
    <row r="565" spans="1:11" ht="15">
      <c r="A565" s="6">
        <f t="shared" si="11"/>
        <v>547</v>
      </c>
      <c r="B565" s="26" t="s">
        <v>182</v>
      </c>
      <c r="C565" s="6">
        <v>964</v>
      </c>
      <c r="D565" s="7" t="s">
        <v>174</v>
      </c>
      <c r="E565" s="7" t="s">
        <v>491</v>
      </c>
      <c r="F565" s="11" t="s">
        <v>170</v>
      </c>
      <c r="G565" s="9">
        <f>G566</f>
        <v>200</v>
      </c>
    </row>
    <row r="566" spans="1:11" ht="30">
      <c r="A566" s="6">
        <f t="shared" si="11"/>
        <v>548</v>
      </c>
      <c r="B566" s="26" t="s">
        <v>173</v>
      </c>
      <c r="C566" s="6">
        <v>964</v>
      </c>
      <c r="D566" s="7" t="s">
        <v>174</v>
      </c>
      <c r="E566" s="7" t="s">
        <v>491</v>
      </c>
      <c r="F566" s="11" t="s">
        <v>172</v>
      </c>
      <c r="G566" s="9">
        <f>200</f>
        <v>200</v>
      </c>
    </row>
    <row r="567" spans="1:11" ht="150">
      <c r="A567" s="6">
        <f t="shared" si="11"/>
        <v>549</v>
      </c>
      <c r="B567" s="5" t="s">
        <v>516</v>
      </c>
      <c r="C567" s="6">
        <v>964</v>
      </c>
      <c r="D567" s="7" t="s">
        <v>174</v>
      </c>
      <c r="E567" s="7" t="s">
        <v>517</v>
      </c>
      <c r="F567" s="6"/>
      <c r="G567" s="9">
        <f>G568</f>
        <v>14</v>
      </c>
    </row>
    <row r="568" spans="1:11" ht="45">
      <c r="A568" s="6">
        <f t="shared" si="11"/>
        <v>550</v>
      </c>
      <c r="B568" s="26" t="s">
        <v>149</v>
      </c>
      <c r="C568" s="6">
        <v>964</v>
      </c>
      <c r="D568" s="7" t="s">
        <v>174</v>
      </c>
      <c r="E568" s="7" t="s">
        <v>517</v>
      </c>
      <c r="F568" s="11" t="s">
        <v>150</v>
      </c>
      <c r="G568" s="9">
        <f>G569</f>
        <v>14</v>
      </c>
    </row>
    <row r="569" spans="1:11" ht="15">
      <c r="A569" s="6">
        <f t="shared" si="11"/>
        <v>551</v>
      </c>
      <c r="B569" s="26" t="s">
        <v>182</v>
      </c>
      <c r="C569" s="6">
        <v>964</v>
      </c>
      <c r="D569" s="7" t="s">
        <v>174</v>
      </c>
      <c r="E569" s="7" t="s">
        <v>517</v>
      </c>
      <c r="F569" s="11" t="s">
        <v>170</v>
      </c>
      <c r="G569" s="9">
        <f>G570</f>
        <v>14</v>
      </c>
    </row>
    <row r="570" spans="1:11" ht="30">
      <c r="A570" s="6">
        <f t="shared" si="11"/>
        <v>552</v>
      </c>
      <c r="B570" s="26" t="s">
        <v>173</v>
      </c>
      <c r="C570" s="6">
        <v>964</v>
      </c>
      <c r="D570" s="7" t="s">
        <v>174</v>
      </c>
      <c r="E570" s="7" t="s">
        <v>517</v>
      </c>
      <c r="F570" s="11" t="s">
        <v>172</v>
      </c>
      <c r="G570" s="9">
        <f>14</f>
        <v>14</v>
      </c>
    </row>
    <row r="571" spans="1:11" ht="135">
      <c r="A571" s="6">
        <f t="shared" si="11"/>
        <v>553</v>
      </c>
      <c r="B571" s="26" t="s">
        <v>574</v>
      </c>
      <c r="C571" s="6">
        <v>964</v>
      </c>
      <c r="D571" s="7" t="s">
        <v>174</v>
      </c>
      <c r="E571" s="7" t="s">
        <v>575</v>
      </c>
      <c r="F571" s="11"/>
      <c r="G571" s="9">
        <f>G572</f>
        <v>550</v>
      </c>
    </row>
    <row r="572" spans="1:11" ht="45">
      <c r="A572" s="6">
        <f t="shared" si="11"/>
        <v>554</v>
      </c>
      <c r="B572" s="26" t="s">
        <v>149</v>
      </c>
      <c r="C572" s="6">
        <v>964</v>
      </c>
      <c r="D572" s="7" t="s">
        <v>174</v>
      </c>
      <c r="E572" s="7" t="s">
        <v>575</v>
      </c>
      <c r="F572" s="11" t="s">
        <v>150</v>
      </c>
      <c r="G572" s="9">
        <f>G573</f>
        <v>550</v>
      </c>
    </row>
    <row r="573" spans="1:11" ht="15">
      <c r="A573" s="6">
        <f t="shared" si="11"/>
        <v>555</v>
      </c>
      <c r="B573" s="26" t="s">
        <v>182</v>
      </c>
      <c r="C573" s="6">
        <v>964</v>
      </c>
      <c r="D573" s="7" t="s">
        <v>174</v>
      </c>
      <c r="E573" s="7" t="s">
        <v>575</v>
      </c>
      <c r="F573" s="11" t="s">
        <v>170</v>
      </c>
      <c r="G573" s="9">
        <f>G574</f>
        <v>550</v>
      </c>
    </row>
    <row r="574" spans="1:11" ht="30">
      <c r="A574" s="6">
        <f t="shared" si="11"/>
        <v>556</v>
      </c>
      <c r="B574" s="26" t="s">
        <v>173</v>
      </c>
      <c r="C574" s="6">
        <v>964</v>
      </c>
      <c r="D574" s="7" t="s">
        <v>174</v>
      </c>
      <c r="E574" s="7" t="s">
        <v>575</v>
      </c>
      <c r="F574" s="11" t="s">
        <v>172</v>
      </c>
      <c r="G574" s="9">
        <f>550</f>
        <v>550</v>
      </c>
    </row>
    <row r="575" spans="1:11" ht="150">
      <c r="A575" s="6">
        <f t="shared" si="11"/>
        <v>557</v>
      </c>
      <c r="B575" s="26" t="s">
        <v>577</v>
      </c>
      <c r="C575" s="6">
        <v>964</v>
      </c>
      <c r="D575" s="7" t="s">
        <v>174</v>
      </c>
      <c r="E575" s="7" t="s">
        <v>576</v>
      </c>
      <c r="F575" s="11"/>
      <c r="G575" s="9">
        <f>G576</f>
        <v>18</v>
      </c>
    </row>
    <row r="576" spans="1:11" ht="45">
      <c r="A576" s="6">
        <f t="shared" si="11"/>
        <v>558</v>
      </c>
      <c r="B576" s="26" t="s">
        <v>149</v>
      </c>
      <c r="C576" s="6">
        <v>964</v>
      </c>
      <c r="D576" s="7" t="s">
        <v>174</v>
      </c>
      <c r="E576" s="7" t="s">
        <v>576</v>
      </c>
      <c r="F576" s="11" t="s">
        <v>150</v>
      </c>
      <c r="G576" s="9">
        <f>G577</f>
        <v>18</v>
      </c>
    </row>
    <row r="577" spans="1:7" ht="15">
      <c r="A577" s="6">
        <f t="shared" si="11"/>
        <v>559</v>
      </c>
      <c r="B577" s="26" t="s">
        <v>182</v>
      </c>
      <c r="C577" s="6">
        <v>964</v>
      </c>
      <c r="D577" s="7" t="s">
        <v>174</v>
      </c>
      <c r="E577" s="7" t="s">
        <v>576</v>
      </c>
      <c r="F577" s="11" t="s">
        <v>170</v>
      </c>
      <c r="G577" s="9">
        <f>G578</f>
        <v>18</v>
      </c>
    </row>
    <row r="578" spans="1:7" ht="30">
      <c r="A578" s="6">
        <f t="shared" si="11"/>
        <v>560</v>
      </c>
      <c r="B578" s="26" t="s">
        <v>173</v>
      </c>
      <c r="C578" s="6">
        <v>964</v>
      </c>
      <c r="D578" s="7" t="s">
        <v>174</v>
      </c>
      <c r="E578" s="7" t="s">
        <v>576</v>
      </c>
      <c r="F578" s="11" t="s">
        <v>172</v>
      </c>
      <c r="G578" s="9">
        <f>18</f>
        <v>18</v>
      </c>
    </row>
    <row r="579" spans="1:7" ht="135">
      <c r="A579" s="6">
        <f t="shared" si="11"/>
        <v>561</v>
      </c>
      <c r="B579" s="26" t="s">
        <v>384</v>
      </c>
      <c r="C579" s="6">
        <v>964</v>
      </c>
      <c r="D579" s="7" t="s">
        <v>174</v>
      </c>
      <c r="E579" s="7" t="s">
        <v>385</v>
      </c>
      <c r="F579" s="11"/>
      <c r="G579" s="9">
        <f>G580</f>
        <v>511</v>
      </c>
    </row>
    <row r="580" spans="1:7" ht="45">
      <c r="A580" s="6">
        <f t="shared" si="11"/>
        <v>562</v>
      </c>
      <c r="B580" s="26" t="s">
        <v>149</v>
      </c>
      <c r="C580" s="6">
        <v>964</v>
      </c>
      <c r="D580" s="7" t="s">
        <v>174</v>
      </c>
      <c r="E580" s="7" t="s">
        <v>385</v>
      </c>
      <c r="F580" s="11" t="s">
        <v>150</v>
      </c>
      <c r="G580" s="9">
        <f>G581</f>
        <v>511</v>
      </c>
    </row>
    <row r="581" spans="1:7" ht="15">
      <c r="A581" s="6">
        <f t="shared" si="11"/>
        <v>563</v>
      </c>
      <c r="B581" s="26" t="s">
        <v>182</v>
      </c>
      <c r="C581" s="6">
        <v>964</v>
      </c>
      <c r="D581" s="7" t="s">
        <v>174</v>
      </c>
      <c r="E581" s="7" t="s">
        <v>385</v>
      </c>
      <c r="F581" s="11" t="s">
        <v>170</v>
      </c>
      <c r="G581" s="9">
        <f>G582</f>
        <v>511</v>
      </c>
    </row>
    <row r="582" spans="1:7" ht="30">
      <c r="A582" s="6">
        <f t="shared" si="11"/>
        <v>564</v>
      </c>
      <c r="B582" s="26" t="s">
        <v>173</v>
      </c>
      <c r="C582" s="6">
        <v>964</v>
      </c>
      <c r="D582" s="7" t="s">
        <v>174</v>
      </c>
      <c r="E582" s="7" t="s">
        <v>385</v>
      </c>
      <c r="F582" s="11" t="s">
        <v>172</v>
      </c>
      <c r="G582" s="9">
        <f>11+500</f>
        <v>511</v>
      </c>
    </row>
    <row r="583" spans="1:7" ht="135">
      <c r="A583" s="6">
        <f t="shared" si="11"/>
        <v>565</v>
      </c>
      <c r="B583" s="26" t="s">
        <v>570</v>
      </c>
      <c r="C583" s="6">
        <v>964</v>
      </c>
      <c r="D583" s="7" t="s">
        <v>174</v>
      </c>
      <c r="E583" s="7" t="s">
        <v>573</v>
      </c>
      <c r="F583" s="11"/>
      <c r="G583" s="9">
        <f>G584</f>
        <v>2400</v>
      </c>
    </row>
    <row r="584" spans="1:7" ht="45">
      <c r="A584" s="6">
        <f t="shared" si="11"/>
        <v>566</v>
      </c>
      <c r="B584" s="8" t="s">
        <v>149</v>
      </c>
      <c r="C584" s="6">
        <v>964</v>
      </c>
      <c r="D584" s="7" t="s">
        <v>174</v>
      </c>
      <c r="E584" s="7" t="s">
        <v>573</v>
      </c>
      <c r="F584" s="11" t="s">
        <v>150</v>
      </c>
      <c r="G584" s="9">
        <f>G585</f>
        <v>2400</v>
      </c>
    </row>
    <row r="585" spans="1:7" ht="15">
      <c r="A585" s="6">
        <f t="shared" si="11"/>
        <v>567</v>
      </c>
      <c r="B585" s="8" t="s">
        <v>182</v>
      </c>
      <c r="C585" s="6">
        <v>964</v>
      </c>
      <c r="D585" s="7" t="s">
        <v>174</v>
      </c>
      <c r="E585" s="7" t="s">
        <v>573</v>
      </c>
      <c r="F585" s="11" t="s">
        <v>170</v>
      </c>
      <c r="G585" s="9">
        <f>G586</f>
        <v>2400</v>
      </c>
    </row>
    <row r="586" spans="1:7" ht="30">
      <c r="A586" s="6">
        <f t="shared" si="11"/>
        <v>568</v>
      </c>
      <c r="B586" s="8" t="s">
        <v>173</v>
      </c>
      <c r="C586" s="6">
        <v>964</v>
      </c>
      <c r="D586" s="7" t="s">
        <v>174</v>
      </c>
      <c r="E586" s="7" t="s">
        <v>573</v>
      </c>
      <c r="F586" s="11" t="s">
        <v>172</v>
      </c>
      <c r="G586" s="9">
        <f>2400</f>
        <v>2400</v>
      </c>
    </row>
    <row r="587" spans="1:7" ht="150">
      <c r="A587" s="6">
        <f t="shared" si="11"/>
        <v>569</v>
      </c>
      <c r="B587" s="26" t="s">
        <v>571</v>
      </c>
      <c r="C587" s="6">
        <v>964</v>
      </c>
      <c r="D587" s="7" t="s">
        <v>174</v>
      </c>
      <c r="E587" s="7" t="s">
        <v>572</v>
      </c>
      <c r="F587" s="11"/>
      <c r="G587" s="9">
        <f>G588</f>
        <v>24</v>
      </c>
    </row>
    <row r="588" spans="1:7" ht="45">
      <c r="A588" s="6">
        <f t="shared" si="11"/>
        <v>570</v>
      </c>
      <c r="B588" s="8" t="s">
        <v>149</v>
      </c>
      <c r="C588" s="6">
        <v>964</v>
      </c>
      <c r="D588" s="7" t="s">
        <v>174</v>
      </c>
      <c r="E588" s="7" t="s">
        <v>572</v>
      </c>
      <c r="F588" s="11" t="s">
        <v>150</v>
      </c>
      <c r="G588" s="9">
        <f>G589</f>
        <v>24</v>
      </c>
    </row>
    <row r="589" spans="1:7" ht="15">
      <c r="A589" s="6">
        <f t="shared" si="11"/>
        <v>571</v>
      </c>
      <c r="B589" s="8" t="s">
        <v>182</v>
      </c>
      <c r="C589" s="6">
        <v>964</v>
      </c>
      <c r="D589" s="7" t="s">
        <v>174</v>
      </c>
      <c r="E589" s="7" t="s">
        <v>572</v>
      </c>
      <c r="F589" s="11" t="s">
        <v>170</v>
      </c>
      <c r="G589" s="9">
        <f>G590</f>
        <v>24</v>
      </c>
    </row>
    <row r="590" spans="1:7" ht="30">
      <c r="A590" s="6">
        <f t="shared" si="11"/>
        <v>572</v>
      </c>
      <c r="B590" s="8" t="s">
        <v>173</v>
      </c>
      <c r="C590" s="6">
        <v>964</v>
      </c>
      <c r="D590" s="7" t="s">
        <v>174</v>
      </c>
      <c r="E590" s="7" t="s">
        <v>572</v>
      </c>
      <c r="F590" s="11" t="s">
        <v>172</v>
      </c>
      <c r="G590" s="9">
        <f>24</f>
        <v>24</v>
      </c>
    </row>
    <row r="591" spans="1:7" ht="165">
      <c r="A591" s="6">
        <f t="shared" si="11"/>
        <v>573</v>
      </c>
      <c r="B591" s="8" t="s">
        <v>196</v>
      </c>
      <c r="C591" s="6">
        <v>964</v>
      </c>
      <c r="D591" s="7" t="s">
        <v>174</v>
      </c>
      <c r="E591" s="7" t="s">
        <v>28</v>
      </c>
      <c r="F591" s="11"/>
      <c r="G591" s="9">
        <f>G592</f>
        <v>998.1</v>
      </c>
    </row>
    <row r="592" spans="1:7" ht="45">
      <c r="A592" s="6">
        <f t="shared" si="11"/>
        <v>574</v>
      </c>
      <c r="B592" s="8" t="s">
        <v>149</v>
      </c>
      <c r="C592" s="6">
        <v>964</v>
      </c>
      <c r="D592" s="7" t="s">
        <v>174</v>
      </c>
      <c r="E592" s="7" t="s">
        <v>28</v>
      </c>
      <c r="F592" s="11" t="s">
        <v>150</v>
      </c>
      <c r="G592" s="9">
        <f>G593</f>
        <v>998.1</v>
      </c>
    </row>
    <row r="593" spans="1:7" ht="15">
      <c r="A593" s="6">
        <f t="shared" si="11"/>
        <v>575</v>
      </c>
      <c r="B593" s="8" t="s">
        <v>182</v>
      </c>
      <c r="C593" s="6">
        <v>964</v>
      </c>
      <c r="D593" s="7" t="s">
        <v>174</v>
      </c>
      <c r="E593" s="7" t="s">
        <v>28</v>
      </c>
      <c r="F593" s="11" t="s">
        <v>170</v>
      </c>
      <c r="G593" s="9">
        <f>G594</f>
        <v>998.1</v>
      </c>
    </row>
    <row r="594" spans="1:7" ht="30">
      <c r="A594" s="6">
        <f t="shared" ref="A594:A657" si="12">A593+1</f>
        <v>576</v>
      </c>
      <c r="B594" s="8" t="s">
        <v>173</v>
      </c>
      <c r="C594" s="6">
        <v>964</v>
      </c>
      <c r="D594" s="7" t="s">
        <v>174</v>
      </c>
      <c r="E594" s="7" t="s">
        <v>28</v>
      </c>
      <c r="F594" s="11" t="s">
        <v>172</v>
      </c>
      <c r="G594" s="9">
        <f>998.1</f>
        <v>998.1</v>
      </c>
    </row>
    <row r="595" spans="1:7" ht="150">
      <c r="A595" s="6">
        <f t="shared" si="12"/>
        <v>577</v>
      </c>
      <c r="B595" s="8" t="s">
        <v>367</v>
      </c>
      <c r="C595" s="6">
        <v>964</v>
      </c>
      <c r="D595" s="7" t="s">
        <v>174</v>
      </c>
      <c r="E595" s="7" t="s">
        <v>409</v>
      </c>
      <c r="F595" s="11"/>
      <c r="G595" s="9">
        <f>G596</f>
        <v>190.18600000000001</v>
      </c>
    </row>
    <row r="596" spans="1:7" ht="45">
      <c r="A596" s="6">
        <f t="shared" si="12"/>
        <v>578</v>
      </c>
      <c r="B596" s="8" t="s">
        <v>149</v>
      </c>
      <c r="C596" s="6">
        <v>964</v>
      </c>
      <c r="D596" s="7" t="s">
        <v>174</v>
      </c>
      <c r="E596" s="7" t="s">
        <v>409</v>
      </c>
      <c r="F596" s="11" t="s">
        <v>150</v>
      </c>
      <c r="G596" s="9">
        <f>G597</f>
        <v>190.18600000000001</v>
      </c>
    </row>
    <row r="597" spans="1:7" ht="15">
      <c r="A597" s="6">
        <f t="shared" si="12"/>
        <v>579</v>
      </c>
      <c r="B597" s="8" t="s">
        <v>182</v>
      </c>
      <c r="C597" s="6">
        <v>964</v>
      </c>
      <c r="D597" s="7" t="s">
        <v>174</v>
      </c>
      <c r="E597" s="7" t="s">
        <v>409</v>
      </c>
      <c r="F597" s="11" t="s">
        <v>170</v>
      </c>
      <c r="G597" s="9">
        <f>G598</f>
        <v>190.18600000000001</v>
      </c>
    </row>
    <row r="598" spans="1:7" ht="30">
      <c r="A598" s="6">
        <f t="shared" si="12"/>
        <v>580</v>
      </c>
      <c r="B598" s="8" t="s">
        <v>173</v>
      </c>
      <c r="C598" s="6">
        <v>964</v>
      </c>
      <c r="D598" s="7" t="s">
        <v>174</v>
      </c>
      <c r="E598" s="7" t="s">
        <v>409</v>
      </c>
      <c r="F598" s="11" t="s">
        <v>172</v>
      </c>
      <c r="G598" s="9">
        <f>160+30.1+0.086</f>
        <v>190.18600000000001</v>
      </c>
    </row>
    <row r="599" spans="1:7" ht="120">
      <c r="A599" s="6">
        <f t="shared" si="12"/>
        <v>581</v>
      </c>
      <c r="B599" s="5" t="s">
        <v>217</v>
      </c>
      <c r="C599" s="6">
        <v>964</v>
      </c>
      <c r="D599" s="7" t="s">
        <v>174</v>
      </c>
      <c r="E599" s="7" t="s">
        <v>29</v>
      </c>
      <c r="F599" s="6"/>
      <c r="G599" s="9">
        <f>G600</f>
        <v>2430.6139999999987</v>
      </c>
    </row>
    <row r="600" spans="1:7" ht="45">
      <c r="A600" s="6">
        <f t="shared" si="12"/>
        <v>582</v>
      </c>
      <c r="B600" s="8" t="s">
        <v>149</v>
      </c>
      <c r="C600" s="6">
        <v>964</v>
      </c>
      <c r="D600" s="7" t="s">
        <v>174</v>
      </c>
      <c r="E600" s="7" t="s">
        <v>29</v>
      </c>
      <c r="F600" s="11" t="s">
        <v>150</v>
      </c>
      <c r="G600" s="9">
        <f>G601</f>
        <v>2430.6139999999987</v>
      </c>
    </row>
    <row r="601" spans="1:7" ht="15">
      <c r="A601" s="6">
        <f t="shared" si="12"/>
        <v>583</v>
      </c>
      <c r="B601" s="8" t="s">
        <v>182</v>
      </c>
      <c r="C601" s="6">
        <v>964</v>
      </c>
      <c r="D601" s="7" t="s">
        <v>174</v>
      </c>
      <c r="E601" s="7" t="s">
        <v>29</v>
      </c>
      <c r="F601" s="11" t="s">
        <v>170</v>
      </c>
      <c r="G601" s="9">
        <f>G602+G603</f>
        <v>2430.6139999999987</v>
      </c>
    </row>
    <row r="602" spans="1:7" ht="90">
      <c r="A602" s="6">
        <f t="shared" si="12"/>
        <v>584</v>
      </c>
      <c r="B602" s="8" t="s">
        <v>58</v>
      </c>
      <c r="C602" s="6">
        <v>964</v>
      </c>
      <c r="D602" s="7" t="s">
        <v>174</v>
      </c>
      <c r="E602" s="7" t="s">
        <v>29</v>
      </c>
      <c r="F602" s="11" t="s">
        <v>171</v>
      </c>
      <c r="G602" s="9">
        <f>12706.4-1401.7-9994-0.086</f>
        <v>1310.6139999999989</v>
      </c>
    </row>
    <row r="603" spans="1:7" ht="30">
      <c r="A603" s="6">
        <f t="shared" si="12"/>
        <v>585</v>
      </c>
      <c r="B603" s="8" t="s">
        <v>173</v>
      </c>
      <c r="C603" s="6">
        <v>964</v>
      </c>
      <c r="D603" s="7" t="s">
        <v>174</v>
      </c>
      <c r="E603" s="7" t="s">
        <v>29</v>
      </c>
      <c r="F603" s="11" t="s">
        <v>172</v>
      </c>
      <c r="G603" s="9">
        <f>1000+120</f>
        <v>1120</v>
      </c>
    </row>
    <row r="604" spans="1:7" ht="120">
      <c r="A604" s="6">
        <f t="shared" si="12"/>
        <v>586</v>
      </c>
      <c r="B604" s="5" t="s">
        <v>217</v>
      </c>
      <c r="C604" s="6">
        <v>964</v>
      </c>
      <c r="D604" s="7" t="s">
        <v>174</v>
      </c>
      <c r="E604" s="7" t="s">
        <v>337</v>
      </c>
      <c r="F604" s="6"/>
      <c r="G604" s="9">
        <f>G605</f>
        <v>1401.7</v>
      </c>
    </row>
    <row r="605" spans="1:7" ht="45">
      <c r="A605" s="6">
        <f t="shared" si="12"/>
        <v>587</v>
      </c>
      <c r="B605" s="8" t="s">
        <v>149</v>
      </c>
      <c r="C605" s="6">
        <v>964</v>
      </c>
      <c r="D605" s="7" t="s">
        <v>174</v>
      </c>
      <c r="E605" s="7" t="s">
        <v>337</v>
      </c>
      <c r="F605" s="11" t="s">
        <v>150</v>
      </c>
      <c r="G605" s="9">
        <f>G606</f>
        <v>1401.7</v>
      </c>
    </row>
    <row r="606" spans="1:7" ht="15">
      <c r="A606" s="6">
        <f t="shared" si="12"/>
        <v>588</v>
      </c>
      <c r="B606" s="8" t="s">
        <v>182</v>
      </c>
      <c r="C606" s="6">
        <v>964</v>
      </c>
      <c r="D606" s="7" t="s">
        <v>174</v>
      </c>
      <c r="E606" s="7" t="s">
        <v>337</v>
      </c>
      <c r="F606" s="11" t="s">
        <v>170</v>
      </c>
      <c r="G606" s="9">
        <f>G607+G608</f>
        <v>1401.7</v>
      </c>
    </row>
    <row r="607" spans="1:7" ht="90">
      <c r="A607" s="6">
        <f t="shared" si="12"/>
        <v>589</v>
      </c>
      <c r="B607" s="8" t="s">
        <v>58</v>
      </c>
      <c r="C607" s="6">
        <v>964</v>
      </c>
      <c r="D607" s="7" t="s">
        <v>174</v>
      </c>
      <c r="E607" s="7" t="s">
        <v>337</v>
      </c>
      <c r="F607" s="11" t="s">
        <v>171</v>
      </c>
      <c r="G607" s="9">
        <f>1401.7-70</f>
        <v>1331.7</v>
      </c>
    </row>
    <row r="608" spans="1:7" ht="30">
      <c r="A608" s="6">
        <f t="shared" si="12"/>
        <v>590</v>
      </c>
      <c r="B608" s="8" t="s">
        <v>173</v>
      </c>
      <c r="C608" s="6">
        <v>964</v>
      </c>
      <c r="D608" s="7" t="s">
        <v>174</v>
      </c>
      <c r="E608" s="7" t="s">
        <v>337</v>
      </c>
      <c r="F608" s="11" t="s">
        <v>172</v>
      </c>
      <c r="G608" s="9">
        <f>70</f>
        <v>70</v>
      </c>
    </row>
    <row r="609" spans="1:7" ht="120">
      <c r="A609" s="6">
        <f t="shared" si="12"/>
        <v>591</v>
      </c>
      <c r="B609" s="5" t="s">
        <v>217</v>
      </c>
      <c r="C609" s="6">
        <v>964</v>
      </c>
      <c r="D609" s="7" t="s">
        <v>174</v>
      </c>
      <c r="E609" s="7" t="s">
        <v>338</v>
      </c>
      <c r="F609" s="6"/>
      <c r="G609" s="9">
        <f>G610</f>
        <v>11181.1</v>
      </c>
    </row>
    <row r="610" spans="1:7" ht="45">
      <c r="A610" s="6">
        <f t="shared" si="12"/>
        <v>592</v>
      </c>
      <c r="B610" s="8" t="s">
        <v>149</v>
      </c>
      <c r="C610" s="6">
        <v>964</v>
      </c>
      <c r="D610" s="7" t="s">
        <v>174</v>
      </c>
      <c r="E610" s="7" t="s">
        <v>338</v>
      </c>
      <c r="F610" s="11" t="s">
        <v>150</v>
      </c>
      <c r="G610" s="9">
        <f>G611</f>
        <v>11181.1</v>
      </c>
    </row>
    <row r="611" spans="1:7" ht="15">
      <c r="A611" s="6">
        <f t="shared" si="12"/>
        <v>593</v>
      </c>
      <c r="B611" s="8" t="s">
        <v>182</v>
      </c>
      <c r="C611" s="6">
        <v>964</v>
      </c>
      <c r="D611" s="7" t="s">
        <v>174</v>
      </c>
      <c r="E611" s="7" t="s">
        <v>338</v>
      </c>
      <c r="F611" s="11" t="s">
        <v>170</v>
      </c>
      <c r="G611" s="9">
        <f>G612</f>
        <v>11181.1</v>
      </c>
    </row>
    <row r="612" spans="1:7" ht="90">
      <c r="A612" s="6">
        <f t="shared" si="12"/>
        <v>594</v>
      </c>
      <c r="B612" s="8" t="s">
        <v>58</v>
      </c>
      <c r="C612" s="6">
        <v>964</v>
      </c>
      <c r="D612" s="7" t="s">
        <v>174</v>
      </c>
      <c r="E612" s="7" t="s">
        <v>338</v>
      </c>
      <c r="F612" s="11" t="s">
        <v>171</v>
      </c>
      <c r="G612" s="9">
        <f>11096.1+85</f>
        <v>11181.1</v>
      </c>
    </row>
    <row r="613" spans="1:7" ht="15">
      <c r="A613" s="6">
        <f t="shared" si="12"/>
        <v>595</v>
      </c>
      <c r="B613" s="8" t="s">
        <v>68</v>
      </c>
      <c r="C613" s="6">
        <v>964</v>
      </c>
      <c r="D613" s="7" t="s">
        <v>69</v>
      </c>
      <c r="E613" s="7"/>
      <c r="F613" s="6"/>
      <c r="G613" s="9">
        <f>G614+G621+G694+G651</f>
        <v>105458.23699999999</v>
      </c>
    </row>
    <row r="614" spans="1:7" ht="15">
      <c r="A614" s="6">
        <f t="shared" si="12"/>
        <v>596</v>
      </c>
      <c r="B614" s="8" t="s">
        <v>70</v>
      </c>
      <c r="C614" s="6">
        <v>964</v>
      </c>
      <c r="D614" s="7" t="s">
        <v>71</v>
      </c>
      <c r="E614" s="7"/>
      <c r="F614" s="6"/>
      <c r="G614" s="9">
        <f t="shared" ref="G614:G619" si="13">G615</f>
        <v>670.4</v>
      </c>
    </row>
    <row r="615" spans="1:7" ht="75">
      <c r="A615" s="6">
        <f t="shared" si="12"/>
        <v>597</v>
      </c>
      <c r="B615" s="5" t="s">
        <v>278</v>
      </c>
      <c r="C615" s="6">
        <v>964</v>
      </c>
      <c r="D615" s="7" t="s">
        <v>71</v>
      </c>
      <c r="E615" s="7" t="s">
        <v>120</v>
      </c>
      <c r="F615" s="6"/>
      <c r="G615" s="9">
        <f t="shared" si="13"/>
        <v>670.4</v>
      </c>
    </row>
    <row r="616" spans="1:7" ht="30">
      <c r="A616" s="6">
        <f t="shared" si="12"/>
        <v>598</v>
      </c>
      <c r="B616" s="5" t="s">
        <v>133</v>
      </c>
      <c r="C616" s="6">
        <v>964</v>
      </c>
      <c r="D616" s="7" t="s">
        <v>71</v>
      </c>
      <c r="E616" s="7" t="s">
        <v>30</v>
      </c>
      <c r="F616" s="6"/>
      <c r="G616" s="9">
        <f t="shared" si="13"/>
        <v>670.4</v>
      </c>
    </row>
    <row r="617" spans="1:7" ht="135">
      <c r="A617" s="6">
        <f t="shared" si="12"/>
        <v>599</v>
      </c>
      <c r="B617" s="5" t="s">
        <v>0</v>
      </c>
      <c r="C617" s="6">
        <v>964</v>
      </c>
      <c r="D617" s="7" t="s">
        <v>71</v>
      </c>
      <c r="E617" s="7" t="s">
        <v>339</v>
      </c>
      <c r="F617" s="6"/>
      <c r="G617" s="9">
        <f t="shared" si="13"/>
        <v>670.4</v>
      </c>
    </row>
    <row r="618" spans="1:7" ht="45">
      <c r="A618" s="6">
        <f t="shared" si="12"/>
        <v>600</v>
      </c>
      <c r="B618" s="8" t="s">
        <v>149</v>
      </c>
      <c r="C618" s="6">
        <v>964</v>
      </c>
      <c r="D618" s="7" t="s">
        <v>71</v>
      </c>
      <c r="E618" s="7" t="s">
        <v>339</v>
      </c>
      <c r="F618" s="11" t="s">
        <v>150</v>
      </c>
      <c r="G618" s="9">
        <f t="shared" si="13"/>
        <v>670.4</v>
      </c>
    </row>
    <row r="619" spans="1:7" ht="15">
      <c r="A619" s="6">
        <f t="shared" si="12"/>
        <v>601</v>
      </c>
      <c r="B619" s="8" t="s">
        <v>182</v>
      </c>
      <c r="C619" s="6">
        <v>964</v>
      </c>
      <c r="D619" s="7" t="s">
        <v>71</v>
      </c>
      <c r="E619" s="7" t="s">
        <v>339</v>
      </c>
      <c r="F619" s="11" t="s">
        <v>170</v>
      </c>
      <c r="G619" s="9">
        <f t="shared" si="13"/>
        <v>670.4</v>
      </c>
    </row>
    <row r="620" spans="1:7" ht="90">
      <c r="A620" s="6">
        <f t="shared" si="12"/>
        <v>602</v>
      </c>
      <c r="B620" s="8" t="s">
        <v>58</v>
      </c>
      <c r="C620" s="6">
        <v>964</v>
      </c>
      <c r="D620" s="7" t="s">
        <v>71</v>
      </c>
      <c r="E620" s="7" t="s">
        <v>339</v>
      </c>
      <c r="F620" s="11" t="s">
        <v>171</v>
      </c>
      <c r="G620" s="9">
        <f>607.7+20.9+41.8</f>
        <v>670.4</v>
      </c>
    </row>
    <row r="621" spans="1:7" ht="15">
      <c r="A621" s="6">
        <f t="shared" si="12"/>
        <v>603</v>
      </c>
      <c r="B621" s="8" t="s">
        <v>72</v>
      </c>
      <c r="C621" s="6">
        <v>964</v>
      </c>
      <c r="D621" s="7" t="s">
        <v>73</v>
      </c>
      <c r="E621" s="7"/>
      <c r="F621" s="6"/>
      <c r="G621" s="9">
        <f>G622</f>
        <v>57435.7</v>
      </c>
    </row>
    <row r="622" spans="1:7" ht="75">
      <c r="A622" s="6">
        <f t="shared" si="12"/>
        <v>604</v>
      </c>
      <c r="B622" s="5" t="s">
        <v>278</v>
      </c>
      <c r="C622" s="6">
        <v>964</v>
      </c>
      <c r="D622" s="7" t="s">
        <v>73</v>
      </c>
      <c r="E622" s="7" t="s">
        <v>120</v>
      </c>
      <c r="F622" s="6"/>
      <c r="G622" s="9">
        <f>G623</f>
        <v>57435.7</v>
      </c>
    </row>
    <row r="623" spans="1:7" ht="30">
      <c r="A623" s="6">
        <f t="shared" si="12"/>
        <v>605</v>
      </c>
      <c r="B623" s="5" t="s">
        <v>133</v>
      </c>
      <c r="C623" s="6">
        <v>964</v>
      </c>
      <c r="D623" s="7" t="s">
        <v>73</v>
      </c>
      <c r="E623" s="7" t="s">
        <v>30</v>
      </c>
      <c r="F623" s="6"/>
      <c r="G623" s="9">
        <f>G624+G627+G631+G635+G643+G647+G639</f>
        <v>57435.7</v>
      </c>
    </row>
    <row r="624" spans="1:7" ht="120">
      <c r="A624" s="6">
        <f t="shared" si="12"/>
        <v>606</v>
      </c>
      <c r="B624" s="5" t="s">
        <v>134</v>
      </c>
      <c r="C624" s="6">
        <v>964</v>
      </c>
      <c r="D624" s="7" t="s">
        <v>73</v>
      </c>
      <c r="E624" s="7" t="s">
        <v>31</v>
      </c>
      <c r="F624" s="6"/>
      <c r="G624" s="9">
        <f>G625</f>
        <v>1630.3999999999999</v>
      </c>
    </row>
    <row r="625" spans="1:7" ht="45">
      <c r="A625" s="6">
        <f t="shared" si="12"/>
        <v>607</v>
      </c>
      <c r="B625" s="8" t="s">
        <v>149</v>
      </c>
      <c r="C625" s="6">
        <v>964</v>
      </c>
      <c r="D625" s="7" t="s">
        <v>73</v>
      </c>
      <c r="E625" s="7" t="s">
        <v>31</v>
      </c>
      <c r="F625" s="11" t="s">
        <v>150</v>
      </c>
      <c r="G625" s="9">
        <f>G626</f>
        <v>1630.3999999999999</v>
      </c>
    </row>
    <row r="626" spans="1:7" ht="90">
      <c r="A626" s="6">
        <f t="shared" si="12"/>
        <v>608</v>
      </c>
      <c r="B626" s="8" t="s">
        <v>76</v>
      </c>
      <c r="C626" s="6">
        <v>964</v>
      </c>
      <c r="D626" s="7" t="s">
        <v>73</v>
      </c>
      <c r="E626" s="7" t="s">
        <v>31</v>
      </c>
      <c r="F626" s="11" t="s">
        <v>153</v>
      </c>
      <c r="G626" s="9">
        <f>800+21.7+60+265.4-60+215.3+328</f>
        <v>1630.3999999999999</v>
      </c>
    </row>
    <row r="627" spans="1:7" ht="135">
      <c r="A627" s="6">
        <f t="shared" si="12"/>
        <v>609</v>
      </c>
      <c r="B627" s="5" t="s">
        <v>183</v>
      </c>
      <c r="C627" s="6">
        <v>964</v>
      </c>
      <c r="D627" s="7" t="s">
        <v>73</v>
      </c>
      <c r="E627" s="7" t="s">
        <v>341</v>
      </c>
      <c r="F627" s="6"/>
      <c r="G627" s="9">
        <f>G628</f>
        <v>4705.3</v>
      </c>
    </row>
    <row r="628" spans="1:7" ht="45">
      <c r="A628" s="6">
        <f t="shared" si="12"/>
        <v>610</v>
      </c>
      <c r="B628" s="8" t="s">
        <v>149</v>
      </c>
      <c r="C628" s="6">
        <v>964</v>
      </c>
      <c r="D628" s="7" t="s">
        <v>73</v>
      </c>
      <c r="E628" s="7" t="s">
        <v>341</v>
      </c>
      <c r="F628" s="11" t="s">
        <v>150</v>
      </c>
      <c r="G628" s="9">
        <f>G629</f>
        <v>4705.3</v>
      </c>
    </row>
    <row r="629" spans="1:7" ht="15">
      <c r="A629" s="6">
        <f t="shared" si="12"/>
        <v>611</v>
      </c>
      <c r="B629" s="8" t="s">
        <v>151</v>
      </c>
      <c r="C629" s="6">
        <v>964</v>
      </c>
      <c r="D629" s="7" t="s">
        <v>73</v>
      </c>
      <c r="E629" s="7" t="s">
        <v>341</v>
      </c>
      <c r="F629" s="11" t="s">
        <v>152</v>
      </c>
      <c r="G629" s="9">
        <f>G630</f>
        <v>4705.3</v>
      </c>
    </row>
    <row r="630" spans="1:7" ht="90">
      <c r="A630" s="6">
        <f t="shared" si="12"/>
        <v>612</v>
      </c>
      <c r="B630" s="8" t="s">
        <v>76</v>
      </c>
      <c r="C630" s="6">
        <v>964</v>
      </c>
      <c r="D630" s="7" t="s">
        <v>73</v>
      </c>
      <c r="E630" s="7" t="s">
        <v>341</v>
      </c>
      <c r="F630" s="11" t="s">
        <v>153</v>
      </c>
      <c r="G630" s="9">
        <f>4605.3+100</f>
        <v>4705.3</v>
      </c>
    </row>
    <row r="631" spans="1:7" ht="135">
      <c r="A631" s="6">
        <f t="shared" si="12"/>
        <v>613</v>
      </c>
      <c r="B631" s="8" t="s">
        <v>524</v>
      </c>
      <c r="C631" s="6">
        <v>964</v>
      </c>
      <c r="D631" s="7" t="s">
        <v>73</v>
      </c>
      <c r="E631" s="7" t="s">
        <v>518</v>
      </c>
      <c r="F631" s="6"/>
      <c r="G631" s="9">
        <f>G632</f>
        <v>35000</v>
      </c>
    </row>
    <row r="632" spans="1:7" ht="45">
      <c r="A632" s="6">
        <f t="shared" si="12"/>
        <v>614</v>
      </c>
      <c r="B632" s="8" t="s">
        <v>149</v>
      </c>
      <c r="C632" s="6">
        <v>964</v>
      </c>
      <c r="D632" s="7" t="s">
        <v>73</v>
      </c>
      <c r="E632" s="7" t="s">
        <v>518</v>
      </c>
      <c r="F632" s="6">
        <v>600</v>
      </c>
      <c r="G632" s="9">
        <f>G633</f>
        <v>35000</v>
      </c>
    </row>
    <row r="633" spans="1:7" ht="45">
      <c r="A633" s="6">
        <f t="shared" si="12"/>
        <v>615</v>
      </c>
      <c r="B633" s="8" t="s">
        <v>149</v>
      </c>
      <c r="C633" s="6">
        <v>964</v>
      </c>
      <c r="D633" s="7" t="s">
        <v>73</v>
      </c>
      <c r="E633" s="7" t="s">
        <v>518</v>
      </c>
      <c r="F633" s="6">
        <v>620</v>
      </c>
      <c r="G633" s="9">
        <f>G634</f>
        <v>35000</v>
      </c>
    </row>
    <row r="634" spans="1:7" ht="30">
      <c r="A634" s="6">
        <f t="shared" si="12"/>
        <v>616</v>
      </c>
      <c r="B634" s="8" t="s">
        <v>173</v>
      </c>
      <c r="C634" s="6">
        <v>964</v>
      </c>
      <c r="D634" s="7" t="s">
        <v>73</v>
      </c>
      <c r="E634" s="7" t="s">
        <v>518</v>
      </c>
      <c r="F634" s="6">
        <v>622</v>
      </c>
      <c r="G634" s="9">
        <f>35000</f>
        <v>35000</v>
      </c>
    </row>
    <row r="635" spans="1:7" ht="135">
      <c r="A635" s="6">
        <f t="shared" si="12"/>
        <v>617</v>
      </c>
      <c r="B635" s="8" t="s">
        <v>525</v>
      </c>
      <c r="C635" s="6">
        <v>964</v>
      </c>
      <c r="D635" s="7" t="s">
        <v>73</v>
      </c>
      <c r="E635" s="7" t="s">
        <v>519</v>
      </c>
      <c r="F635" s="6"/>
      <c r="G635" s="9">
        <f>G636</f>
        <v>1400</v>
      </c>
    </row>
    <row r="636" spans="1:7" ht="45">
      <c r="A636" s="6">
        <f t="shared" si="12"/>
        <v>618</v>
      </c>
      <c r="B636" s="8" t="s">
        <v>149</v>
      </c>
      <c r="C636" s="6">
        <v>964</v>
      </c>
      <c r="D636" s="7" t="s">
        <v>73</v>
      </c>
      <c r="E636" s="7" t="s">
        <v>519</v>
      </c>
      <c r="F636" s="6">
        <v>600</v>
      </c>
      <c r="G636" s="9">
        <f>G637</f>
        <v>1400</v>
      </c>
    </row>
    <row r="637" spans="1:7" ht="45">
      <c r="A637" s="6">
        <f t="shared" si="12"/>
        <v>619</v>
      </c>
      <c r="B637" s="8" t="s">
        <v>149</v>
      </c>
      <c r="C637" s="6">
        <v>964</v>
      </c>
      <c r="D637" s="7" t="s">
        <v>73</v>
      </c>
      <c r="E637" s="7" t="s">
        <v>519</v>
      </c>
      <c r="F637" s="6">
        <v>620</v>
      </c>
      <c r="G637" s="9">
        <f>G638</f>
        <v>1400</v>
      </c>
    </row>
    <row r="638" spans="1:7" ht="30">
      <c r="A638" s="6">
        <f t="shared" si="12"/>
        <v>620</v>
      </c>
      <c r="B638" s="8" t="s">
        <v>173</v>
      </c>
      <c r="C638" s="6">
        <v>964</v>
      </c>
      <c r="D638" s="7" t="s">
        <v>73</v>
      </c>
      <c r="E638" s="7" t="s">
        <v>519</v>
      </c>
      <c r="F638" s="6">
        <v>622</v>
      </c>
      <c r="G638" s="9">
        <f>1400</f>
        <v>1400</v>
      </c>
    </row>
    <row r="639" spans="1:7" ht="150">
      <c r="A639" s="6">
        <f t="shared" si="12"/>
        <v>621</v>
      </c>
      <c r="B639" s="8" t="s">
        <v>631</v>
      </c>
      <c r="C639" s="6">
        <v>964</v>
      </c>
      <c r="D639" s="7" t="s">
        <v>73</v>
      </c>
      <c r="E639" s="7" t="s">
        <v>632</v>
      </c>
      <c r="F639" s="6"/>
      <c r="G639" s="9">
        <f>G640</f>
        <v>6600</v>
      </c>
    </row>
    <row r="640" spans="1:7" ht="45">
      <c r="A640" s="6">
        <f t="shared" si="12"/>
        <v>622</v>
      </c>
      <c r="B640" s="8" t="s">
        <v>149</v>
      </c>
      <c r="C640" s="6">
        <v>964</v>
      </c>
      <c r="D640" s="7" t="s">
        <v>73</v>
      </c>
      <c r="E640" s="7" t="s">
        <v>632</v>
      </c>
      <c r="F640" s="6">
        <v>600</v>
      </c>
      <c r="G640" s="9">
        <f>G641</f>
        <v>6600</v>
      </c>
    </row>
    <row r="641" spans="1:7" ht="45">
      <c r="A641" s="6">
        <f t="shared" si="12"/>
        <v>623</v>
      </c>
      <c r="B641" s="8" t="s">
        <v>149</v>
      </c>
      <c r="C641" s="6">
        <v>964</v>
      </c>
      <c r="D641" s="7" t="s">
        <v>73</v>
      </c>
      <c r="E641" s="7" t="s">
        <v>632</v>
      </c>
      <c r="F641" s="6">
        <v>620</v>
      </c>
      <c r="G641" s="9">
        <f>G642</f>
        <v>6600</v>
      </c>
    </row>
    <row r="642" spans="1:7" ht="30">
      <c r="A642" s="6">
        <f t="shared" si="12"/>
        <v>624</v>
      </c>
      <c r="B642" s="8" t="s">
        <v>173</v>
      </c>
      <c r="C642" s="6">
        <v>964</v>
      </c>
      <c r="D642" s="7" t="s">
        <v>73</v>
      </c>
      <c r="E642" s="7" t="s">
        <v>632</v>
      </c>
      <c r="F642" s="6">
        <v>622</v>
      </c>
      <c r="G642" s="9">
        <f>6600</f>
        <v>6600</v>
      </c>
    </row>
    <row r="643" spans="1:7" ht="135">
      <c r="A643" s="6">
        <f t="shared" si="12"/>
        <v>625</v>
      </c>
      <c r="B643" s="8" t="s">
        <v>500</v>
      </c>
      <c r="C643" s="6">
        <v>964</v>
      </c>
      <c r="D643" s="7" t="s">
        <v>73</v>
      </c>
      <c r="E643" s="36" t="s">
        <v>502</v>
      </c>
      <c r="F643" s="11"/>
      <c r="G643" s="9">
        <f>G644</f>
        <v>7700</v>
      </c>
    </row>
    <row r="644" spans="1:7" ht="45">
      <c r="A644" s="6">
        <f t="shared" si="12"/>
        <v>626</v>
      </c>
      <c r="B644" s="8" t="s">
        <v>149</v>
      </c>
      <c r="C644" s="6">
        <v>964</v>
      </c>
      <c r="D644" s="7" t="s">
        <v>73</v>
      </c>
      <c r="E644" s="36" t="s">
        <v>502</v>
      </c>
      <c r="F644" s="11" t="s">
        <v>150</v>
      </c>
      <c r="G644" s="9">
        <f>G645</f>
        <v>7700</v>
      </c>
    </row>
    <row r="645" spans="1:7" ht="15">
      <c r="A645" s="6">
        <f t="shared" si="12"/>
        <v>627</v>
      </c>
      <c r="B645" s="8" t="s">
        <v>151</v>
      </c>
      <c r="C645" s="6">
        <v>964</v>
      </c>
      <c r="D645" s="7" t="s">
        <v>73</v>
      </c>
      <c r="E645" s="36" t="s">
        <v>502</v>
      </c>
      <c r="F645" s="6">
        <v>620</v>
      </c>
      <c r="G645" s="9">
        <f>G646</f>
        <v>7700</v>
      </c>
    </row>
    <row r="646" spans="1:7" ht="30">
      <c r="A646" s="6">
        <f t="shared" si="12"/>
        <v>628</v>
      </c>
      <c r="B646" s="8" t="s">
        <v>247</v>
      </c>
      <c r="C646" s="6">
        <v>964</v>
      </c>
      <c r="D646" s="7" t="s">
        <v>73</v>
      </c>
      <c r="E646" s="36" t="s">
        <v>502</v>
      </c>
      <c r="F646" s="6">
        <v>622</v>
      </c>
      <c r="G646" s="9">
        <v>7700</v>
      </c>
    </row>
    <row r="647" spans="1:7" ht="150">
      <c r="A647" s="6">
        <f t="shared" si="12"/>
        <v>629</v>
      </c>
      <c r="B647" s="8" t="s">
        <v>501</v>
      </c>
      <c r="C647" s="6">
        <v>964</v>
      </c>
      <c r="D647" s="7" t="s">
        <v>73</v>
      </c>
      <c r="E647" s="36" t="s">
        <v>503</v>
      </c>
      <c r="F647" s="11"/>
      <c r="G647" s="9">
        <f>G648</f>
        <v>400</v>
      </c>
    </row>
    <row r="648" spans="1:7" ht="45">
      <c r="A648" s="6">
        <f t="shared" si="12"/>
        <v>630</v>
      </c>
      <c r="B648" s="8" t="s">
        <v>149</v>
      </c>
      <c r="C648" s="6">
        <v>964</v>
      </c>
      <c r="D648" s="7" t="s">
        <v>73</v>
      </c>
      <c r="E648" s="36" t="s">
        <v>503</v>
      </c>
      <c r="F648" s="11" t="s">
        <v>150</v>
      </c>
      <c r="G648" s="9">
        <f>G649</f>
        <v>400</v>
      </c>
    </row>
    <row r="649" spans="1:7" ht="15">
      <c r="A649" s="6">
        <f t="shared" si="12"/>
        <v>631</v>
      </c>
      <c r="B649" s="8" t="s">
        <v>151</v>
      </c>
      <c r="C649" s="6">
        <v>964</v>
      </c>
      <c r="D649" s="7" t="s">
        <v>73</v>
      </c>
      <c r="E649" s="36" t="s">
        <v>503</v>
      </c>
      <c r="F649" s="6">
        <v>620</v>
      </c>
      <c r="G649" s="9">
        <f>G650</f>
        <v>400</v>
      </c>
    </row>
    <row r="650" spans="1:7" ht="30">
      <c r="A650" s="6">
        <f t="shared" si="12"/>
        <v>632</v>
      </c>
      <c r="B650" s="8" t="s">
        <v>247</v>
      </c>
      <c r="C650" s="6">
        <v>964</v>
      </c>
      <c r="D650" s="7" t="s">
        <v>73</v>
      </c>
      <c r="E650" s="36" t="s">
        <v>503</v>
      </c>
      <c r="F650" s="6">
        <v>622</v>
      </c>
      <c r="G650" s="9">
        <v>400</v>
      </c>
    </row>
    <row r="651" spans="1:7" ht="15">
      <c r="A651" s="6">
        <f t="shared" si="12"/>
        <v>633</v>
      </c>
      <c r="B651" s="8" t="s">
        <v>444</v>
      </c>
      <c r="C651" s="6">
        <v>964</v>
      </c>
      <c r="D651" s="7" t="s">
        <v>445</v>
      </c>
      <c r="E651" s="7"/>
      <c r="F651" s="11"/>
      <c r="G651" s="9">
        <f>G680+G685+G690+G660+G672+G676+G668+G664+G652+G656</f>
        <v>44009.637000000002</v>
      </c>
    </row>
    <row r="652" spans="1:7" ht="120">
      <c r="A652" s="6">
        <f t="shared" si="12"/>
        <v>634</v>
      </c>
      <c r="B652" s="8" t="s">
        <v>578</v>
      </c>
      <c r="C652" s="6">
        <v>964</v>
      </c>
      <c r="D652" s="7" t="s">
        <v>445</v>
      </c>
      <c r="E652" s="7" t="s">
        <v>580</v>
      </c>
      <c r="F652" s="11"/>
      <c r="G652" s="9">
        <f>G653</f>
        <v>163.79999999999998</v>
      </c>
    </row>
    <row r="653" spans="1:7" ht="45">
      <c r="A653" s="6">
        <f t="shared" si="12"/>
        <v>635</v>
      </c>
      <c r="B653" s="8" t="s">
        <v>149</v>
      </c>
      <c r="C653" s="6">
        <v>964</v>
      </c>
      <c r="D653" s="7" t="s">
        <v>445</v>
      </c>
      <c r="E653" s="7" t="s">
        <v>580</v>
      </c>
      <c r="F653" s="11" t="s">
        <v>150</v>
      </c>
      <c r="G653" s="9">
        <f>G654</f>
        <v>163.79999999999998</v>
      </c>
    </row>
    <row r="654" spans="1:7" ht="15">
      <c r="A654" s="6">
        <f t="shared" si="12"/>
        <v>636</v>
      </c>
      <c r="B654" s="8" t="s">
        <v>151</v>
      </c>
      <c r="C654" s="6">
        <v>964</v>
      </c>
      <c r="D654" s="7" t="s">
        <v>445</v>
      </c>
      <c r="E654" s="7" t="s">
        <v>580</v>
      </c>
      <c r="F654" s="11" t="s">
        <v>152</v>
      </c>
      <c r="G654" s="9">
        <f>G655</f>
        <v>163.79999999999998</v>
      </c>
    </row>
    <row r="655" spans="1:7" ht="30">
      <c r="A655" s="6">
        <f t="shared" si="12"/>
        <v>637</v>
      </c>
      <c r="B655" s="8" t="s">
        <v>247</v>
      </c>
      <c r="C655" s="6">
        <v>964</v>
      </c>
      <c r="D655" s="7" t="s">
        <v>445</v>
      </c>
      <c r="E655" s="7" t="s">
        <v>580</v>
      </c>
      <c r="F655" s="11" t="s">
        <v>248</v>
      </c>
      <c r="G655" s="9">
        <f>162.1+1.7</f>
        <v>163.79999999999998</v>
      </c>
    </row>
    <row r="656" spans="1:7" ht="135">
      <c r="A656" s="6">
        <f t="shared" si="12"/>
        <v>638</v>
      </c>
      <c r="B656" s="8" t="s">
        <v>579</v>
      </c>
      <c r="C656" s="6">
        <v>964</v>
      </c>
      <c r="D656" s="7" t="s">
        <v>445</v>
      </c>
      <c r="E656" s="7" t="s">
        <v>581</v>
      </c>
      <c r="F656" s="11"/>
      <c r="G656" s="9">
        <f>G657</f>
        <v>788.5</v>
      </c>
    </row>
    <row r="657" spans="1:7" ht="45">
      <c r="A657" s="6">
        <f t="shared" si="12"/>
        <v>639</v>
      </c>
      <c r="B657" s="8" t="s">
        <v>149</v>
      </c>
      <c r="C657" s="6">
        <v>964</v>
      </c>
      <c r="D657" s="7" t="s">
        <v>445</v>
      </c>
      <c r="E657" s="7" t="s">
        <v>581</v>
      </c>
      <c r="F657" s="11" t="s">
        <v>150</v>
      </c>
      <c r="G657" s="9">
        <f>G658</f>
        <v>788.5</v>
      </c>
    </row>
    <row r="658" spans="1:7" ht="15">
      <c r="A658" s="6">
        <f t="shared" ref="A658:A721" si="14">A657+1</f>
        <v>640</v>
      </c>
      <c r="B658" s="8" t="s">
        <v>151</v>
      </c>
      <c r="C658" s="6">
        <v>964</v>
      </c>
      <c r="D658" s="7" t="s">
        <v>445</v>
      </c>
      <c r="E658" s="7" t="s">
        <v>581</v>
      </c>
      <c r="F658" s="11" t="s">
        <v>152</v>
      </c>
      <c r="G658" s="9">
        <f>G659</f>
        <v>788.5</v>
      </c>
    </row>
    <row r="659" spans="1:7" ht="30">
      <c r="A659" s="6">
        <f t="shared" si="14"/>
        <v>641</v>
      </c>
      <c r="B659" s="8" t="s">
        <v>247</v>
      </c>
      <c r="C659" s="6">
        <v>964</v>
      </c>
      <c r="D659" s="7" t="s">
        <v>445</v>
      </c>
      <c r="E659" s="7" t="s">
        <v>581</v>
      </c>
      <c r="F659" s="11" t="s">
        <v>248</v>
      </c>
      <c r="G659" s="9">
        <f>740.5+48</f>
        <v>788.5</v>
      </c>
    </row>
    <row r="660" spans="1:7" ht="135">
      <c r="A660" s="6">
        <f t="shared" si="14"/>
        <v>642</v>
      </c>
      <c r="B660" s="5" t="s">
        <v>479</v>
      </c>
      <c r="C660" s="6">
        <v>964</v>
      </c>
      <c r="D660" s="7" t="s">
        <v>445</v>
      </c>
      <c r="E660" s="7" t="s">
        <v>480</v>
      </c>
      <c r="F660" s="6"/>
      <c r="G660" s="9">
        <f>G661</f>
        <v>674.1</v>
      </c>
    </row>
    <row r="661" spans="1:7" ht="45">
      <c r="A661" s="6">
        <f t="shared" si="14"/>
        <v>643</v>
      </c>
      <c r="B661" s="8" t="s">
        <v>149</v>
      </c>
      <c r="C661" s="6">
        <v>964</v>
      </c>
      <c r="D661" s="7" t="s">
        <v>445</v>
      </c>
      <c r="E661" s="36" t="s">
        <v>480</v>
      </c>
      <c r="F661" s="11" t="s">
        <v>150</v>
      </c>
      <c r="G661" s="9">
        <f>G662</f>
        <v>674.1</v>
      </c>
    </row>
    <row r="662" spans="1:7" ht="15">
      <c r="A662" s="6">
        <f t="shared" si="14"/>
        <v>644</v>
      </c>
      <c r="B662" s="8" t="s">
        <v>151</v>
      </c>
      <c r="C662" s="6">
        <v>964</v>
      </c>
      <c r="D662" s="7" t="s">
        <v>445</v>
      </c>
      <c r="E662" s="36" t="s">
        <v>480</v>
      </c>
      <c r="F662" s="11" t="s">
        <v>152</v>
      </c>
      <c r="G662" s="9">
        <f>G663</f>
        <v>674.1</v>
      </c>
    </row>
    <row r="663" spans="1:7" ht="30">
      <c r="A663" s="6">
        <f t="shared" si="14"/>
        <v>645</v>
      </c>
      <c r="B663" s="8" t="s">
        <v>247</v>
      </c>
      <c r="C663" s="6">
        <v>964</v>
      </c>
      <c r="D663" s="7" t="s">
        <v>445</v>
      </c>
      <c r="E663" s="36" t="s">
        <v>480</v>
      </c>
      <c r="F663" s="11" t="s">
        <v>248</v>
      </c>
      <c r="G663" s="9">
        <f>674.1</f>
        <v>674.1</v>
      </c>
    </row>
    <row r="664" spans="1:7" ht="210">
      <c r="A664" s="6">
        <f t="shared" si="14"/>
        <v>646</v>
      </c>
      <c r="B664" s="5" t="s">
        <v>568</v>
      </c>
      <c r="C664" s="6">
        <v>964</v>
      </c>
      <c r="D664" s="7" t="s">
        <v>445</v>
      </c>
      <c r="E664" s="7" t="s">
        <v>569</v>
      </c>
      <c r="F664" s="6"/>
      <c r="G664" s="9">
        <f>G665</f>
        <v>0</v>
      </c>
    </row>
    <row r="665" spans="1:7" ht="45">
      <c r="A665" s="6">
        <f t="shared" si="14"/>
        <v>647</v>
      </c>
      <c r="B665" s="8" t="s">
        <v>149</v>
      </c>
      <c r="C665" s="6">
        <v>964</v>
      </c>
      <c r="D665" s="7" t="s">
        <v>445</v>
      </c>
      <c r="E665" s="7" t="s">
        <v>569</v>
      </c>
      <c r="F665" s="11" t="s">
        <v>150</v>
      </c>
      <c r="G665" s="9">
        <f>G666</f>
        <v>0</v>
      </c>
    </row>
    <row r="666" spans="1:7" ht="15">
      <c r="A666" s="6">
        <f t="shared" si="14"/>
        <v>648</v>
      </c>
      <c r="B666" s="8" t="s">
        <v>182</v>
      </c>
      <c r="C666" s="6">
        <v>964</v>
      </c>
      <c r="D666" s="7" t="s">
        <v>445</v>
      </c>
      <c r="E666" s="7" t="s">
        <v>569</v>
      </c>
      <c r="F666" s="11" t="s">
        <v>152</v>
      </c>
      <c r="G666" s="9">
        <f>G667</f>
        <v>0</v>
      </c>
    </row>
    <row r="667" spans="1:7" ht="30">
      <c r="A667" s="6">
        <f t="shared" si="14"/>
        <v>649</v>
      </c>
      <c r="B667" s="8" t="s">
        <v>173</v>
      </c>
      <c r="C667" s="6">
        <v>964</v>
      </c>
      <c r="D667" s="7" t="s">
        <v>445</v>
      </c>
      <c r="E667" s="7" t="s">
        <v>569</v>
      </c>
      <c r="F667" s="11" t="s">
        <v>248</v>
      </c>
      <c r="G667" s="9">
        <f>9450-9450</f>
        <v>0</v>
      </c>
    </row>
    <row r="668" spans="1:7" ht="210">
      <c r="A668" s="6">
        <f t="shared" si="14"/>
        <v>650</v>
      </c>
      <c r="B668" s="5" t="s">
        <v>543</v>
      </c>
      <c r="C668" s="6">
        <v>964</v>
      </c>
      <c r="D668" s="7" t="s">
        <v>445</v>
      </c>
      <c r="E668" s="7" t="s">
        <v>544</v>
      </c>
      <c r="F668" s="6"/>
      <c r="G668" s="9">
        <f>G669</f>
        <v>9850</v>
      </c>
    </row>
    <row r="669" spans="1:7" ht="45">
      <c r="A669" s="6">
        <f t="shared" si="14"/>
        <v>651</v>
      </c>
      <c r="B669" s="8" t="s">
        <v>149</v>
      </c>
      <c r="C669" s="6">
        <v>964</v>
      </c>
      <c r="D669" s="7" t="s">
        <v>445</v>
      </c>
      <c r="E669" s="7" t="s">
        <v>544</v>
      </c>
      <c r="F669" s="11" t="s">
        <v>150</v>
      </c>
      <c r="G669" s="9">
        <f>G670</f>
        <v>9850</v>
      </c>
    </row>
    <row r="670" spans="1:7" ht="15">
      <c r="A670" s="6">
        <f t="shared" si="14"/>
        <v>652</v>
      </c>
      <c r="B670" s="8" t="s">
        <v>182</v>
      </c>
      <c r="C670" s="6">
        <v>964</v>
      </c>
      <c r="D670" s="7" t="s">
        <v>445</v>
      </c>
      <c r="E670" s="7" t="s">
        <v>544</v>
      </c>
      <c r="F670" s="11" t="s">
        <v>152</v>
      </c>
      <c r="G670" s="9">
        <f>G671</f>
        <v>9850</v>
      </c>
    </row>
    <row r="671" spans="1:7" ht="30">
      <c r="A671" s="6">
        <f t="shared" si="14"/>
        <v>653</v>
      </c>
      <c r="B671" s="8" t="s">
        <v>173</v>
      </c>
      <c r="C671" s="6">
        <v>964</v>
      </c>
      <c r="D671" s="7" t="s">
        <v>445</v>
      </c>
      <c r="E671" s="7" t="s">
        <v>544</v>
      </c>
      <c r="F671" s="11" t="s">
        <v>248</v>
      </c>
      <c r="G671" s="9">
        <f>9450+400</f>
        <v>9850</v>
      </c>
    </row>
    <row r="672" spans="1:7" ht="135">
      <c r="A672" s="6">
        <f t="shared" si="14"/>
        <v>654</v>
      </c>
      <c r="B672" s="8" t="s">
        <v>500</v>
      </c>
      <c r="C672" s="6">
        <v>964</v>
      </c>
      <c r="D672" s="7" t="s">
        <v>445</v>
      </c>
      <c r="E672" s="36" t="s">
        <v>502</v>
      </c>
      <c r="F672" s="11"/>
      <c r="G672" s="9">
        <f>G673</f>
        <v>0</v>
      </c>
    </row>
    <row r="673" spans="1:7" ht="45">
      <c r="A673" s="6">
        <f t="shared" si="14"/>
        <v>655</v>
      </c>
      <c r="B673" s="8" t="s">
        <v>149</v>
      </c>
      <c r="C673" s="6">
        <v>964</v>
      </c>
      <c r="D673" s="7" t="s">
        <v>445</v>
      </c>
      <c r="E673" s="36" t="s">
        <v>502</v>
      </c>
      <c r="F673" s="11" t="s">
        <v>150</v>
      </c>
      <c r="G673" s="9">
        <f>G674</f>
        <v>0</v>
      </c>
    </row>
    <row r="674" spans="1:7" ht="15">
      <c r="A674" s="6">
        <f t="shared" si="14"/>
        <v>656</v>
      </c>
      <c r="B674" s="8" t="s">
        <v>151</v>
      </c>
      <c r="C674" s="6">
        <v>964</v>
      </c>
      <c r="D674" s="7" t="s">
        <v>445</v>
      </c>
      <c r="E674" s="36" t="s">
        <v>502</v>
      </c>
      <c r="F674" s="11" t="s">
        <v>152</v>
      </c>
      <c r="G674" s="9">
        <f>G675</f>
        <v>0</v>
      </c>
    </row>
    <row r="675" spans="1:7" ht="30">
      <c r="A675" s="6">
        <f t="shared" si="14"/>
        <v>657</v>
      </c>
      <c r="B675" s="8" t="s">
        <v>247</v>
      </c>
      <c r="C675" s="6">
        <v>964</v>
      </c>
      <c r="D675" s="7" t="s">
        <v>445</v>
      </c>
      <c r="E675" s="36" t="s">
        <v>502</v>
      </c>
      <c r="F675" s="11" t="s">
        <v>248</v>
      </c>
      <c r="G675" s="9">
        <f>3850-3850</f>
        <v>0</v>
      </c>
    </row>
    <row r="676" spans="1:7" ht="150">
      <c r="A676" s="6">
        <f t="shared" si="14"/>
        <v>658</v>
      </c>
      <c r="B676" s="8" t="s">
        <v>501</v>
      </c>
      <c r="C676" s="6">
        <v>964</v>
      </c>
      <c r="D676" s="7" t="s">
        <v>445</v>
      </c>
      <c r="E676" s="36" t="s">
        <v>503</v>
      </c>
      <c r="F676" s="11"/>
      <c r="G676" s="9">
        <f>G677</f>
        <v>0</v>
      </c>
    </row>
    <row r="677" spans="1:7" ht="45">
      <c r="A677" s="6">
        <f t="shared" si="14"/>
        <v>659</v>
      </c>
      <c r="B677" s="8" t="s">
        <v>149</v>
      </c>
      <c r="C677" s="6">
        <v>964</v>
      </c>
      <c r="D677" s="7" t="s">
        <v>445</v>
      </c>
      <c r="E677" s="36" t="s">
        <v>503</v>
      </c>
      <c r="F677" s="11" t="s">
        <v>150</v>
      </c>
      <c r="G677" s="9">
        <f>G678</f>
        <v>0</v>
      </c>
    </row>
    <row r="678" spans="1:7" ht="15">
      <c r="A678" s="6">
        <f t="shared" si="14"/>
        <v>660</v>
      </c>
      <c r="B678" s="8" t="s">
        <v>151</v>
      </c>
      <c r="C678" s="6">
        <v>964</v>
      </c>
      <c r="D678" s="7" t="s">
        <v>445</v>
      </c>
      <c r="E678" s="36" t="s">
        <v>503</v>
      </c>
      <c r="F678" s="11" t="s">
        <v>152</v>
      </c>
      <c r="G678" s="9">
        <f>G679</f>
        <v>0</v>
      </c>
    </row>
    <row r="679" spans="1:7" ht="30">
      <c r="A679" s="6">
        <f t="shared" si="14"/>
        <v>661</v>
      </c>
      <c r="B679" s="8" t="s">
        <v>247</v>
      </c>
      <c r="C679" s="6">
        <v>964</v>
      </c>
      <c r="D679" s="7" t="s">
        <v>445</v>
      </c>
      <c r="E679" s="36" t="s">
        <v>503</v>
      </c>
      <c r="F679" s="11" t="s">
        <v>248</v>
      </c>
      <c r="G679" s="9">
        <f>200-200</f>
        <v>0</v>
      </c>
    </row>
    <row r="680" spans="1:7" ht="135">
      <c r="A680" s="6">
        <f t="shared" si="14"/>
        <v>662</v>
      </c>
      <c r="B680" s="5" t="s">
        <v>183</v>
      </c>
      <c r="C680" s="6">
        <v>964</v>
      </c>
      <c r="D680" s="7" t="s">
        <v>445</v>
      </c>
      <c r="E680" s="7" t="s">
        <v>88</v>
      </c>
      <c r="F680" s="6"/>
      <c r="G680" s="9">
        <f>G681</f>
        <v>9695.6370000000006</v>
      </c>
    </row>
    <row r="681" spans="1:7" ht="45">
      <c r="A681" s="6">
        <f t="shared" si="14"/>
        <v>663</v>
      </c>
      <c r="B681" s="8" t="s">
        <v>149</v>
      </c>
      <c r="C681" s="6">
        <v>964</v>
      </c>
      <c r="D681" s="7" t="s">
        <v>445</v>
      </c>
      <c r="E681" s="7" t="s">
        <v>88</v>
      </c>
      <c r="F681" s="11" t="s">
        <v>150</v>
      </c>
      <c r="G681" s="9">
        <f>G682</f>
        <v>9695.6370000000006</v>
      </c>
    </row>
    <row r="682" spans="1:7" ht="15">
      <c r="A682" s="6">
        <f t="shared" si="14"/>
        <v>664</v>
      </c>
      <c r="B682" s="8" t="s">
        <v>151</v>
      </c>
      <c r="C682" s="6">
        <v>964</v>
      </c>
      <c r="D682" s="7" t="s">
        <v>445</v>
      </c>
      <c r="E682" s="7" t="s">
        <v>88</v>
      </c>
      <c r="F682" s="11" t="s">
        <v>152</v>
      </c>
      <c r="G682" s="9">
        <f>G683+G684</f>
        <v>9695.6370000000006</v>
      </c>
    </row>
    <row r="683" spans="1:7" ht="90">
      <c r="A683" s="6">
        <f t="shared" si="14"/>
        <v>665</v>
      </c>
      <c r="B683" s="8" t="s">
        <v>76</v>
      </c>
      <c r="C683" s="6">
        <v>964</v>
      </c>
      <c r="D683" s="7" t="s">
        <v>445</v>
      </c>
      <c r="E683" s="7" t="s">
        <v>88</v>
      </c>
      <c r="F683" s="11" t="s">
        <v>153</v>
      </c>
      <c r="G683" s="9">
        <f>29473.1-2442.8-23533.6+120+1093.7-120-21.7-2.3+389.037-32.8-215.3+336.3+49.4</f>
        <v>5093.0370000000003</v>
      </c>
    </row>
    <row r="684" spans="1:7" ht="30">
      <c r="A684" s="6">
        <f t="shared" si="14"/>
        <v>666</v>
      </c>
      <c r="B684" s="8" t="s">
        <v>247</v>
      </c>
      <c r="C684" s="6">
        <v>964</v>
      </c>
      <c r="D684" s="7" t="s">
        <v>445</v>
      </c>
      <c r="E684" s="7" t="s">
        <v>88</v>
      </c>
      <c r="F684" s="11" t="s">
        <v>248</v>
      </c>
      <c r="G684" s="9">
        <f>120+130+20+3012.2+30+2.3+1288.1+32.8-32.8</f>
        <v>4602.6000000000004</v>
      </c>
    </row>
    <row r="685" spans="1:7" ht="135">
      <c r="A685" s="6">
        <f t="shared" si="14"/>
        <v>667</v>
      </c>
      <c r="B685" s="5" t="s">
        <v>183</v>
      </c>
      <c r="C685" s="6">
        <v>964</v>
      </c>
      <c r="D685" s="7" t="s">
        <v>445</v>
      </c>
      <c r="E685" s="7" t="s">
        <v>340</v>
      </c>
      <c r="F685" s="6"/>
      <c r="G685" s="9">
        <f>G686</f>
        <v>1514</v>
      </c>
    </row>
    <row r="686" spans="1:7" ht="45">
      <c r="A686" s="6">
        <f t="shared" si="14"/>
        <v>668</v>
      </c>
      <c r="B686" s="8" t="s">
        <v>149</v>
      </c>
      <c r="C686" s="6">
        <v>964</v>
      </c>
      <c r="D686" s="7" t="s">
        <v>445</v>
      </c>
      <c r="E686" s="7" t="s">
        <v>340</v>
      </c>
      <c r="F686" s="11" t="s">
        <v>150</v>
      </c>
      <c r="G686" s="9">
        <f>G687</f>
        <v>1514</v>
      </c>
    </row>
    <row r="687" spans="1:7" ht="15">
      <c r="A687" s="6">
        <f t="shared" si="14"/>
        <v>669</v>
      </c>
      <c r="B687" s="8" t="s">
        <v>151</v>
      </c>
      <c r="C687" s="6">
        <v>964</v>
      </c>
      <c r="D687" s="7" t="s">
        <v>445</v>
      </c>
      <c r="E687" s="7" t="s">
        <v>340</v>
      </c>
      <c r="F687" s="11" t="s">
        <v>152</v>
      </c>
      <c r="G687" s="9">
        <f>G688+G689</f>
        <v>1514</v>
      </c>
    </row>
    <row r="688" spans="1:7" ht="90">
      <c r="A688" s="6">
        <f t="shared" si="14"/>
        <v>670</v>
      </c>
      <c r="B688" s="8" t="s">
        <v>76</v>
      </c>
      <c r="C688" s="6">
        <v>964</v>
      </c>
      <c r="D688" s="7" t="s">
        <v>445</v>
      </c>
      <c r="E688" s="7" t="s">
        <v>340</v>
      </c>
      <c r="F688" s="11" t="s">
        <v>153</v>
      </c>
      <c r="G688" s="9">
        <f>2442.8-1093.7+181.5-49.4</f>
        <v>1481.2</v>
      </c>
    </row>
    <row r="689" spans="1:7" ht="30">
      <c r="A689" s="6">
        <f t="shared" si="14"/>
        <v>671</v>
      </c>
      <c r="B689" s="8" t="s">
        <v>247</v>
      </c>
      <c r="C689" s="6">
        <v>964</v>
      </c>
      <c r="D689" s="7" t="s">
        <v>445</v>
      </c>
      <c r="E689" s="7" t="s">
        <v>340</v>
      </c>
      <c r="F689" s="11" t="s">
        <v>248</v>
      </c>
      <c r="G689" s="9">
        <f>32.8</f>
        <v>32.799999999999997</v>
      </c>
    </row>
    <row r="690" spans="1:7" ht="135">
      <c r="A690" s="6">
        <f t="shared" si="14"/>
        <v>672</v>
      </c>
      <c r="B690" s="5" t="s">
        <v>183</v>
      </c>
      <c r="C690" s="6">
        <v>964</v>
      </c>
      <c r="D690" s="7" t="s">
        <v>445</v>
      </c>
      <c r="E690" s="7" t="s">
        <v>341</v>
      </c>
      <c r="F690" s="6"/>
      <c r="G690" s="9">
        <f>G691</f>
        <v>21323.599999999999</v>
      </c>
    </row>
    <row r="691" spans="1:7" ht="45">
      <c r="A691" s="6">
        <f t="shared" si="14"/>
        <v>673</v>
      </c>
      <c r="B691" s="8" t="s">
        <v>149</v>
      </c>
      <c r="C691" s="6">
        <v>964</v>
      </c>
      <c r="D691" s="7" t="s">
        <v>445</v>
      </c>
      <c r="E691" s="7" t="s">
        <v>341</v>
      </c>
      <c r="F691" s="11" t="s">
        <v>150</v>
      </c>
      <c r="G691" s="9">
        <f>G692</f>
        <v>21323.599999999999</v>
      </c>
    </row>
    <row r="692" spans="1:7" ht="15">
      <c r="A692" s="6">
        <f t="shared" si="14"/>
        <v>674</v>
      </c>
      <c r="B692" s="8" t="s">
        <v>151</v>
      </c>
      <c r="C692" s="6">
        <v>964</v>
      </c>
      <c r="D692" s="7" t="s">
        <v>445</v>
      </c>
      <c r="E692" s="7" t="s">
        <v>341</v>
      </c>
      <c r="F692" s="11" t="s">
        <v>152</v>
      </c>
      <c r="G692" s="9">
        <f>G693</f>
        <v>21323.599999999999</v>
      </c>
    </row>
    <row r="693" spans="1:7" ht="90">
      <c r="A693" s="6">
        <f t="shared" si="14"/>
        <v>675</v>
      </c>
      <c r="B693" s="8" t="s">
        <v>76</v>
      </c>
      <c r="C693" s="6">
        <v>964</v>
      </c>
      <c r="D693" s="7" t="s">
        <v>445</v>
      </c>
      <c r="E693" s="7" t="s">
        <v>341</v>
      </c>
      <c r="F693" s="11" t="s">
        <v>153</v>
      </c>
      <c r="G693" s="9">
        <f>21266.6+57</f>
        <v>21323.599999999999</v>
      </c>
    </row>
    <row r="694" spans="1:7" ht="30">
      <c r="A694" s="6">
        <f t="shared" si="14"/>
        <v>676</v>
      </c>
      <c r="B694" s="8" t="s">
        <v>130</v>
      </c>
      <c r="C694" s="6">
        <v>964</v>
      </c>
      <c r="D694" s="7" t="s">
        <v>131</v>
      </c>
      <c r="E694" s="7"/>
      <c r="F694" s="6"/>
      <c r="G694" s="9">
        <f>G695</f>
        <v>3342.5</v>
      </c>
    </row>
    <row r="695" spans="1:7" ht="75">
      <c r="A695" s="6">
        <f t="shared" si="14"/>
        <v>677</v>
      </c>
      <c r="B695" s="5" t="s">
        <v>278</v>
      </c>
      <c r="C695" s="6">
        <v>964</v>
      </c>
      <c r="D695" s="7" t="s">
        <v>131</v>
      </c>
      <c r="E695" s="7" t="s">
        <v>120</v>
      </c>
      <c r="F695" s="6"/>
      <c r="G695" s="9">
        <f>G696</f>
        <v>3342.5</v>
      </c>
    </row>
    <row r="696" spans="1:7" ht="45">
      <c r="A696" s="6">
        <f t="shared" si="14"/>
        <v>678</v>
      </c>
      <c r="B696" s="5" t="s">
        <v>268</v>
      </c>
      <c r="C696" s="6">
        <v>964</v>
      </c>
      <c r="D696" s="7" t="s">
        <v>131</v>
      </c>
      <c r="E696" s="7" t="s">
        <v>32</v>
      </c>
      <c r="F696" s="6"/>
      <c r="G696" s="9">
        <f>G697</f>
        <v>3342.5</v>
      </c>
    </row>
    <row r="697" spans="1:7" ht="150">
      <c r="A697" s="6">
        <f t="shared" si="14"/>
        <v>679</v>
      </c>
      <c r="B697" s="5" t="s">
        <v>242</v>
      </c>
      <c r="C697" s="6">
        <v>964</v>
      </c>
      <c r="D697" s="7" t="s">
        <v>131</v>
      </c>
      <c r="E697" s="7" t="s">
        <v>33</v>
      </c>
      <c r="F697" s="6"/>
      <c r="G697" s="9">
        <f>G698+G700</f>
        <v>3342.5</v>
      </c>
    </row>
    <row r="698" spans="1:7" ht="90">
      <c r="A698" s="6">
        <f t="shared" si="14"/>
        <v>680</v>
      </c>
      <c r="B698" s="8" t="s">
        <v>219</v>
      </c>
      <c r="C698" s="6">
        <v>964</v>
      </c>
      <c r="D698" s="7" t="s">
        <v>131</v>
      </c>
      <c r="E698" s="7" t="s">
        <v>33</v>
      </c>
      <c r="F698" s="11" t="s">
        <v>220</v>
      </c>
      <c r="G698" s="9">
        <f>G699</f>
        <v>3238</v>
      </c>
    </row>
    <row r="699" spans="1:7" ht="45">
      <c r="A699" s="6">
        <f t="shared" si="14"/>
        <v>681</v>
      </c>
      <c r="B699" s="8" t="s">
        <v>221</v>
      </c>
      <c r="C699" s="6">
        <v>964</v>
      </c>
      <c r="D699" s="7" t="s">
        <v>131</v>
      </c>
      <c r="E699" s="7" t="s">
        <v>33</v>
      </c>
      <c r="F699" s="11" t="s">
        <v>222</v>
      </c>
      <c r="G699" s="9">
        <f>2541.5+12.8+771.7+112-200</f>
        <v>3238</v>
      </c>
    </row>
    <row r="700" spans="1:7" ht="30">
      <c r="A700" s="6">
        <f t="shared" si="14"/>
        <v>682</v>
      </c>
      <c r="B700" s="8" t="s">
        <v>223</v>
      </c>
      <c r="C700" s="6">
        <v>964</v>
      </c>
      <c r="D700" s="7" t="s">
        <v>131</v>
      </c>
      <c r="E700" s="7" t="s">
        <v>33</v>
      </c>
      <c r="F700" s="11" t="s">
        <v>224</v>
      </c>
      <c r="G700" s="9">
        <f>G701</f>
        <v>104.5</v>
      </c>
    </row>
    <row r="701" spans="1:7" ht="45">
      <c r="A701" s="6">
        <f t="shared" si="14"/>
        <v>683</v>
      </c>
      <c r="B701" s="8" t="s">
        <v>225</v>
      </c>
      <c r="C701" s="6">
        <v>964</v>
      </c>
      <c r="D701" s="7" t="s">
        <v>131</v>
      </c>
      <c r="E701" s="7" t="s">
        <v>33</v>
      </c>
      <c r="F701" s="11" t="s">
        <v>226</v>
      </c>
      <c r="G701" s="9">
        <f>3205.9-3101.4</f>
        <v>104.5</v>
      </c>
    </row>
    <row r="702" spans="1:7" ht="31.2">
      <c r="A702" s="6">
        <f t="shared" si="14"/>
        <v>684</v>
      </c>
      <c r="B702" s="13" t="s">
        <v>447</v>
      </c>
      <c r="C702" s="14">
        <v>966</v>
      </c>
      <c r="D702" s="15"/>
      <c r="E702" s="15"/>
      <c r="F702" s="28"/>
      <c r="G702" s="16">
        <f t="shared" ref="G702:G707" si="15">G703</f>
        <v>2536.4</v>
      </c>
    </row>
    <row r="703" spans="1:7" ht="15">
      <c r="A703" s="6">
        <f t="shared" si="14"/>
        <v>685</v>
      </c>
      <c r="B703" s="17" t="s">
        <v>124</v>
      </c>
      <c r="C703" s="6">
        <v>966</v>
      </c>
      <c r="D703" s="7" t="s">
        <v>8</v>
      </c>
      <c r="E703" s="7"/>
      <c r="F703" s="11"/>
      <c r="G703" s="9">
        <f t="shared" si="15"/>
        <v>2536.4</v>
      </c>
    </row>
    <row r="704" spans="1:7" ht="60">
      <c r="A704" s="6">
        <f t="shared" si="14"/>
        <v>686</v>
      </c>
      <c r="B704" s="19" t="s">
        <v>127</v>
      </c>
      <c r="C704" s="6">
        <v>966</v>
      </c>
      <c r="D704" s="7" t="s">
        <v>128</v>
      </c>
      <c r="E704" s="7"/>
      <c r="F704" s="11"/>
      <c r="G704" s="9">
        <f t="shared" si="15"/>
        <v>2536.4</v>
      </c>
    </row>
    <row r="705" spans="1:7" ht="30">
      <c r="A705" s="6">
        <f t="shared" si="14"/>
        <v>687</v>
      </c>
      <c r="B705" s="5" t="s">
        <v>448</v>
      </c>
      <c r="C705" s="6">
        <v>966</v>
      </c>
      <c r="D705" s="7" t="s">
        <v>128</v>
      </c>
      <c r="E705" s="7" t="s">
        <v>449</v>
      </c>
      <c r="F705" s="11"/>
      <c r="G705" s="9">
        <f t="shared" si="15"/>
        <v>2536.4</v>
      </c>
    </row>
    <row r="706" spans="1:7" ht="75">
      <c r="A706" s="6">
        <f t="shared" si="14"/>
        <v>688</v>
      </c>
      <c r="B706" s="8" t="s">
        <v>450</v>
      </c>
      <c r="C706" s="6">
        <v>966</v>
      </c>
      <c r="D706" s="7" t="s">
        <v>128</v>
      </c>
      <c r="E706" s="7" t="s">
        <v>451</v>
      </c>
      <c r="F706" s="11"/>
      <c r="G706" s="9">
        <f>G707+G709</f>
        <v>2536.4</v>
      </c>
    </row>
    <row r="707" spans="1:7" ht="90">
      <c r="A707" s="6">
        <f t="shared" si="14"/>
        <v>689</v>
      </c>
      <c r="B707" s="8" t="s">
        <v>219</v>
      </c>
      <c r="C707" s="6">
        <v>966</v>
      </c>
      <c r="D707" s="7" t="s">
        <v>128</v>
      </c>
      <c r="E707" s="7" t="s">
        <v>451</v>
      </c>
      <c r="F707" s="11" t="s">
        <v>220</v>
      </c>
      <c r="G707" s="9">
        <f t="shared" si="15"/>
        <v>2094.4</v>
      </c>
    </row>
    <row r="708" spans="1:7" ht="45">
      <c r="A708" s="6">
        <f t="shared" si="14"/>
        <v>690</v>
      </c>
      <c r="B708" s="8" t="s">
        <v>221</v>
      </c>
      <c r="C708" s="6">
        <v>966</v>
      </c>
      <c r="D708" s="7" t="s">
        <v>128</v>
      </c>
      <c r="E708" s="7" t="s">
        <v>451</v>
      </c>
      <c r="F708" s="11" t="s">
        <v>222</v>
      </c>
      <c r="G708" s="9">
        <f>2218.4+670-76-34+56-740</f>
        <v>2094.4</v>
      </c>
    </row>
    <row r="709" spans="1:7" ht="30">
      <c r="A709" s="6">
        <f t="shared" si="14"/>
        <v>691</v>
      </c>
      <c r="B709" s="8" t="s">
        <v>223</v>
      </c>
      <c r="C709" s="6">
        <v>966</v>
      </c>
      <c r="D709" s="7" t="s">
        <v>128</v>
      </c>
      <c r="E709" s="7" t="s">
        <v>451</v>
      </c>
      <c r="F709" s="11" t="s">
        <v>224</v>
      </c>
      <c r="G709" s="9">
        <f>G710</f>
        <v>442</v>
      </c>
    </row>
    <row r="710" spans="1:7" ht="45">
      <c r="A710" s="6">
        <f t="shared" si="14"/>
        <v>692</v>
      </c>
      <c r="B710" s="8" t="s">
        <v>225</v>
      </c>
      <c r="C710" s="6">
        <v>966</v>
      </c>
      <c r="D710" s="7" t="s">
        <v>128</v>
      </c>
      <c r="E710" s="7" t="s">
        <v>451</v>
      </c>
      <c r="F710" s="11" t="s">
        <v>226</v>
      </c>
      <c r="G710" s="9">
        <f>3220.4-2888.4+90+20</f>
        <v>442</v>
      </c>
    </row>
    <row r="711" spans="1:7" ht="31.2">
      <c r="A711" s="6">
        <f t="shared" si="14"/>
        <v>693</v>
      </c>
      <c r="B711" s="22" t="s">
        <v>207</v>
      </c>
      <c r="C711" s="14">
        <v>975</v>
      </c>
      <c r="D711" s="15"/>
      <c r="E711" s="15"/>
      <c r="F711" s="14"/>
      <c r="G711" s="16">
        <f>G712+G1004+0.1</f>
        <v>818882.91340999992</v>
      </c>
    </row>
    <row r="712" spans="1:7" ht="15">
      <c r="A712" s="6">
        <f t="shared" si="14"/>
        <v>694</v>
      </c>
      <c r="B712" s="17" t="s">
        <v>107</v>
      </c>
      <c r="C712" s="6">
        <v>975</v>
      </c>
      <c r="D712" s="7" t="s">
        <v>138</v>
      </c>
      <c r="E712" s="7"/>
      <c r="F712" s="6"/>
      <c r="G712" s="9">
        <f>G713+G778+G973+G895+G960</f>
        <v>788715.81340999994</v>
      </c>
    </row>
    <row r="713" spans="1:7" ht="15">
      <c r="A713" s="6">
        <f t="shared" si="14"/>
        <v>695</v>
      </c>
      <c r="B713" s="17" t="s">
        <v>208</v>
      </c>
      <c r="C713" s="6">
        <v>975</v>
      </c>
      <c r="D713" s="7" t="s">
        <v>209</v>
      </c>
      <c r="E713" s="7"/>
      <c r="F713" s="6"/>
      <c r="G713" s="9">
        <f>G714</f>
        <v>324521.42400000006</v>
      </c>
    </row>
    <row r="714" spans="1:7" ht="45">
      <c r="A714" s="6">
        <f t="shared" si="14"/>
        <v>696</v>
      </c>
      <c r="B714" s="5" t="s">
        <v>180</v>
      </c>
      <c r="C714" s="6">
        <v>975</v>
      </c>
      <c r="D714" s="7" t="s">
        <v>209</v>
      </c>
      <c r="E714" s="7" t="s">
        <v>276</v>
      </c>
      <c r="F714" s="6"/>
      <c r="G714" s="9">
        <f>G715</f>
        <v>324521.42400000006</v>
      </c>
    </row>
    <row r="715" spans="1:7" ht="30">
      <c r="A715" s="6">
        <f t="shared" si="14"/>
        <v>697</v>
      </c>
      <c r="B715" s="5" t="s">
        <v>141</v>
      </c>
      <c r="C715" s="6">
        <v>975</v>
      </c>
      <c r="D715" s="7" t="s">
        <v>209</v>
      </c>
      <c r="E715" s="7" t="s">
        <v>34</v>
      </c>
      <c r="F715" s="6"/>
      <c r="G715" s="9">
        <f>G747+G756+G730+G722+G739++G762+G769+G716</f>
        <v>324521.42400000006</v>
      </c>
    </row>
    <row r="716" spans="1:7" ht="180">
      <c r="A716" s="6">
        <f t="shared" si="14"/>
        <v>698</v>
      </c>
      <c r="B716" s="5" t="s">
        <v>529</v>
      </c>
      <c r="C716" s="6">
        <v>975</v>
      </c>
      <c r="D716" s="7" t="s">
        <v>209</v>
      </c>
      <c r="E716" s="7" t="s">
        <v>530</v>
      </c>
      <c r="F716" s="6"/>
      <c r="G716" s="9">
        <f>G717</f>
        <v>409.2</v>
      </c>
    </row>
    <row r="717" spans="1:7" ht="45">
      <c r="A717" s="6">
        <f t="shared" si="14"/>
        <v>699</v>
      </c>
      <c r="B717" s="8" t="s">
        <v>149</v>
      </c>
      <c r="C717" s="6">
        <v>975</v>
      </c>
      <c r="D717" s="7" t="s">
        <v>209</v>
      </c>
      <c r="E717" s="7" t="s">
        <v>530</v>
      </c>
      <c r="F717" s="6">
        <v>600</v>
      </c>
      <c r="G717" s="9">
        <f>G718+G720</f>
        <v>409.2</v>
      </c>
    </row>
    <row r="718" spans="1:7" ht="15">
      <c r="A718" s="6">
        <f t="shared" si="14"/>
        <v>700</v>
      </c>
      <c r="B718" s="8" t="s">
        <v>151</v>
      </c>
      <c r="C718" s="6">
        <v>975</v>
      </c>
      <c r="D718" s="7" t="s">
        <v>209</v>
      </c>
      <c r="E718" s="7" t="s">
        <v>530</v>
      </c>
      <c r="F718" s="6">
        <v>610</v>
      </c>
      <c r="G718" s="9">
        <f>G719</f>
        <v>366.3</v>
      </c>
    </row>
    <row r="719" spans="1:7" ht="30">
      <c r="A719" s="6">
        <f t="shared" si="14"/>
        <v>701</v>
      </c>
      <c r="B719" s="8" t="s">
        <v>247</v>
      </c>
      <c r="C719" s="6">
        <v>975</v>
      </c>
      <c r="D719" s="7" t="s">
        <v>209</v>
      </c>
      <c r="E719" s="7" t="s">
        <v>530</v>
      </c>
      <c r="F719" s="6">
        <v>612</v>
      </c>
      <c r="G719" s="9">
        <f>364.2-42.9+45</f>
        <v>366.3</v>
      </c>
    </row>
    <row r="720" spans="1:7" ht="15">
      <c r="A720" s="6">
        <f t="shared" si="14"/>
        <v>702</v>
      </c>
      <c r="B720" s="8" t="s">
        <v>182</v>
      </c>
      <c r="C720" s="6">
        <v>975</v>
      </c>
      <c r="D720" s="7" t="s">
        <v>209</v>
      </c>
      <c r="E720" s="7" t="s">
        <v>530</v>
      </c>
      <c r="F720" s="6">
        <v>620</v>
      </c>
      <c r="G720" s="9">
        <f>G721</f>
        <v>42.9</v>
      </c>
    </row>
    <row r="721" spans="1:7" ht="30">
      <c r="A721" s="6">
        <f t="shared" si="14"/>
        <v>703</v>
      </c>
      <c r="B721" s="8" t="s">
        <v>173</v>
      </c>
      <c r="C721" s="6">
        <v>975</v>
      </c>
      <c r="D721" s="7" t="s">
        <v>209</v>
      </c>
      <c r="E721" s="7" t="s">
        <v>530</v>
      </c>
      <c r="F721" s="6">
        <v>622</v>
      </c>
      <c r="G721" s="9">
        <f>42.9</f>
        <v>42.9</v>
      </c>
    </row>
    <row r="722" spans="1:7" ht="270">
      <c r="A722" s="6">
        <f t="shared" ref="A722:A785" si="16">A721+1</f>
        <v>704</v>
      </c>
      <c r="B722" s="8" t="s">
        <v>312</v>
      </c>
      <c r="C722" s="6">
        <v>975</v>
      </c>
      <c r="D722" s="7" t="s">
        <v>209</v>
      </c>
      <c r="E722" s="7" t="s">
        <v>35</v>
      </c>
      <c r="F722" s="11"/>
      <c r="G722" s="9">
        <f>G724+G726+G728</f>
        <v>711.1</v>
      </c>
    </row>
    <row r="723" spans="1:7" ht="45">
      <c r="A723" s="6">
        <f t="shared" si="16"/>
        <v>705</v>
      </c>
      <c r="B723" s="8" t="s">
        <v>149</v>
      </c>
      <c r="C723" s="6">
        <v>975</v>
      </c>
      <c r="D723" s="7" t="s">
        <v>209</v>
      </c>
      <c r="E723" s="7" t="s">
        <v>35</v>
      </c>
      <c r="F723" s="11" t="s">
        <v>150</v>
      </c>
      <c r="G723" s="9">
        <f>G724+G726</f>
        <v>711.1</v>
      </c>
    </row>
    <row r="724" spans="1:7" ht="15">
      <c r="A724" s="6">
        <f t="shared" si="16"/>
        <v>706</v>
      </c>
      <c r="B724" s="8" t="s">
        <v>151</v>
      </c>
      <c r="C724" s="6">
        <v>975</v>
      </c>
      <c r="D724" s="7" t="s">
        <v>209</v>
      </c>
      <c r="E724" s="7" t="s">
        <v>35</v>
      </c>
      <c r="F724" s="11" t="s">
        <v>152</v>
      </c>
      <c r="G724" s="9">
        <f>G725</f>
        <v>666</v>
      </c>
    </row>
    <row r="725" spans="1:7" ht="30">
      <c r="A725" s="6">
        <f t="shared" si="16"/>
        <v>707</v>
      </c>
      <c r="B725" s="8" t="s">
        <v>247</v>
      </c>
      <c r="C725" s="6">
        <v>975</v>
      </c>
      <c r="D725" s="7" t="s">
        <v>209</v>
      </c>
      <c r="E725" s="7" t="s">
        <v>35</v>
      </c>
      <c r="F725" s="11" t="s">
        <v>248</v>
      </c>
      <c r="G725" s="9">
        <f>666</f>
        <v>666</v>
      </c>
    </row>
    <row r="726" spans="1:7" ht="15">
      <c r="A726" s="6">
        <f t="shared" si="16"/>
        <v>708</v>
      </c>
      <c r="B726" s="8" t="s">
        <v>182</v>
      </c>
      <c r="C726" s="6">
        <v>975</v>
      </c>
      <c r="D726" s="7" t="s">
        <v>209</v>
      </c>
      <c r="E726" s="7" t="s">
        <v>35</v>
      </c>
      <c r="F726" s="11" t="s">
        <v>170</v>
      </c>
      <c r="G726" s="9">
        <f>G727</f>
        <v>45.1</v>
      </c>
    </row>
    <row r="727" spans="1:7" ht="30">
      <c r="A727" s="6">
        <f t="shared" si="16"/>
        <v>709</v>
      </c>
      <c r="B727" s="8" t="s">
        <v>173</v>
      </c>
      <c r="C727" s="6">
        <v>975</v>
      </c>
      <c r="D727" s="7" t="s">
        <v>209</v>
      </c>
      <c r="E727" s="7" t="s">
        <v>35</v>
      </c>
      <c r="F727" s="11" t="s">
        <v>172</v>
      </c>
      <c r="G727" s="9">
        <f>45.1</f>
        <v>45.1</v>
      </c>
    </row>
    <row r="728" spans="1:7" ht="15">
      <c r="A728" s="6">
        <f t="shared" si="16"/>
        <v>710</v>
      </c>
      <c r="B728" s="17" t="s">
        <v>17</v>
      </c>
      <c r="C728" s="6">
        <v>975</v>
      </c>
      <c r="D728" s="7" t="s">
        <v>209</v>
      </c>
      <c r="E728" s="7" t="s">
        <v>35</v>
      </c>
      <c r="F728" s="11" t="s">
        <v>264</v>
      </c>
      <c r="G728" s="9">
        <f>G729</f>
        <v>0</v>
      </c>
    </row>
    <row r="729" spans="1:7" ht="15">
      <c r="A729" s="6">
        <f t="shared" si="16"/>
        <v>711</v>
      </c>
      <c r="B729" s="8" t="s">
        <v>265</v>
      </c>
      <c r="C729" s="6">
        <v>975</v>
      </c>
      <c r="D729" s="7" t="s">
        <v>209</v>
      </c>
      <c r="E729" s="7" t="s">
        <v>35</v>
      </c>
      <c r="F729" s="11" t="s">
        <v>266</v>
      </c>
      <c r="G729" s="9"/>
    </row>
    <row r="730" spans="1:7" ht="345">
      <c r="A730" s="6">
        <f t="shared" si="16"/>
        <v>712</v>
      </c>
      <c r="B730" s="5" t="s">
        <v>314</v>
      </c>
      <c r="C730" s="6">
        <v>975</v>
      </c>
      <c r="D730" s="7" t="s">
        <v>209</v>
      </c>
      <c r="E730" s="7" t="s">
        <v>36</v>
      </c>
      <c r="F730" s="6"/>
      <c r="G730" s="9">
        <f>G731+G737</f>
        <v>140054.62400000001</v>
      </c>
    </row>
    <row r="731" spans="1:7" ht="45">
      <c r="A731" s="6">
        <f t="shared" si="16"/>
        <v>713</v>
      </c>
      <c r="B731" s="8" t="s">
        <v>149</v>
      </c>
      <c r="C731" s="6">
        <v>975</v>
      </c>
      <c r="D731" s="7" t="s">
        <v>209</v>
      </c>
      <c r="E731" s="7" t="s">
        <v>36</v>
      </c>
      <c r="F731" s="11" t="s">
        <v>150</v>
      </c>
      <c r="G731" s="9">
        <f>G732+G735</f>
        <v>140054.6</v>
      </c>
    </row>
    <row r="732" spans="1:7" ht="15">
      <c r="A732" s="6">
        <f t="shared" si="16"/>
        <v>714</v>
      </c>
      <c r="B732" s="8" t="s">
        <v>151</v>
      </c>
      <c r="C732" s="6">
        <v>975</v>
      </c>
      <c r="D732" s="7" t="s">
        <v>209</v>
      </c>
      <c r="E732" s="7" t="s">
        <v>36</v>
      </c>
      <c r="F732" s="11" t="s">
        <v>152</v>
      </c>
      <c r="G732" s="9">
        <f>G733+G734</f>
        <v>122300.70000000001</v>
      </c>
    </row>
    <row r="733" spans="1:7" ht="90">
      <c r="A733" s="6">
        <f t="shared" si="16"/>
        <v>715</v>
      </c>
      <c r="B733" s="8" t="s">
        <v>76</v>
      </c>
      <c r="C733" s="6">
        <v>975</v>
      </c>
      <c r="D733" s="7" t="s">
        <v>209</v>
      </c>
      <c r="E733" s="7" t="s">
        <v>36</v>
      </c>
      <c r="F733" s="11" t="s">
        <v>153</v>
      </c>
      <c r="G733" s="9">
        <f>119542.1+2758.6</f>
        <v>122300.70000000001</v>
      </c>
    </row>
    <row r="734" spans="1:7" ht="30">
      <c r="A734" s="6">
        <f t="shared" si="16"/>
        <v>716</v>
      </c>
      <c r="B734" s="8" t="s">
        <v>247</v>
      </c>
      <c r="C734" s="6">
        <v>975</v>
      </c>
      <c r="D734" s="7" t="s">
        <v>209</v>
      </c>
      <c r="E734" s="7" t="s">
        <v>36</v>
      </c>
      <c r="F734" s="11" t="s">
        <v>248</v>
      </c>
      <c r="G734" s="9"/>
    </row>
    <row r="735" spans="1:7" ht="15">
      <c r="A735" s="6">
        <f t="shared" si="16"/>
        <v>717</v>
      </c>
      <c r="B735" s="8" t="s">
        <v>182</v>
      </c>
      <c r="C735" s="6">
        <v>975</v>
      </c>
      <c r="D735" s="7" t="s">
        <v>209</v>
      </c>
      <c r="E735" s="7" t="s">
        <v>36</v>
      </c>
      <c r="F735" s="11" t="s">
        <v>170</v>
      </c>
      <c r="G735" s="9">
        <f>G736</f>
        <v>17753.899999999998</v>
      </c>
    </row>
    <row r="736" spans="1:7" ht="90">
      <c r="A736" s="6">
        <f t="shared" si="16"/>
        <v>718</v>
      </c>
      <c r="B736" s="8" t="s">
        <v>58</v>
      </c>
      <c r="C736" s="6">
        <v>975</v>
      </c>
      <c r="D736" s="7" t="s">
        <v>209</v>
      </c>
      <c r="E736" s="7" t="s">
        <v>36</v>
      </c>
      <c r="F736" s="11" t="s">
        <v>171</v>
      </c>
      <c r="G736" s="9">
        <f>17497.3+256.6</f>
        <v>17753.899999999998</v>
      </c>
    </row>
    <row r="737" spans="1:7" ht="15">
      <c r="A737" s="6">
        <f t="shared" si="16"/>
        <v>719</v>
      </c>
      <c r="B737" s="17" t="s">
        <v>17</v>
      </c>
      <c r="C737" s="6">
        <v>975</v>
      </c>
      <c r="D737" s="7" t="s">
        <v>209</v>
      </c>
      <c r="E737" s="7" t="s">
        <v>36</v>
      </c>
      <c r="F737" s="11" t="s">
        <v>264</v>
      </c>
      <c r="G737" s="9">
        <f>G738</f>
        <v>2.3999999999887223E-2</v>
      </c>
    </row>
    <row r="738" spans="1:7" ht="15">
      <c r="A738" s="6">
        <f t="shared" si="16"/>
        <v>720</v>
      </c>
      <c r="B738" s="8" t="s">
        <v>265</v>
      </c>
      <c r="C738" s="6">
        <v>975</v>
      </c>
      <c r="D738" s="7" t="s">
        <v>209</v>
      </c>
      <c r="E738" s="7" t="s">
        <v>36</v>
      </c>
      <c r="F738" s="11" t="s">
        <v>266</v>
      </c>
      <c r="G738" s="9">
        <f>640.024+1275-1275+1275-1915</f>
        <v>2.3999999999887223E-2</v>
      </c>
    </row>
    <row r="739" spans="1:7" ht="345">
      <c r="A739" s="6">
        <f t="shared" si="16"/>
        <v>721</v>
      </c>
      <c r="B739" s="5" t="s">
        <v>113</v>
      </c>
      <c r="C739" s="6">
        <v>975</v>
      </c>
      <c r="D739" s="7" t="s">
        <v>209</v>
      </c>
      <c r="E739" s="6" t="s">
        <v>90</v>
      </c>
      <c r="F739" s="6"/>
      <c r="G739" s="9">
        <f>G740+G745</f>
        <v>58317.299999999996</v>
      </c>
    </row>
    <row r="740" spans="1:7" ht="45">
      <c r="A740" s="6">
        <f t="shared" si="16"/>
        <v>722</v>
      </c>
      <c r="B740" s="8" t="s">
        <v>149</v>
      </c>
      <c r="C740" s="6">
        <v>975</v>
      </c>
      <c r="D740" s="7" t="s">
        <v>209</v>
      </c>
      <c r="E740" s="6" t="s">
        <v>90</v>
      </c>
      <c r="F740" s="11" t="s">
        <v>150</v>
      </c>
      <c r="G740" s="9">
        <f>G741+G743</f>
        <v>58317.299999999996</v>
      </c>
    </row>
    <row r="741" spans="1:7" ht="15">
      <c r="A741" s="6">
        <f t="shared" si="16"/>
        <v>723</v>
      </c>
      <c r="B741" s="8" t="s">
        <v>151</v>
      </c>
      <c r="C741" s="6">
        <v>975</v>
      </c>
      <c r="D741" s="7" t="s">
        <v>209</v>
      </c>
      <c r="E741" s="6" t="s">
        <v>90</v>
      </c>
      <c r="F741" s="11" t="s">
        <v>152</v>
      </c>
      <c r="G741" s="9">
        <f>G742</f>
        <v>49938.032999999996</v>
      </c>
    </row>
    <row r="742" spans="1:7" ht="90">
      <c r="A742" s="6">
        <f t="shared" si="16"/>
        <v>724</v>
      </c>
      <c r="B742" s="8" t="s">
        <v>76</v>
      </c>
      <c r="C742" s="6">
        <v>975</v>
      </c>
      <c r="D742" s="7" t="s">
        <v>209</v>
      </c>
      <c r="E742" s="6" t="s">
        <v>90</v>
      </c>
      <c r="F742" s="11" t="s">
        <v>153</v>
      </c>
      <c r="G742" s="9">
        <f>47589.1+322.733+767.9+579.8-579.8+561.1+528.2+169</f>
        <v>49938.032999999996</v>
      </c>
    </row>
    <row r="743" spans="1:7" ht="15">
      <c r="A743" s="6">
        <f t="shared" si="16"/>
        <v>725</v>
      </c>
      <c r="B743" s="8" t="s">
        <v>182</v>
      </c>
      <c r="C743" s="6">
        <v>975</v>
      </c>
      <c r="D743" s="7" t="s">
        <v>209</v>
      </c>
      <c r="E743" s="6" t="s">
        <v>90</v>
      </c>
      <c r="F743" s="11" t="s">
        <v>170</v>
      </c>
      <c r="G743" s="9">
        <f>G744</f>
        <v>8379.2669999999998</v>
      </c>
    </row>
    <row r="744" spans="1:7" ht="90">
      <c r="A744" s="6">
        <f t="shared" si="16"/>
        <v>726</v>
      </c>
      <c r="B744" s="8" t="s">
        <v>58</v>
      </c>
      <c r="C744" s="6">
        <v>975</v>
      </c>
      <c r="D744" s="7" t="s">
        <v>209</v>
      </c>
      <c r="E744" s="6" t="s">
        <v>90</v>
      </c>
      <c r="F744" s="11" t="s">
        <v>171</v>
      </c>
      <c r="G744" s="9">
        <f>8518.4+79.667+124.2-229.6+229.6-174-169</f>
        <v>8379.2669999999998</v>
      </c>
    </row>
    <row r="745" spans="1:7" ht="15">
      <c r="A745" s="6">
        <f t="shared" si="16"/>
        <v>727</v>
      </c>
      <c r="B745" s="17" t="s">
        <v>17</v>
      </c>
      <c r="C745" s="6">
        <v>975</v>
      </c>
      <c r="D745" s="7" t="s">
        <v>209</v>
      </c>
      <c r="E745" s="6" t="s">
        <v>90</v>
      </c>
      <c r="F745" s="11" t="s">
        <v>264</v>
      </c>
      <c r="G745" s="9">
        <f>G746</f>
        <v>0</v>
      </c>
    </row>
    <row r="746" spans="1:7" ht="15">
      <c r="A746" s="6">
        <f t="shared" si="16"/>
        <v>728</v>
      </c>
      <c r="B746" s="8" t="s">
        <v>265</v>
      </c>
      <c r="C746" s="6">
        <v>975</v>
      </c>
      <c r="D746" s="7" t="s">
        <v>209</v>
      </c>
      <c r="E746" s="6" t="s">
        <v>90</v>
      </c>
      <c r="F746" s="11" t="s">
        <v>266</v>
      </c>
      <c r="G746" s="9">
        <f>387.1-350.2+350.2-387.1</f>
        <v>0</v>
      </c>
    </row>
    <row r="747" spans="1:7" ht="105">
      <c r="A747" s="6">
        <f t="shared" si="16"/>
        <v>729</v>
      </c>
      <c r="B747" s="5" t="s">
        <v>142</v>
      </c>
      <c r="C747" s="6">
        <v>975</v>
      </c>
      <c r="D747" s="7" t="s">
        <v>209</v>
      </c>
      <c r="E747" s="7" t="s">
        <v>37</v>
      </c>
      <c r="F747" s="6"/>
      <c r="G747" s="9">
        <f>G748+G754+0.1</f>
        <v>14556.000000000005</v>
      </c>
    </row>
    <row r="748" spans="1:7" ht="45">
      <c r="A748" s="6">
        <f t="shared" si="16"/>
        <v>730</v>
      </c>
      <c r="B748" s="8" t="s">
        <v>149</v>
      </c>
      <c r="C748" s="6">
        <v>975</v>
      </c>
      <c r="D748" s="7" t="s">
        <v>209</v>
      </c>
      <c r="E748" s="7" t="s">
        <v>37</v>
      </c>
      <c r="F748" s="11" t="s">
        <v>150</v>
      </c>
      <c r="G748" s="9">
        <f>G749+G752</f>
        <v>14514.200000000004</v>
      </c>
    </row>
    <row r="749" spans="1:7" ht="15">
      <c r="A749" s="6">
        <f t="shared" si="16"/>
        <v>731</v>
      </c>
      <c r="B749" s="8" t="s">
        <v>151</v>
      </c>
      <c r="C749" s="6">
        <v>975</v>
      </c>
      <c r="D749" s="7" t="s">
        <v>209</v>
      </c>
      <c r="E749" s="7" t="s">
        <v>37</v>
      </c>
      <c r="F749" s="11" t="s">
        <v>152</v>
      </c>
      <c r="G749" s="9">
        <f>G750+G751</f>
        <v>12771.000000000005</v>
      </c>
    </row>
    <row r="750" spans="1:7" ht="90">
      <c r="A750" s="6">
        <f t="shared" si="16"/>
        <v>732</v>
      </c>
      <c r="B750" s="8" t="s">
        <v>76</v>
      </c>
      <c r="C750" s="6">
        <v>975</v>
      </c>
      <c r="D750" s="7" t="s">
        <v>209</v>
      </c>
      <c r="E750" s="7" t="s">
        <v>37</v>
      </c>
      <c r="F750" s="11" t="s">
        <v>153</v>
      </c>
      <c r="G750" s="9">
        <f>96260.5-17843.9-15800.9-53669.6-55-77.2-20+300-70+43.1-62-37+85</f>
        <v>9053.0000000000055</v>
      </c>
    </row>
    <row r="751" spans="1:7" ht="30">
      <c r="A751" s="6">
        <f t="shared" si="16"/>
        <v>733</v>
      </c>
      <c r="B751" s="8" t="s">
        <v>247</v>
      </c>
      <c r="C751" s="6">
        <v>975</v>
      </c>
      <c r="D751" s="7" t="s">
        <v>209</v>
      </c>
      <c r="E751" s="7" t="s">
        <v>37</v>
      </c>
      <c r="F751" s="11" t="s">
        <v>248</v>
      </c>
      <c r="G751" s="9">
        <f>3651+37+30</f>
        <v>3718</v>
      </c>
    </row>
    <row r="752" spans="1:7" ht="15">
      <c r="A752" s="6">
        <f t="shared" si="16"/>
        <v>734</v>
      </c>
      <c r="B752" s="8" t="s">
        <v>182</v>
      </c>
      <c r="C752" s="6">
        <v>975</v>
      </c>
      <c r="D752" s="7" t="s">
        <v>209</v>
      </c>
      <c r="E752" s="7" t="s">
        <v>37</v>
      </c>
      <c r="F752" s="11" t="s">
        <v>170</v>
      </c>
      <c r="G752" s="9">
        <f>G753</f>
        <v>1743.1999999999996</v>
      </c>
    </row>
    <row r="753" spans="1:7" ht="90">
      <c r="A753" s="6">
        <f t="shared" si="16"/>
        <v>735</v>
      </c>
      <c r="B753" s="8" t="s">
        <v>58</v>
      </c>
      <c r="C753" s="6">
        <v>975</v>
      </c>
      <c r="D753" s="7" t="s">
        <v>209</v>
      </c>
      <c r="E753" s="7" t="s">
        <v>37</v>
      </c>
      <c r="F753" s="11" t="s">
        <v>171</v>
      </c>
      <c r="G753" s="9">
        <f>15946.6-3163.1-1786.4-9249.7+30-34.2</f>
        <v>1743.1999999999996</v>
      </c>
    </row>
    <row r="754" spans="1:7" ht="15">
      <c r="A754" s="6">
        <f t="shared" si="16"/>
        <v>736</v>
      </c>
      <c r="B754" s="17" t="s">
        <v>17</v>
      </c>
      <c r="C754" s="6">
        <v>975</v>
      </c>
      <c r="D754" s="7" t="s">
        <v>209</v>
      </c>
      <c r="E754" s="7" t="s">
        <v>37</v>
      </c>
      <c r="F754" s="11" t="s">
        <v>264</v>
      </c>
      <c r="G754" s="9">
        <f>G755</f>
        <v>41.7</v>
      </c>
    </row>
    <row r="755" spans="1:7" ht="15">
      <c r="A755" s="6">
        <f t="shared" si="16"/>
        <v>737</v>
      </c>
      <c r="B755" s="8" t="s">
        <v>265</v>
      </c>
      <c r="C755" s="6">
        <v>975</v>
      </c>
      <c r="D755" s="7" t="s">
        <v>209</v>
      </c>
      <c r="E755" s="7" t="s">
        <v>37</v>
      </c>
      <c r="F755" s="11" t="s">
        <v>266</v>
      </c>
      <c r="G755" s="9">
        <f>7.5+34.2</f>
        <v>41.7</v>
      </c>
    </row>
    <row r="756" spans="1:7" ht="105">
      <c r="A756" s="6">
        <f t="shared" si="16"/>
        <v>738</v>
      </c>
      <c r="B756" s="5" t="s">
        <v>142</v>
      </c>
      <c r="C756" s="6">
        <v>975</v>
      </c>
      <c r="D756" s="7" t="s">
        <v>209</v>
      </c>
      <c r="E756" s="7" t="s">
        <v>342</v>
      </c>
      <c r="F756" s="6"/>
      <c r="G756" s="9">
        <f>G757</f>
        <v>20892</v>
      </c>
    </row>
    <row r="757" spans="1:7" ht="45">
      <c r="A757" s="6">
        <f t="shared" si="16"/>
        <v>739</v>
      </c>
      <c r="B757" s="8" t="s">
        <v>149</v>
      </c>
      <c r="C757" s="6">
        <v>975</v>
      </c>
      <c r="D757" s="7" t="s">
        <v>209</v>
      </c>
      <c r="E757" s="7" t="s">
        <v>342</v>
      </c>
      <c r="F757" s="11" t="s">
        <v>150</v>
      </c>
      <c r="G757" s="9">
        <f>G758+G760</f>
        <v>20892</v>
      </c>
    </row>
    <row r="758" spans="1:7" ht="15">
      <c r="A758" s="6">
        <f t="shared" si="16"/>
        <v>740</v>
      </c>
      <c r="B758" s="8" t="s">
        <v>151</v>
      </c>
      <c r="C758" s="6">
        <v>975</v>
      </c>
      <c r="D758" s="7" t="s">
        <v>209</v>
      </c>
      <c r="E758" s="7" t="s">
        <v>342</v>
      </c>
      <c r="F758" s="11" t="s">
        <v>152</v>
      </c>
      <c r="G758" s="9">
        <f>G759</f>
        <v>17728.900000000001</v>
      </c>
    </row>
    <row r="759" spans="1:7" ht="90">
      <c r="A759" s="6">
        <f t="shared" si="16"/>
        <v>741</v>
      </c>
      <c r="B759" s="8" t="s">
        <v>76</v>
      </c>
      <c r="C759" s="6">
        <v>975</v>
      </c>
      <c r="D759" s="7" t="s">
        <v>209</v>
      </c>
      <c r="E759" s="7" t="s">
        <v>342</v>
      </c>
      <c r="F759" s="11" t="s">
        <v>153</v>
      </c>
      <c r="G759" s="9">
        <f>17843.9-115</f>
        <v>17728.900000000001</v>
      </c>
    </row>
    <row r="760" spans="1:7" ht="23.4" customHeight="1">
      <c r="A760" s="6">
        <f t="shared" si="16"/>
        <v>742</v>
      </c>
      <c r="B760" s="8" t="s">
        <v>182</v>
      </c>
      <c r="C760" s="6">
        <v>975</v>
      </c>
      <c r="D760" s="7" t="s">
        <v>209</v>
      </c>
      <c r="E760" s="7" t="s">
        <v>342</v>
      </c>
      <c r="F760" s="11" t="s">
        <v>170</v>
      </c>
      <c r="G760" s="9">
        <f>G761</f>
        <v>3163.1</v>
      </c>
    </row>
    <row r="761" spans="1:7" ht="90">
      <c r="A761" s="6">
        <f t="shared" si="16"/>
        <v>743</v>
      </c>
      <c r="B761" s="8" t="s">
        <v>58</v>
      </c>
      <c r="C761" s="6">
        <v>975</v>
      </c>
      <c r="D761" s="7" t="s">
        <v>209</v>
      </c>
      <c r="E761" s="7" t="s">
        <v>342</v>
      </c>
      <c r="F761" s="11" t="s">
        <v>171</v>
      </c>
      <c r="G761" s="9">
        <f>3163.1</f>
        <v>3163.1</v>
      </c>
    </row>
    <row r="762" spans="1:7" ht="105">
      <c r="A762" s="6">
        <f t="shared" si="16"/>
        <v>744</v>
      </c>
      <c r="B762" s="5" t="s">
        <v>142</v>
      </c>
      <c r="C762" s="6">
        <v>975</v>
      </c>
      <c r="D762" s="7" t="s">
        <v>209</v>
      </c>
      <c r="E762" s="7" t="s">
        <v>343</v>
      </c>
      <c r="F762" s="6"/>
      <c r="G762" s="9">
        <f>G763</f>
        <v>19587.800000000003</v>
      </c>
    </row>
    <row r="763" spans="1:7" ht="45">
      <c r="A763" s="6">
        <f t="shared" si="16"/>
        <v>745</v>
      </c>
      <c r="B763" s="8" t="s">
        <v>149</v>
      </c>
      <c r="C763" s="6">
        <v>975</v>
      </c>
      <c r="D763" s="7" t="s">
        <v>209</v>
      </c>
      <c r="E763" s="7" t="s">
        <v>343</v>
      </c>
      <c r="F763" s="11" t="s">
        <v>150</v>
      </c>
      <c r="G763" s="9">
        <f>G764+G767</f>
        <v>19587.800000000003</v>
      </c>
    </row>
    <row r="764" spans="1:7" ht="15">
      <c r="A764" s="6">
        <f t="shared" si="16"/>
        <v>746</v>
      </c>
      <c r="B764" s="8" t="s">
        <v>151</v>
      </c>
      <c r="C764" s="6">
        <v>975</v>
      </c>
      <c r="D764" s="7" t="s">
        <v>209</v>
      </c>
      <c r="E764" s="7" t="s">
        <v>343</v>
      </c>
      <c r="F764" s="11" t="s">
        <v>152</v>
      </c>
      <c r="G764" s="9">
        <f>G765+G766</f>
        <v>17663.900000000001</v>
      </c>
    </row>
    <row r="765" spans="1:7" ht="90">
      <c r="A765" s="6">
        <f t="shared" si="16"/>
        <v>747</v>
      </c>
      <c r="B765" s="8" t="s">
        <v>76</v>
      </c>
      <c r="C765" s="6">
        <v>975</v>
      </c>
      <c r="D765" s="7" t="s">
        <v>209</v>
      </c>
      <c r="E765" s="7" t="s">
        <v>343</v>
      </c>
      <c r="F765" s="11" t="s">
        <v>153</v>
      </c>
      <c r="G765" s="9">
        <f>15800.9-827.9+100+1763</f>
        <v>16836</v>
      </c>
    </row>
    <row r="766" spans="1:7" ht="30">
      <c r="A766" s="6">
        <f t="shared" si="16"/>
        <v>748</v>
      </c>
      <c r="B766" s="8" t="s">
        <v>247</v>
      </c>
      <c r="C766" s="6">
        <v>975</v>
      </c>
      <c r="D766" s="7" t="s">
        <v>209</v>
      </c>
      <c r="E766" s="7" t="s">
        <v>343</v>
      </c>
      <c r="F766" s="11" t="s">
        <v>248</v>
      </c>
      <c r="G766" s="9">
        <f>827.9</f>
        <v>827.9</v>
      </c>
    </row>
    <row r="767" spans="1:7" ht="15">
      <c r="A767" s="6">
        <f t="shared" si="16"/>
        <v>749</v>
      </c>
      <c r="B767" s="8" t="s">
        <v>182</v>
      </c>
      <c r="C767" s="6">
        <v>975</v>
      </c>
      <c r="D767" s="7" t="s">
        <v>209</v>
      </c>
      <c r="E767" s="7" t="s">
        <v>343</v>
      </c>
      <c r="F767" s="11" t="s">
        <v>170</v>
      </c>
      <c r="G767" s="9">
        <f>G768</f>
        <v>1923.9</v>
      </c>
    </row>
    <row r="768" spans="1:7" ht="90">
      <c r="A768" s="6">
        <f t="shared" si="16"/>
        <v>750</v>
      </c>
      <c r="B768" s="8" t="s">
        <v>58</v>
      </c>
      <c r="C768" s="6">
        <v>975</v>
      </c>
      <c r="D768" s="7" t="s">
        <v>209</v>
      </c>
      <c r="E768" s="7" t="s">
        <v>343</v>
      </c>
      <c r="F768" s="11" t="s">
        <v>171</v>
      </c>
      <c r="G768" s="9">
        <f>1786.4+137.5</f>
        <v>1923.9</v>
      </c>
    </row>
    <row r="769" spans="1:7" ht="105">
      <c r="A769" s="6">
        <f t="shared" si="16"/>
        <v>751</v>
      </c>
      <c r="B769" s="5" t="s">
        <v>142</v>
      </c>
      <c r="C769" s="6">
        <v>975</v>
      </c>
      <c r="D769" s="7" t="s">
        <v>209</v>
      </c>
      <c r="E769" s="7" t="s">
        <v>344</v>
      </c>
      <c r="F769" s="6"/>
      <c r="G769" s="9">
        <f>G770+G775</f>
        <v>69993.399999999994</v>
      </c>
    </row>
    <row r="770" spans="1:7" ht="45">
      <c r="A770" s="6">
        <f t="shared" si="16"/>
        <v>752</v>
      </c>
      <c r="B770" s="8" t="s">
        <v>149</v>
      </c>
      <c r="C770" s="6">
        <v>975</v>
      </c>
      <c r="D770" s="7" t="s">
        <v>209</v>
      </c>
      <c r="E770" s="7" t="s">
        <v>344</v>
      </c>
      <c r="F770" s="11" t="s">
        <v>150</v>
      </c>
      <c r="G770" s="9">
        <f>G771+G773</f>
        <v>69993.399999999994</v>
      </c>
    </row>
    <row r="771" spans="1:7" ht="15">
      <c r="A771" s="6">
        <f t="shared" si="16"/>
        <v>753</v>
      </c>
      <c r="B771" s="8" t="s">
        <v>151</v>
      </c>
      <c r="C771" s="6">
        <v>975</v>
      </c>
      <c r="D771" s="7" t="s">
        <v>209</v>
      </c>
      <c r="E771" s="7" t="s">
        <v>344</v>
      </c>
      <c r="F771" s="11" t="s">
        <v>152</v>
      </c>
      <c r="G771" s="9">
        <f>G772</f>
        <v>59299</v>
      </c>
    </row>
    <row r="772" spans="1:7" ht="90">
      <c r="A772" s="6">
        <f t="shared" si="16"/>
        <v>754</v>
      </c>
      <c r="B772" s="8" t="s">
        <v>76</v>
      </c>
      <c r="C772" s="6">
        <v>975</v>
      </c>
      <c r="D772" s="7" t="s">
        <v>209</v>
      </c>
      <c r="E772" s="7" t="s">
        <v>344</v>
      </c>
      <c r="F772" s="11" t="s">
        <v>153</v>
      </c>
      <c r="G772" s="9">
        <f>42900.9+241.3+12956-3535+2369.1+269.1+3156.9+0.1+940.6</f>
        <v>59299</v>
      </c>
    </row>
    <row r="773" spans="1:7" ht="15">
      <c r="A773" s="6">
        <f t="shared" si="16"/>
        <v>755</v>
      </c>
      <c r="B773" s="8" t="s">
        <v>182</v>
      </c>
      <c r="C773" s="6">
        <v>975</v>
      </c>
      <c r="D773" s="7" t="s">
        <v>209</v>
      </c>
      <c r="E773" s="7" t="s">
        <v>344</v>
      </c>
      <c r="F773" s="11" t="s">
        <v>170</v>
      </c>
      <c r="G773" s="9">
        <f>G774</f>
        <v>10694.400000000001</v>
      </c>
    </row>
    <row r="774" spans="1:7" ht="90">
      <c r="A774" s="6">
        <f t="shared" si="16"/>
        <v>756</v>
      </c>
      <c r="B774" s="8" t="s">
        <v>58</v>
      </c>
      <c r="C774" s="6">
        <v>975</v>
      </c>
      <c r="D774" s="7" t="s">
        <v>209</v>
      </c>
      <c r="E774" s="7" t="s">
        <v>344</v>
      </c>
      <c r="F774" s="11" t="s">
        <v>171</v>
      </c>
      <c r="G774" s="9">
        <f>7082.7+28.1+2138.9+435.2+59.8+470+479.7</f>
        <v>10694.400000000001</v>
      </c>
    </row>
    <row r="775" spans="1:7" ht="15">
      <c r="A775" s="6">
        <f t="shared" si="16"/>
        <v>757</v>
      </c>
      <c r="B775" s="17" t="s">
        <v>17</v>
      </c>
      <c r="C775" s="6">
        <v>975</v>
      </c>
      <c r="D775" s="7" t="s">
        <v>209</v>
      </c>
      <c r="E775" s="7" t="s">
        <v>344</v>
      </c>
      <c r="F775" s="11" t="s">
        <v>264</v>
      </c>
      <c r="G775" s="9">
        <f>G776</f>
        <v>0</v>
      </c>
    </row>
    <row r="776" spans="1:7" ht="15">
      <c r="A776" s="6">
        <f t="shared" si="16"/>
        <v>758</v>
      </c>
      <c r="B776" s="8" t="s">
        <v>265</v>
      </c>
      <c r="C776" s="6">
        <v>975</v>
      </c>
      <c r="D776" s="7" t="s">
        <v>209</v>
      </c>
      <c r="E776" s="7" t="s">
        <v>344</v>
      </c>
      <c r="F776" s="11" t="s">
        <v>266</v>
      </c>
      <c r="G776" s="9">
        <f>3535-328.9-1785.8-1420.3</f>
        <v>0</v>
      </c>
    </row>
    <row r="777" spans="1:7" ht="15">
      <c r="A777" s="6">
        <f t="shared" si="16"/>
        <v>759</v>
      </c>
      <c r="B777" s="8" t="s">
        <v>108</v>
      </c>
      <c r="C777" s="6">
        <v>975</v>
      </c>
      <c r="D777" s="7" t="s">
        <v>139</v>
      </c>
      <c r="E777" s="7"/>
      <c r="F777" s="11"/>
      <c r="G777" s="9">
        <f>G778</f>
        <v>329068.81840999989</v>
      </c>
    </row>
    <row r="778" spans="1:7" ht="30">
      <c r="A778" s="6">
        <f t="shared" si="16"/>
        <v>760</v>
      </c>
      <c r="B778" s="5" t="s">
        <v>56</v>
      </c>
      <c r="C778" s="6">
        <v>975</v>
      </c>
      <c r="D778" s="7" t="s">
        <v>139</v>
      </c>
      <c r="E778" s="7" t="s">
        <v>38</v>
      </c>
      <c r="F778" s="6"/>
      <c r="G778" s="9">
        <f>G871+G881+G839+G847+G827+G833+G887+G799+G793+G807+G811+G863+G867+G855+G859+G785+G815+G821+G779</f>
        <v>329068.81840999989</v>
      </c>
    </row>
    <row r="779" spans="1:7" ht="120">
      <c r="A779" s="6">
        <f t="shared" si="16"/>
        <v>761</v>
      </c>
      <c r="B779" s="21" t="s">
        <v>609</v>
      </c>
      <c r="C779" s="6">
        <v>975</v>
      </c>
      <c r="D779" s="7" t="s">
        <v>139</v>
      </c>
      <c r="E779" s="36" t="s">
        <v>610</v>
      </c>
      <c r="F779" s="6"/>
      <c r="G779" s="9">
        <f>G780</f>
        <v>44.2</v>
      </c>
    </row>
    <row r="780" spans="1:7" ht="45">
      <c r="A780" s="6">
        <f t="shared" si="16"/>
        <v>762</v>
      </c>
      <c r="B780" s="23" t="s">
        <v>149</v>
      </c>
      <c r="C780" s="6">
        <v>975</v>
      </c>
      <c r="D780" s="7" t="s">
        <v>139</v>
      </c>
      <c r="E780" s="36" t="s">
        <v>610</v>
      </c>
      <c r="F780" s="6">
        <v>600</v>
      </c>
      <c r="G780" s="9">
        <f>G781+G783</f>
        <v>44.2</v>
      </c>
    </row>
    <row r="781" spans="1:7" ht="15">
      <c r="A781" s="6">
        <f t="shared" si="16"/>
        <v>763</v>
      </c>
      <c r="B781" s="23" t="s">
        <v>151</v>
      </c>
      <c r="C781" s="6">
        <v>975</v>
      </c>
      <c r="D781" s="7" t="s">
        <v>139</v>
      </c>
      <c r="E781" s="36" t="s">
        <v>610</v>
      </c>
      <c r="F781" s="6">
        <v>610</v>
      </c>
      <c r="G781" s="9">
        <f>G782</f>
        <v>44.2</v>
      </c>
    </row>
    <row r="782" spans="1:7" ht="30">
      <c r="A782" s="6">
        <f t="shared" si="16"/>
        <v>764</v>
      </c>
      <c r="B782" s="23" t="s">
        <v>247</v>
      </c>
      <c r="C782" s="6">
        <v>975</v>
      </c>
      <c r="D782" s="7" t="s">
        <v>139</v>
      </c>
      <c r="E782" s="36" t="s">
        <v>610</v>
      </c>
      <c r="F782" s="6">
        <v>612</v>
      </c>
      <c r="G782" s="9">
        <f>43.2+1</f>
        <v>44.2</v>
      </c>
    </row>
    <row r="783" spans="1:7" ht="15">
      <c r="A783" s="6">
        <f t="shared" si="16"/>
        <v>765</v>
      </c>
      <c r="B783" s="23" t="s">
        <v>182</v>
      </c>
      <c r="C783" s="6">
        <v>975</v>
      </c>
      <c r="D783" s="7" t="s">
        <v>139</v>
      </c>
      <c r="E783" s="36" t="s">
        <v>610</v>
      </c>
      <c r="F783" s="6">
        <v>620</v>
      </c>
      <c r="G783" s="9">
        <f>G784</f>
        <v>0</v>
      </c>
    </row>
    <row r="784" spans="1:7" ht="30">
      <c r="A784" s="6">
        <f t="shared" si="16"/>
        <v>766</v>
      </c>
      <c r="B784" s="23" t="s">
        <v>173</v>
      </c>
      <c r="C784" s="6">
        <v>975</v>
      </c>
      <c r="D784" s="7" t="s">
        <v>139</v>
      </c>
      <c r="E784" s="36" t="s">
        <v>610</v>
      </c>
      <c r="F784" s="6">
        <v>622</v>
      </c>
      <c r="G784" s="9">
        <f>0</f>
        <v>0</v>
      </c>
    </row>
    <row r="785" spans="1:7" ht="180">
      <c r="A785" s="6">
        <f t="shared" si="16"/>
        <v>767</v>
      </c>
      <c r="B785" s="5" t="s">
        <v>531</v>
      </c>
      <c r="C785" s="6">
        <v>975</v>
      </c>
      <c r="D785" s="7" t="s">
        <v>139</v>
      </c>
      <c r="E785" s="7" t="s">
        <v>532</v>
      </c>
      <c r="F785" s="6"/>
      <c r="G785" s="9">
        <f>G786+G791</f>
        <v>222.10000000000002</v>
      </c>
    </row>
    <row r="786" spans="1:7" ht="45">
      <c r="A786" s="6">
        <f t="shared" ref="A786:A849" si="17">A785+1</f>
        <v>768</v>
      </c>
      <c r="B786" s="8" t="s">
        <v>149</v>
      </c>
      <c r="C786" s="6">
        <v>975</v>
      </c>
      <c r="D786" s="7" t="s">
        <v>139</v>
      </c>
      <c r="E786" s="7" t="s">
        <v>532</v>
      </c>
      <c r="F786" s="6">
        <v>600</v>
      </c>
      <c r="G786" s="9">
        <f>G787+G789</f>
        <v>222.10000000000002</v>
      </c>
    </row>
    <row r="787" spans="1:7" ht="15">
      <c r="A787" s="6">
        <f t="shared" si="17"/>
        <v>769</v>
      </c>
      <c r="B787" s="8" t="s">
        <v>151</v>
      </c>
      <c r="C787" s="6">
        <v>975</v>
      </c>
      <c r="D787" s="7" t="s">
        <v>139</v>
      </c>
      <c r="E787" s="7" t="s">
        <v>532</v>
      </c>
      <c r="F787" s="6">
        <v>610</v>
      </c>
      <c r="G787" s="9">
        <f>G788</f>
        <v>152.50000000000003</v>
      </c>
    </row>
    <row r="788" spans="1:7" ht="30">
      <c r="A788" s="6">
        <f t="shared" si="17"/>
        <v>770</v>
      </c>
      <c r="B788" s="23" t="s">
        <v>247</v>
      </c>
      <c r="C788" s="6">
        <v>975</v>
      </c>
      <c r="D788" s="7" t="s">
        <v>139</v>
      </c>
      <c r="E788" s="7" t="s">
        <v>532</v>
      </c>
      <c r="F788" s="6">
        <v>612</v>
      </c>
      <c r="G788" s="9">
        <f>267.1-109.1-5.5</f>
        <v>152.50000000000003</v>
      </c>
    </row>
    <row r="789" spans="1:7" ht="15">
      <c r="A789" s="6">
        <f t="shared" si="17"/>
        <v>771</v>
      </c>
      <c r="B789" s="23" t="s">
        <v>182</v>
      </c>
      <c r="C789" s="6">
        <v>975</v>
      </c>
      <c r="D789" s="7" t="s">
        <v>139</v>
      </c>
      <c r="E789" s="7" t="s">
        <v>532</v>
      </c>
      <c r="F789" s="6">
        <v>620</v>
      </c>
      <c r="G789" s="9">
        <f>G790</f>
        <v>69.599999999999994</v>
      </c>
    </row>
    <row r="790" spans="1:7" ht="30">
      <c r="A790" s="6">
        <f t="shared" si="17"/>
        <v>772</v>
      </c>
      <c r="B790" s="23" t="s">
        <v>173</v>
      </c>
      <c r="C790" s="6">
        <v>975</v>
      </c>
      <c r="D790" s="7" t="s">
        <v>139</v>
      </c>
      <c r="E790" s="7" t="s">
        <v>532</v>
      </c>
      <c r="F790" s="6">
        <v>622</v>
      </c>
      <c r="G790" s="9">
        <f>109.1-39.5</f>
        <v>69.599999999999994</v>
      </c>
    </row>
    <row r="791" spans="1:7" ht="15">
      <c r="A791" s="6">
        <f t="shared" si="17"/>
        <v>773</v>
      </c>
      <c r="B791" s="17" t="s">
        <v>17</v>
      </c>
      <c r="C791" s="6">
        <v>975</v>
      </c>
      <c r="D791" s="7" t="s">
        <v>139</v>
      </c>
      <c r="E791" s="7" t="s">
        <v>532</v>
      </c>
      <c r="F791" s="6">
        <v>800</v>
      </c>
      <c r="G791" s="9">
        <f>G792</f>
        <v>0</v>
      </c>
    </row>
    <row r="792" spans="1:7" ht="15">
      <c r="A792" s="6">
        <f t="shared" si="17"/>
        <v>774</v>
      </c>
      <c r="B792" s="8" t="s">
        <v>265</v>
      </c>
      <c r="C792" s="6">
        <v>975</v>
      </c>
      <c r="D792" s="7" t="s">
        <v>139</v>
      </c>
      <c r="E792" s="7" t="s">
        <v>532</v>
      </c>
      <c r="F792" s="6">
        <v>870</v>
      </c>
      <c r="G792" s="9"/>
    </row>
    <row r="793" spans="1:7" ht="150">
      <c r="A793" s="6">
        <f t="shared" si="17"/>
        <v>775</v>
      </c>
      <c r="B793" s="5" t="s">
        <v>498</v>
      </c>
      <c r="C793" s="6">
        <v>975</v>
      </c>
      <c r="D793" s="7" t="s">
        <v>139</v>
      </c>
      <c r="E793" s="7" t="s">
        <v>499</v>
      </c>
      <c r="F793" s="6"/>
      <c r="G793" s="9">
        <f>G794</f>
        <v>511.10000000000008</v>
      </c>
    </row>
    <row r="794" spans="1:7" ht="45">
      <c r="A794" s="6">
        <f t="shared" si="17"/>
        <v>776</v>
      </c>
      <c r="B794" s="23" t="s">
        <v>149</v>
      </c>
      <c r="C794" s="6">
        <v>975</v>
      </c>
      <c r="D794" s="7" t="s">
        <v>139</v>
      </c>
      <c r="E794" s="7" t="s">
        <v>499</v>
      </c>
      <c r="F794" s="6">
        <v>600</v>
      </c>
      <c r="G794" s="9">
        <f>G796+G797</f>
        <v>511.10000000000008</v>
      </c>
    </row>
    <row r="795" spans="1:7" ht="15">
      <c r="A795" s="6">
        <f t="shared" si="17"/>
        <v>777</v>
      </c>
      <c r="B795" s="23" t="s">
        <v>151</v>
      </c>
      <c r="C795" s="6">
        <v>975</v>
      </c>
      <c r="D795" s="7" t="s">
        <v>139</v>
      </c>
      <c r="E795" s="7" t="s">
        <v>499</v>
      </c>
      <c r="F795" s="6">
        <v>610</v>
      </c>
      <c r="G795" s="9">
        <f>G796</f>
        <v>383.30000000000007</v>
      </c>
    </row>
    <row r="796" spans="1:7" ht="90">
      <c r="A796" s="6">
        <f t="shared" si="17"/>
        <v>778</v>
      </c>
      <c r="B796" s="8" t="s">
        <v>76</v>
      </c>
      <c r="C796" s="6">
        <v>975</v>
      </c>
      <c r="D796" s="7" t="s">
        <v>139</v>
      </c>
      <c r="E796" s="7" t="s">
        <v>499</v>
      </c>
      <c r="F796" s="6">
        <v>611</v>
      </c>
      <c r="G796" s="9">
        <f>511.1-121.4-6.4</f>
        <v>383.30000000000007</v>
      </c>
    </row>
    <row r="797" spans="1:7" ht="15">
      <c r="A797" s="6">
        <f t="shared" si="17"/>
        <v>779</v>
      </c>
      <c r="B797" s="23" t="s">
        <v>151</v>
      </c>
      <c r="C797" s="6">
        <v>975</v>
      </c>
      <c r="D797" s="7" t="s">
        <v>139</v>
      </c>
      <c r="E797" s="7" t="s">
        <v>499</v>
      </c>
      <c r="F797" s="6">
        <v>620</v>
      </c>
      <c r="G797" s="9">
        <f>G798</f>
        <v>127.80000000000001</v>
      </c>
    </row>
    <row r="798" spans="1:7" ht="90">
      <c r="A798" s="6">
        <f t="shared" si="17"/>
        <v>780</v>
      </c>
      <c r="B798" s="8" t="s">
        <v>58</v>
      </c>
      <c r="C798" s="6">
        <v>975</v>
      </c>
      <c r="D798" s="7" t="s">
        <v>139</v>
      </c>
      <c r="E798" s="7" t="s">
        <v>499</v>
      </c>
      <c r="F798" s="6">
        <v>621</v>
      </c>
      <c r="G798" s="9">
        <f>121.4+6.4</f>
        <v>127.80000000000001</v>
      </c>
    </row>
    <row r="799" spans="1:7" ht="135">
      <c r="A799" s="6">
        <f t="shared" si="17"/>
        <v>781</v>
      </c>
      <c r="B799" s="8" t="s">
        <v>413</v>
      </c>
      <c r="C799" s="6">
        <v>975</v>
      </c>
      <c r="D799" s="7" t="s">
        <v>139</v>
      </c>
      <c r="E799" s="7" t="s">
        <v>414</v>
      </c>
      <c r="F799" s="6"/>
      <c r="G799" s="9">
        <f>G800+G805</f>
        <v>16170.800000000001</v>
      </c>
    </row>
    <row r="800" spans="1:7" ht="45">
      <c r="A800" s="6">
        <f t="shared" si="17"/>
        <v>782</v>
      </c>
      <c r="B800" s="8" t="s">
        <v>149</v>
      </c>
      <c r="C800" s="6">
        <v>975</v>
      </c>
      <c r="D800" s="7" t="s">
        <v>139</v>
      </c>
      <c r="E800" s="7" t="s">
        <v>414</v>
      </c>
      <c r="F800" s="6">
        <v>600</v>
      </c>
      <c r="G800" s="9">
        <f>G801+G803</f>
        <v>16170.800000000001</v>
      </c>
    </row>
    <row r="801" spans="1:7" ht="15">
      <c r="A801" s="6">
        <f t="shared" si="17"/>
        <v>783</v>
      </c>
      <c r="B801" s="8" t="s">
        <v>151</v>
      </c>
      <c r="C801" s="6">
        <v>975</v>
      </c>
      <c r="D801" s="7" t="s">
        <v>139</v>
      </c>
      <c r="E801" s="7" t="s">
        <v>414</v>
      </c>
      <c r="F801" s="6">
        <v>610</v>
      </c>
      <c r="G801" s="9">
        <f>G802</f>
        <v>12538.2</v>
      </c>
    </row>
    <row r="802" spans="1:7" ht="90">
      <c r="A802" s="6">
        <f t="shared" si="17"/>
        <v>784</v>
      </c>
      <c r="B802" s="8" t="s">
        <v>76</v>
      </c>
      <c r="C802" s="6">
        <v>975</v>
      </c>
      <c r="D802" s="7" t="s">
        <v>139</v>
      </c>
      <c r="E802" s="7" t="s">
        <v>414</v>
      </c>
      <c r="F802" s="6">
        <v>611</v>
      </c>
      <c r="G802" s="9">
        <f>12538.2</f>
        <v>12538.2</v>
      </c>
    </row>
    <row r="803" spans="1:7" ht="15">
      <c r="A803" s="6">
        <f t="shared" si="17"/>
        <v>785</v>
      </c>
      <c r="B803" s="8" t="s">
        <v>182</v>
      </c>
      <c r="C803" s="6">
        <v>975</v>
      </c>
      <c r="D803" s="7" t="s">
        <v>139</v>
      </c>
      <c r="E803" s="7" t="s">
        <v>414</v>
      </c>
      <c r="F803" s="6">
        <v>620</v>
      </c>
      <c r="G803" s="9">
        <f>G804</f>
        <v>3632.6</v>
      </c>
    </row>
    <row r="804" spans="1:7" ht="90">
      <c r="A804" s="6">
        <f t="shared" si="17"/>
        <v>786</v>
      </c>
      <c r="B804" s="8" t="s">
        <v>58</v>
      </c>
      <c r="C804" s="6">
        <v>975</v>
      </c>
      <c r="D804" s="7" t="s">
        <v>139</v>
      </c>
      <c r="E804" s="7" t="s">
        <v>414</v>
      </c>
      <c r="F804" s="6">
        <v>621</v>
      </c>
      <c r="G804" s="9">
        <f>3632.6</f>
        <v>3632.6</v>
      </c>
    </row>
    <row r="805" spans="1:7" ht="15">
      <c r="A805" s="6">
        <f t="shared" si="17"/>
        <v>787</v>
      </c>
      <c r="B805" s="17" t="s">
        <v>17</v>
      </c>
      <c r="C805" s="6">
        <v>975</v>
      </c>
      <c r="D805" s="7" t="s">
        <v>139</v>
      </c>
      <c r="E805" s="7" t="s">
        <v>414</v>
      </c>
      <c r="F805" s="6">
        <v>800</v>
      </c>
      <c r="G805" s="9">
        <f>G806</f>
        <v>0</v>
      </c>
    </row>
    <row r="806" spans="1:7" ht="15">
      <c r="A806" s="6">
        <f t="shared" si="17"/>
        <v>788</v>
      </c>
      <c r="B806" s="8" t="s">
        <v>265</v>
      </c>
      <c r="C806" s="6">
        <v>975</v>
      </c>
      <c r="D806" s="7" t="s">
        <v>139</v>
      </c>
      <c r="E806" s="7" t="s">
        <v>414</v>
      </c>
      <c r="F806" s="6">
        <v>870</v>
      </c>
      <c r="G806" s="9"/>
    </row>
    <row r="807" spans="1:7" ht="105">
      <c r="A807" s="6">
        <f t="shared" si="17"/>
        <v>789</v>
      </c>
      <c r="B807" s="8" t="s">
        <v>522</v>
      </c>
      <c r="C807" s="6">
        <v>975</v>
      </c>
      <c r="D807" s="7" t="s">
        <v>139</v>
      </c>
      <c r="E807" s="7" t="s">
        <v>514</v>
      </c>
      <c r="F807" s="6"/>
      <c r="G807" s="9">
        <f>G808</f>
        <v>0</v>
      </c>
    </row>
    <row r="808" spans="1:7" ht="45">
      <c r="A808" s="6">
        <f t="shared" si="17"/>
        <v>790</v>
      </c>
      <c r="B808" s="8" t="s">
        <v>149</v>
      </c>
      <c r="C808" s="6">
        <v>975</v>
      </c>
      <c r="D808" s="7" t="s">
        <v>139</v>
      </c>
      <c r="E808" s="7" t="s">
        <v>514</v>
      </c>
      <c r="F808" s="6">
        <v>600</v>
      </c>
      <c r="G808" s="9">
        <f>G809</f>
        <v>0</v>
      </c>
    </row>
    <row r="809" spans="1:7" ht="15">
      <c r="A809" s="6">
        <f t="shared" si="17"/>
        <v>791</v>
      </c>
      <c r="B809" s="8" t="s">
        <v>151</v>
      </c>
      <c r="C809" s="6">
        <v>975</v>
      </c>
      <c r="D809" s="7" t="s">
        <v>139</v>
      </c>
      <c r="E809" s="7" t="s">
        <v>514</v>
      </c>
      <c r="F809" s="6">
        <v>610</v>
      </c>
      <c r="G809" s="9">
        <f>G810</f>
        <v>0</v>
      </c>
    </row>
    <row r="810" spans="1:7" ht="30">
      <c r="A810" s="6">
        <f t="shared" si="17"/>
        <v>792</v>
      </c>
      <c r="B810" s="8" t="s">
        <v>247</v>
      </c>
      <c r="C810" s="6">
        <v>975</v>
      </c>
      <c r="D810" s="7" t="s">
        <v>139</v>
      </c>
      <c r="E810" s="7" t="s">
        <v>514</v>
      </c>
      <c r="F810" s="6">
        <v>612</v>
      </c>
      <c r="G810" s="9">
        <f>35000-35000</f>
        <v>0</v>
      </c>
    </row>
    <row r="811" spans="1:7" ht="105">
      <c r="A811" s="6">
        <f t="shared" si="17"/>
        <v>793</v>
      </c>
      <c r="B811" s="8" t="s">
        <v>523</v>
      </c>
      <c r="C811" s="6">
        <v>975</v>
      </c>
      <c r="D811" s="7" t="s">
        <v>139</v>
      </c>
      <c r="E811" s="7" t="s">
        <v>515</v>
      </c>
      <c r="F811" s="6"/>
      <c r="G811" s="9">
        <f>G812</f>
        <v>160</v>
      </c>
    </row>
    <row r="812" spans="1:7" ht="45">
      <c r="A812" s="6">
        <f t="shared" si="17"/>
        <v>794</v>
      </c>
      <c r="B812" s="8" t="s">
        <v>149</v>
      </c>
      <c r="C812" s="6">
        <v>975</v>
      </c>
      <c r="D812" s="7" t="s">
        <v>139</v>
      </c>
      <c r="E812" s="7" t="s">
        <v>515</v>
      </c>
      <c r="F812" s="6">
        <v>600</v>
      </c>
      <c r="G812" s="9">
        <f>G813</f>
        <v>160</v>
      </c>
    </row>
    <row r="813" spans="1:7" ht="15">
      <c r="A813" s="6">
        <f t="shared" si="17"/>
        <v>795</v>
      </c>
      <c r="B813" s="8" t="s">
        <v>151</v>
      </c>
      <c r="C813" s="6">
        <v>975</v>
      </c>
      <c r="D813" s="7" t="s">
        <v>139</v>
      </c>
      <c r="E813" s="7" t="s">
        <v>515</v>
      </c>
      <c r="F813" s="6">
        <v>610</v>
      </c>
      <c r="G813" s="9">
        <f>G814</f>
        <v>160</v>
      </c>
    </row>
    <row r="814" spans="1:7" ht="30">
      <c r="A814" s="6">
        <f t="shared" si="17"/>
        <v>796</v>
      </c>
      <c r="B814" s="8" t="s">
        <v>247</v>
      </c>
      <c r="C814" s="6">
        <v>975</v>
      </c>
      <c r="D814" s="7" t="s">
        <v>139</v>
      </c>
      <c r="E814" s="7" t="s">
        <v>515</v>
      </c>
      <c r="F814" s="6">
        <v>612</v>
      </c>
      <c r="G814" s="9">
        <f>160</f>
        <v>160</v>
      </c>
    </row>
    <row r="815" spans="1:7" ht="120">
      <c r="A815" s="6">
        <f t="shared" si="17"/>
        <v>797</v>
      </c>
      <c r="B815" s="8" t="s">
        <v>582</v>
      </c>
      <c r="C815" s="6">
        <v>975</v>
      </c>
      <c r="D815" s="7" t="s">
        <v>139</v>
      </c>
      <c r="E815" s="7" t="s">
        <v>583</v>
      </c>
      <c r="F815" s="6"/>
      <c r="G815" s="9">
        <f>G816</f>
        <v>4005.8</v>
      </c>
    </row>
    <row r="816" spans="1:7" ht="45">
      <c r="A816" s="6">
        <f t="shared" si="17"/>
        <v>798</v>
      </c>
      <c r="B816" s="8" t="s">
        <v>149</v>
      </c>
      <c r="C816" s="6">
        <v>975</v>
      </c>
      <c r="D816" s="7" t="s">
        <v>139</v>
      </c>
      <c r="E816" s="7" t="s">
        <v>583</v>
      </c>
      <c r="F816" s="6">
        <v>600</v>
      </c>
      <c r="G816" s="9">
        <f>G817+G819</f>
        <v>4005.8</v>
      </c>
    </row>
    <row r="817" spans="1:11" ht="15">
      <c r="A817" s="6">
        <f t="shared" si="17"/>
        <v>799</v>
      </c>
      <c r="B817" s="8" t="s">
        <v>151</v>
      </c>
      <c r="C817" s="6">
        <v>975</v>
      </c>
      <c r="D817" s="7" t="s">
        <v>139</v>
      </c>
      <c r="E817" s="7" t="s">
        <v>583</v>
      </c>
      <c r="F817" s="6">
        <v>610</v>
      </c>
      <c r="G817" s="9">
        <f>G818</f>
        <v>1765.4</v>
      </c>
    </row>
    <row r="818" spans="1:11" ht="30">
      <c r="A818" s="6">
        <f t="shared" si="17"/>
        <v>800</v>
      </c>
      <c r="B818" s="8" t="s">
        <v>247</v>
      </c>
      <c r="C818" s="6">
        <v>975</v>
      </c>
      <c r="D818" s="7" t="s">
        <v>139</v>
      </c>
      <c r="E818" s="7" t="s">
        <v>583</v>
      </c>
      <c r="F818" s="6">
        <v>612</v>
      </c>
      <c r="G818" s="9">
        <f>4005.8-2261+20.6</f>
        <v>1765.4</v>
      </c>
    </row>
    <row r="819" spans="1:11" ht="15">
      <c r="A819" s="6">
        <f t="shared" si="17"/>
        <v>801</v>
      </c>
      <c r="B819" s="8" t="s">
        <v>182</v>
      </c>
      <c r="C819" s="6">
        <v>975</v>
      </c>
      <c r="D819" s="7" t="s">
        <v>139</v>
      </c>
      <c r="E819" s="7" t="s">
        <v>583</v>
      </c>
      <c r="F819" s="6">
        <v>620</v>
      </c>
      <c r="G819" s="9">
        <f>G820</f>
        <v>2240.4</v>
      </c>
    </row>
    <row r="820" spans="1:11" ht="30">
      <c r="A820" s="6">
        <f t="shared" si="17"/>
        <v>802</v>
      </c>
      <c r="B820" s="8" t="s">
        <v>173</v>
      </c>
      <c r="C820" s="6">
        <v>975</v>
      </c>
      <c r="D820" s="7" t="s">
        <v>139</v>
      </c>
      <c r="E820" s="7" t="s">
        <v>583</v>
      </c>
      <c r="F820" s="6">
        <v>622</v>
      </c>
      <c r="G820" s="9">
        <f>2261-20.6</f>
        <v>2240.4</v>
      </c>
    </row>
    <row r="821" spans="1:11" ht="135">
      <c r="A821" s="6">
        <f t="shared" si="17"/>
        <v>803</v>
      </c>
      <c r="B821" s="8" t="s">
        <v>585</v>
      </c>
      <c r="C821" s="6">
        <v>975</v>
      </c>
      <c r="D821" s="7" t="s">
        <v>139</v>
      </c>
      <c r="E821" s="7" t="s">
        <v>584</v>
      </c>
      <c r="F821" s="6"/>
      <c r="G821" s="9">
        <f>G822</f>
        <v>290.3</v>
      </c>
      <c r="K821" s="31"/>
    </row>
    <row r="822" spans="1:11" ht="45">
      <c r="A822" s="6">
        <f t="shared" si="17"/>
        <v>804</v>
      </c>
      <c r="B822" s="8" t="s">
        <v>149</v>
      </c>
      <c r="C822" s="6">
        <v>975</v>
      </c>
      <c r="D822" s="7" t="s">
        <v>139</v>
      </c>
      <c r="E822" s="7" t="s">
        <v>584</v>
      </c>
      <c r="F822" s="6">
        <v>600</v>
      </c>
      <c r="G822" s="9">
        <f>G823+G825</f>
        <v>290.3</v>
      </c>
    </row>
    <row r="823" spans="1:11" ht="15">
      <c r="A823" s="6">
        <f t="shared" si="17"/>
        <v>805</v>
      </c>
      <c r="B823" s="8" t="s">
        <v>151</v>
      </c>
      <c r="C823" s="6">
        <v>975</v>
      </c>
      <c r="D823" s="7" t="s">
        <v>139</v>
      </c>
      <c r="E823" s="7" t="s">
        <v>584</v>
      </c>
      <c r="F823" s="6">
        <v>610</v>
      </c>
      <c r="G823" s="9">
        <f>G824</f>
        <v>290.3</v>
      </c>
    </row>
    <row r="824" spans="1:11" ht="30">
      <c r="A824" s="6">
        <f t="shared" si="17"/>
        <v>806</v>
      </c>
      <c r="B824" s="8" t="s">
        <v>247</v>
      </c>
      <c r="C824" s="6">
        <v>975</v>
      </c>
      <c r="D824" s="7" t="s">
        <v>139</v>
      </c>
      <c r="E824" s="7" t="s">
        <v>584</v>
      </c>
      <c r="F824" s="6">
        <v>612</v>
      </c>
      <c r="G824" s="9">
        <f>200.3+90</f>
        <v>290.3</v>
      </c>
    </row>
    <row r="825" spans="1:11" ht="15">
      <c r="A825" s="6">
        <f t="shared" si="17"/>
        <v>807</v>
      </c>
      <c r="B825" s="8" t="s">
        <v>182</v>
      </c>
      <c r="C825" s="6">
        <v>975</v>
      </c>
      <c r="D825" s="7" t="s">
        <v>139</v>
      </c>
      <c r="E825" s="7" t="s">
        <v>584</v>
      </c>
      <c r="F825" s="6">
        <v>620</v>
      </c>
      <c r="G825" s="9">
        <f>G826</f>
        <v>0</v>
      </c>
    </row>
    <row r="826" spans="1:11" ht="30">
      <c r="A826" s="6">
        <f t="shared" si="17"/>
        <v>808</v>
      </c>
      <c r="B826" s="8" t="s">
        <v>173</v>
      </c>
      <c r="C826" s="6">
        <v>975</v>
      </c>
      <c r="D826" s="7" t="s">
        <v>139</v>
      </c>
      <c r="E826" s="7" t="s">
        <v>584</v>
      </c>
      <c r="F826" s="6">
        <v>622</v>
      </c>
      <c r="G826" s="9"/>
    </row>
    <row r="827" spans="1:11" ht="135">
      <c r="A827" s="6">
        <f t="shared" si="17"/>
        <v>809</v>
      </c>
      <c r="B827" s="8" t="s">
        <v>383</v>
      </c>
      <c r="C827" s="6">
        <v>975</v>
      </c>
      <c r="D827" s="7" t="s">
        <v>139</v>
      </c>
      <c r="E827" s="7" t="s">
        <v>309</v>
      </c>
      <c r="F827" s="6"/>
      <c r="G827" s="9">
        <f>G828</f>
        <v>1597.5</v>
      </c>
    </row>
    <row r="828" spans="1:11" ht="45">
      <c r="A828" s="6">
        <f t="shared" si="17"/>
        <v>810</v>
      </c>
      <c r="B828" s="8" t="s">
        <v>149</v>
      </c>
      <c r="C828" s="6">
        <v>975</v>
      </c>
      <c r="D828" s="7" t="s">
        <v>139</v>
      </c>
      <c r="E828" s="7" t="s">
        <v>309</v>
      </c>
      <c r="F828" s="6">
        <v>600</v>
      </c>
      <c r="G828" s="9">
        <f>G829+G831</f>
        <v>1597.5</v>
      </c>
    </row>
    <row r="829" spans="1:11" ht="15">
      <c r="A829" s="6">
        <f t="shared" si="17"/>
        <v>811</v>
      </c>
      <c r="B829" s="8" t="s">
        <v>151</v>
      </c>
      <c r="C829" s="6">
        <v>975</v>
      </c>
      <c r="D829" s="7" t="s">
        <v>139</v>
      </c>
      <c r="E829" s="7" t="s">
        <v>309</v>
      </c>
      <c r="F829" s="6">
        <v>610</v>
      </c>
      <c r="G829" s="9">
        <f>G830</f>
        <v>1119.4000000000001</v>
      </c>
    </row>
    <row r="830" spans="1:11" ht="30">
      <c r="A830" s="6">
        <f t="shared" si="17"/>
        <v>812</v>
      </c>
      <c r="B830" s="8" t="s">
        <v>247</v>
      </c>
      <c r="C830" s="6">
        <v>975</v>
      </c>
      <c r="D830" s="7" t="s">
        <v>139</v>
      </c>
      <c r="E830" s="7" t="s">
        <v>309</v>
      </c>
      <c r="F830" s="6">
        <v>612</v>
      </c>
      <c r="G830" s="9">
        <f>1278-478.1+319.5+23.5-23.5</f>
        <v>1119.4000000000001</v>
      </c>
    </row>
    <row r="831" spans="1:11" ht="15">
      <c r="A831" s="6">
        <f t="shared" si="17"/>
        <v>813</v>
      </c>
      <c r="B831" s="8" t="s">
        <v>182</v>
      </c>
      <c r="C831" s="6">
        <v>975</v>
      </c>
      <c r="D831" s="7" t="s">
        <v>139</v>
      </c>
      <c r="E831" s="7" t="s">
        <v>309</v>
      </c>
      <c r="F831" s="6">
        <v>620</v>
      </c>
      <c r="G831" s="9">
        <f>G832</f>
        <v>478.1</v>
      </c>
    </row>
    <row r="832" spans="1:11" ht="30">
      <c r="A832" s="6">
        <f t="shared" si="17"/>
        <v>814</v>
      </c>
      <c r="B832" s="8" t="s">
        <v>173</v>
      </c>
      <c r="C832" s="6">
        <v>975</v>
      </c>
      <c r="D832" s="7" t="s">
        <v>139</v>
      </c>
      <c r="E832" s="7" t="s">
        <v>309</v>
      </c>
      <c r="F832" s="6">
        <v>622</v>
      </c>
      <c r="G832" s="9">
        <f>478.1</f>
        <v>478.1</v>
      </c>
    </row>
    <row r="833" spans="1:7" ht="150">
      <c r="A833" s="6">
        <f t="shared" si="17"/>
        <v>815</v>
      </c>
      <c r="B833" s="8" t="s">
        <v>373</v>
      </c>
      <c r="C833" s="6">
        <v>975</v>
      </c>
      <c r="D833" s="7" t="s">
        <v>139</v>
      </c>
      <c r="E833" s="7" t="s">
        <v>310</v>
      </c>
      <c r="F833" s="6"/>
      <c r="G833" s="9">
        <f>G834</f>
        <v>87.5</v>
      </c>
    </row>
    <row r="834" spans="1:7" ht="45">
      <c r="A834" s="6">
        <f t="shared" si="17"/>
        <v>816</v>
      </c>
      <c r="B834" s="8" t="s">
        <v>149</v>
      </c>
      <c r="C834" s="6">
        <v>975</v>
      </c>
      <c r="D834" s="7" t="s">
        <v>139</v>
      </c>
      <c r="E834" s="7" t="s">
        <v>310</v>
      </c>
      <c r="F834" s="6">
        <v>600</v>
      </c>
      <c r="G834" s="9">
        <f>G835+G837</f>
        <v>87.5</v>
      </c>
    </row>
    <row r="835" spans="1:7" ht="15">
      <c r="A835" s="6">
        <f t="shared" si="17"/>
        <v>817</v>
      </c>
      <c r="B835" s="8" t="s">
        <v>151</v>
      </c>
      <c r="C835" s="6">
        <v>975</v>
      </c>
      <c r="D835" s="7" t="s">
        <v>139</v>
      </c>
      <c r="E835" s="7" t="s">
        <v>310</v>
      </c>
      <c r="F835" s="6">
        <v>610</v>
      </c>
      <c r="G835" s="9">
        <f>G836</f>
        <v>87.5</v>
      </c>
    </row>
    <row r="836" spans="1:7" ht="30">
      <c r="A836" s="6">
        <f t="shared" si="17"/>
        <v>818</v>
      </c>
      <c r="B836" s="8" t="s">
        <v>247</v>
      </c>
      <c r="C836" s="6">
        <v>975</v>
      </c>
      <c r="D836" s="7" t="s">
        <v>139</v>
      </c>
      <c r="E836" s="7" t="s">
        <v>310</v>
      </c>
      <c r="F836" s="6">
        <v>612</v>
      </c>
      <c r="G836" s="9">
        <f>51.1+12.9+23.5</f>
        <v>87.5</v>
      </c>
    </row>
    <row r="837" spans="1:7" ht="15">
      <c r="A837" s="6">
        <f t="shared" si="17"/>
        <v>819</v>
      </c>
      <c r="B837" s="8" t="s">
        <v>182</v>
      </c>
      <c r="C837" s="6">
        <v>975</v>
      </c>
      <c r="D837" s="7" t="s">
        <v>139</v>
      </c>
      <c r="E837" s="7" t="s">
        <v>310</v>
      </c>
      <c r="F837" s="6">
        <v>620</v>
      </c>
      <c r="G837" s="9">
        <f>G838</f>
        <v>0</v>
      </c>
    </row>
    <row r="838" spans="1:7" ht="30">
      <c r="A838" s="6">
        <f t="shared" si="17"/>
        <v>820</v>
      </c>
      <c r="B838" s="8" t="s">
        <v>173</v>
      </c>
      <c r="C838" s="6">
        <v>975</v>
      </c>
      <c r="D838" s="7" t="s">
        <v>139</v>
      </c>
      <c r="E838" s="7" t="s">
        <v>310</v>
      </c>
      <c r="F838" s="6">
        <v>622</v>
      </c>
      <c r="G838" s="9"/>
    </row>
    <row r="839" spans="1:7" ht="360">
      <c r="A839" s="6">
        <f t="shared" si="17"/>
        <v>821</v>
      </c>
      <c r="B839" s="5" t="s">
        <v>154</v>
      </c>
      <c r="C839" s="6">
        <v>975</v>
      </c>
      <c r="D839" s="7" t="s">
        <v>139</v>
      </c>
      <c r="E839" s="7" t="s">
        <v>39</v>
      </c>
      <c r="F839" s="6"/>
      <c r="G839" s="9">
        <f>G840+G845</f>
        <v>179378.5796</v>
      </c>
    </row>
    <row r="840" spans="1:7" ht="45">
      <c r="A840" s="6">
        <f t="shared" si="17"/>
        <v>822</v>
      </c>
      <c r="B840" s="8" t="s">
        <v>149</v>
      </c>
      <c r="C840" s="6">
        <v>975</v>
      </c>
      <c r="D840" s="7" t="s">
        <v>139</v>
      </c>
      <c r="E840" s="7" t="s">
        <v>39</v>
      </c>
      <c r="F840" s="11" t="s">
        <v>150</v>
      </c>
      <c r="G840" s="9">
        <f>G841+G843-0.1</f>
        <v>179378.5796</v>
      </c>
    </row>
    <row r="841" spans="1:7" ht="15">
      <c r="A841" s="6">
        <f t="shared" si="17"/>
        <v>823</v>
      </c>
      <c r="B841" s="8" t="s">
        <v>151</v>
      </c>
      <c r="C841" s="6">
        <v>975</v>
      </c>
      <c r="D841" s="7" t="s">
        <v>139</v>
      </c>
      <c r="E841" s="7" t="s">
        <v>39</v>
      </c>
      <c r="F841" s="11" t="s">
        <v>152</v>
      </c>
      <c r="G841" s="9">
        <f>G842</f>
        <v>138295.34900000002</v>
      </c>
    </row>
    <row r="842" spans="1:7" ht="90">
      <c r="A842" s="6">
        <f t="shared" si="17"/>
        <v>824</v>
      </c>
      <c r="B842" s="8" t="s">
        <v>76</v>
      </c>
      <c r="C842" s="6">
        <v>975</v>
      </c>
      <c r="D842" s="7" t="s">
        <v>139</v>
      </c>
      <c r="E842" s="7" t="s">
        <v>39</v>
      </c>
      <c r="F842" s="11" t="s">
        <v>153</v>
      </c>
      <c r="G842" s="9">
        <f>134328.6+3725.649+394.6-153.5</f>
        <v>138295.34900000002</v>
      </c>
    </row>
    <row r="843" spans="1:7" ht="15">
      <c r="A843" s="6">
        <f t="shared" si="17"/>
        <v>825</v>
      </c>
      <c r="B843" s="8" t="s">
        <v>182</v>
      </c>
      <c r="C843" s="6">
        <v>975</v>
      </c>
      <c r="D843" s="7" t="s">
        <v>139</v>
      </c>
      <c r="E843" s="7" t="s">
        <v>39</v>
      </c>
      <c r="F843" s="11" t="s">
        <v>170</v>
      </c>
      <c r="G843" s="9">
        <f>G844</f>
        <v>41083.330599999994</v>
      </c>
    </row>
    <row r="844" spans="1:7" ht="90">
      <c r="A844" s="6">
        <f t="shared" si="17"/>
        <v>826</v>
      </c>
      <c r="B844" s="8" t="s">
        <v>58</v>
      </c>
      <c r="C844" s="6">
        <v>975</v>
      </c>
      <c r="D844" s="7" t="s">
        <v>139</v>
      </c>
      <c r="E844" s="7" t="s">
        <v>39</v>
      </c>
      <c r="F844" s="11" t="s">
        <v>171</v>
      </c>
      <c r="G844" s="9">
        <f>39861.0796+1068.751+153.5</f>
        <v>41083.330599999994</v>
      </c>
    </row>
    <row r="845" spans="1:7" ht="15">
      <c r="A845" s="6">
        <f t="shared" si="17"/>
        <v>827</v>
      </c>
      <c r="B845" s="17" t="s">
        <v>17</v>
      </c>
      <c r="C845" s="6">
        <v>975</v>
      </c>
      <c r="D845" s="7" t="s">
        <v>139</v>
      </c>
      <c r="E845" s="7" t="s">
        <v>39</v>
      </c>
      <c r="F845" s="11" t="s">
        <v>264</v>
      </c>
      <c r="G845" s="9">
        <f>G846</f>
        <v>0</v>
      </c>
    </row>
    <row r="846" spans="1:7" ht="15">
      <c r="A846" s="6">
        <f t="shared" si="17"/>
        <v>828</v>
      </c>
      <c r="B846" s="8" t="s">
        <v>265</v>
      </c>
      <c r="C846" s="6">
        <v>975</v>
      </c>
      <c r="D846" s="7" t="s">
        <v>139</v>
      </c>
      <c r="E846" s="7" t="s">
        <v>39</v>
      </c>
      <c r="F846" s="11" t="s">
        <v>266</v>
      </c>
      <c r="G846" s="9">
        <f>0</f>
        <v>0</v>
      </c>
    </row>
    <row r="847" spans="1:7" ht="345">
      <c r="A847" s="6">
        <f t="shared" si="17"/>
        <v>829</v>
      </c>
      <c r="B847" s="5" t="s">
        <v>203</v>
      </c>
      <c r="C847" s="6">
        <v>975</v>
      </c>
      <c r="D847" s="7" t="s">
        <v>139</v>
      </c>
      <c r="E847" s="6" t="s">
        <v>80</v>
      </c>
      <c r="F847" s="6"/>
      <c r="G847" s="9">
        <f>G848+G853</f>
        <v>50968.299999999996</v>
      </c>
    </row>
    <row r="848" spans="1:7" ht="45">
      <c r="A848" s="6">
        <f t="shared" si="17"/>
        <v>830</v>
      </c>
      <c r="B848" s="8" t="s">
        <v>149</v>
      </c>
      <c r="C848" s="6">
        <v>975</v>
      </c>
      <c r="D848" s="7" t="s">
        <v>139</v>
      </c>
      <c r="E848" s="6" t="s">
        <v>80</v>
      </c>
      <c r="F848" s="11" t="s">
        <v>150</v>
      </c>
      <c r="G848" s="9">
        <f>G849+G851</f>
        <v>50968.299999999996</v>
      </c>
    </row>
    <row r="849" spans="1:7" ht="15">
      <c r="A849" s="6">
        <f t="shared" si="17"/>
        <v>831</v>
      </c>
      <c r="B849" s="8" t="s">
        <v>151</v>
      </c>
      <c r="C849" s="6">
        <v>975</v>
      </c>
      <c r="D849" s="7" t="s">
        <v>139</v>
      </c>
      <c r="E849" s="6" t="s">
        <v>80</v>
      </c>
      <c r="F849" s="11" t="s">
        <v>152</v>
      </c>
      <c r="G849" s="9">
        <f>G850</f>
        <v>38888.222999999998</v>
      </c>
    </row>
    <row r="850" spans="1:7" ht="90">
      <c r="A850" s="6">
        <f t="shared" ref="A850:A913" si="18">A849+1</f>
        <v>832</v>
      </c>
      <c r="B850" s="8" t="s">
        <v>76</v>
      </c>
      <c r="C850" s="6">
        <v>975</v>
      </c>
      <c r="D850" s="7" t="s">
        <v>139</v>
      </c>
      <c r="E850" s="6" t="s">
        <v>80</v>
      </c>
      <c r="F850" s="11" t="s">
        <v>153</v>
      </c>
      <c r="G850" s="9">
        <f>38002+886.223</f>
        <v>38888.222999999998</v>
      </c>
    </row>
    <row r="851" spans="1:7" ht="15">
      <c r="A851" s="6">
        <f t="shared" si="18"/>
        <v>833</v>
      </c>
      <c r="B851" s="8" t="s">
        <v>182</v>
      </c>
      <c r="C851" s="6">
        <v>975</v>
      </c>
      <c r="D851" s="7" t="s">
        <v>139</v>
      </c>
      <c r="E851" s="6" t="s">
        <v>80</v>
      </c>
      <c r="F851" s="11" t="s">
        <v>170</v>
      </c>
      <c r="G851" s="9">
        <f>G852</f>
        <v>12080.076999999999</v>
      </c>
    </row>
    <row r="852" spans="1:7" ht="90">
      <c r="A852" s="6">
        <f t="shared" si="18"/>
        <v>834</v>
      </c>
      <c r="B852" s="8" t="s">
        <v>58</v>
      </c>
      <c r="C852" s="6">
        <v>975</v>
      </c>
      <c r="D852" s="7" t="s">
        <v>139</v>
      </c>
      <c r="E852" s="6" t="s">
        <v>80</v>
      </c>
      <c r="F852" s="11" t="s">
        <v>171</v>
      </c>
      <c r="G852" s="9">
        <f>11834.3+245.777</f>
        <v>12080.076999999999</v>
      </c>
    </row>
    <row r="853" spans="1:7" ht="15">
      <c r="A853" s="6">
        <f t="shared" si="18"/>
        <v>835</v>
      </c>
      <c r="B853" s="17" t="s">
        <v>17</v>
      </c>
      <c r="C853" s="6">
        <v>975</v>
      </c>
      <c r="D853" s="7" t="s">
        <v>139</v>
      </c>
      <c r="E853" s="6" t="s">
        <v>80</v>
      </c>
      <c r="F853" s="11" t="s">
        <v>264</v>
      </c>
      <c r="G853" s="9">
        <f>G854</f>
        <v>0</v>
      </c>
    </row>
    <row r="854" spans="1:7" ht="15">
      <c r="A854" s="6">
        <f t="shared" si="18"/>
        <v>836</v>
      </c>
      <c r="B854" s="8" t="s">
        <v>265</v>
      </c>
      <c r="C854" s="6">
        <v>975</v>
      </c>
      <c r="D854" s="7" t="s">
        <v>139</v>
      </c>
      <c r="E854" s="6" t="s">
        <v>80</v>
      </c>
      <c r="F854" s="11" t="s">
        <v>266</v>
      </c>
      <c r="G854" s="9">
        <f>1147.9-14.5+14.5-1147.9</f>
        <v>0</v>
      </c>
    </row>
    <row r="855" spans="1:7" ht="150">
      <c r="A855" s="6">
        <f t="shared" si="18"/>
        <v>837</v>
      </c>
      <c r="B855" s="8" t="s">
        <v>510</v>
      </c>
      <c r="C855" s="6">
        <v>975</v>
      </c>
      <c r="D855" s="7" t="s">
        <v>139</v>
      </c>
      <c r="E855" s="7" t="s">
        <v>512</v>
      </c>
      <c r="F855" s="11"/>
      <c r="G855" s="9">
        <f>G856</f>
        <v>6802.8</v>
      </c>
    </row>
    <row r="856" spans="1:7" ht="45">
      <c r="A856" s="6">
        <f t="shared" si="18"/>
        <v>838</v>
      </c>
      <c r="B856" s="8" t="s">
        <v>149</v>
      </c>
      <c r="C856" s="6">
        <v>975</v>
      </c>
      <c r="D856" s="7" t="s">
        <v>139</v>
      </c>
      <c r="E856" s="7" t="s">
        <v>512</v>
      </c>
      <c r="F856" s="11" t="s">
        <v>150</v>
      </c>
      <c r="G856" s="9">
        <f>G857</f>
        <v>6802.8</v>
      </c>
    </row>
    <row r="857" spans="1:7" ht="15">
      <c r="A857" s="6">
        <f t="shared" si="18"/>
        <v>839</v>
      </c>
      <c r="B857" s="8" t="s">
        <v>151</v>
      </c>
      <c r="C857" s="6">
        <v>975</v>
      </c>
      <c r="D857" s="7" t="s">
        <v>139</v>
      </c>
      <c r="E857" s="7" t="s">
        <v>512</v>
      </c>
      <c r="F857" s="11" t="s">
        <v>152</v>
      </c>
      <c r="G857" s="9">
        <f>G858</f>
        <v>6802.8</v>
      </c>
    </row>
    <row r="858" spans="1:7" ht="30">
      <c r="A858" s="6">
        <f t="shared" si="18"/>
        <v>840</v>
      </c>
      <c r="B858" s="8" t="s">
        <v>247</v>
      </c>
      <c r="C858" s="6">
        <v>975</v>
      </c>
      <c r="D858" s="7" t="s">
        <v>139</v>
      </c>
      <c r="E858" s="7" t="s">
        <v>512</v>
      </c>
      <c r="F858" s="11" t="s">
        <v>248</v>
      </c>
      <c r="G858" s="9">
        <f>7500-697.2</f>
        <v>6802.8</v>
      </c>
    </row>
    <row r="859" spans="1:7" ht="150">
      <c r="A859" s="6">
        <f t="shared" si="18"/>
        <v>841</v>
      </c>
      <c r="B859" s="8" t="s">
        <v>511</v>
      </c>
      <c r="C859" s="6">
        <v>975</v>
      </c>
      <c r="D859" s="7" t="s">
        <v>139</v>
      </c>
      <c r="E859" s="7" t="s">
        <v>513</v>
      </c>
      <c r="F859" s="11"/>
      <c r="G859" s="9">
        <f>G860</f>
        <v>926.1</v>
      </c>
    </row>
    <row r="860" spans="1:7" ht="45">
      <c r="A860" s="6">
        <f t="shared" si="18"/>
        <v>842</v>
      </c>
      <c r="B860" s="8" t="s">
        <v>149</v>
      </c>
      <c r="C860" s="6">
        <v>975</v>
      </c>
      <c r="D860" s="7" t="s">
        <v>139</v>
      </c>
      <c r="E860" s="7" t="s">
        <v>513</v>
      </c>
      <c r="F860" s="11" t="s">
        <v>150</v>
      </c>
      <c r="G860" s="9">
        <f>G861</f>
        <v>926.1</v>
      </c>
    </row>
    <row r="861" spans="1:7" ht="15">
      <c r="A861" s="6">
        <f t="shared" si="18"/>
        <v>843</v>
      </c>
      <c r="B861" s="8" t="s">
        <v>151</v>
      </c>
      <c r="C861" s="6">
        <v>975</v>
      </c>
      <c r="D861" s="7" t="s">
        <v>139</v>
      </c>
      <c r="E861" s="7" t="s">
        <v>513</v>
      </c>
      <c r="F861" s="11" t="s">
        <v>152</v>
      </c>
      <c r="G861" s="9">
        <f>G862</f>
        <v>926.1</v>
      </c>
    </row>
    <row r="862" spans="1:7" ht="30">
      <c r="A862" s="6">
        <f t="shared" si="18"/>
        <v>844</v>
      </c>
      <c r="B862" s="8" t="s">
        <v>247</v>
      </c>
      <c r="C862" s="6">
        <v>975</v>
      </c>
      <c r="D862" s="7" t="s">
        <v>139</v>
      </c>
      <c r="E862" s="7" t="s">
        <v>513</v>
      </c>
      <c r="F862" s="11" t="s">
        <v>248</v>
      </c>
      <c r="G862" s="9">
        <f>1021-94.9</f>
        <v>926.1</v>
      </c>
    </row>
    <row r="863" spans="1:7" ht="105">
      <c r="A863" s="6">
        <f t="shared" si="18"/>
        <v>845</v>
      </c>
      <c r="B863" s="8" t="s">
        <v>494</v>
      </c>
      <c r="C863" s="6">
        <v>975</v>
      </c>
      <c r="D863" s="7" t="s">
        <v>139</v>
      </c>
      <c r="E863" s="6" t="s">
        <v>496</v>
      </c>
      <c r="F863" s="11"/>
      <c r="G863" s="9">
        <f>G864</f>
        <v>0</v>
      </c>
    </row>
    <row r="864" spans="1:7" ht="45">
      <c r="A864" s="6">
        <f t="shared" si="18"/>
        <v>846</v>
      </c>
      <c r="B864" s="8" t="s">
        <v>149</v>
      </c>
      <c r="C864" s="6">
        <v>975</v>
      </c>
      <c r="D864" s="7" t="s">
        <v>139</v>
      </c>
      <c r="E864" s="6" t="s">
        <v>496</v>
      </c>
      <c r="F864" s="11" t="s">
        <v>150</v>
      </c>
      <c r="G864" s="9">
        <f>G865</f>
        <v>0</v>
      </c>
    </row>
    <row r="865" spans="1:7" ht="15">
      <c r="A865" s="6">
        <f t="shared" si="18"/>
        <v>847</v>
      </c>
      <c r="B865" s="8" t="s">
        <v>151</v>
      </c>
      <c r="C865" s="6">
        <v>975</v>
      </c>
      <c r="D865" s="7" t="s">
        <v>139</v>
      </c>
      <c r="E865" s="6" t="s">
        <v>496</v>
      </c>
      <c r="F865" s="11" t="s">
        <v>152</v>
      </c>
      <c r="G865" s="9">
        <f>G866</f>
        <v>0</v>
      </c>
    </row>
    <row r="866" spans="1:7" ht="30">
      <c r="A866" s="6">
        <f t="shared" si="18"/>
        <v>848</v>
      </c>
      <c r="B866" s="8" t="s">
        <v>247</v>
      </c>
      <c r="C866" s="6">
        <v>975</v>
      </c>
      <c r="D866" s="7" t="s">
        <v>139</v>
      </c>
      <c r="E866" s="6" t="s">
        <v>496</v>
      </c>
      <c r="F866" s="11" t="s">
        <v>248</v>
      </c>
      <c r="G866" s="9">
        <f>3850-3850</f>
        <v>0</v>
      </c>
    </row>
    <row r="867" spans="1:7" ht="135">
      <c r="A867" s="6">
        <f t="shared" si="18"/>
        <v>849</v>
      </c>
      <c r="B867" s="8" t="s">
        <v>495</v>
      </c>
      <c r="C867" s="6">
        <v>975</v>
      </c>
      <c r="D867" s="7" t="s">
        <v>139</v>
      </c>
      <c r="E867" s="6" t="s">
        <v>497</v>
      </c>
      <c r="F867" s="11"/>
      <c r="G867" s="9">
        <f>G868</f>
        <v>0</v>
      </c>
    </row>
    <row r="868" spans="1:7" ht="45">
      <c r="A868" s="6">
        <f t="shared" si="18"/>
        <v>850</v>
      </c>
      <c r="B868" s="8" t="s">
        <v>149</v>
      </c>
      <c r="C868" s="6">
        <v>975</v>
      </c>
      <c r="D868" s="7" t="s">
        <v>139</v>
      </c>
      <c r="E868" s="6" t="s">
        <v>497</v>
      </c>
      <c r="F868" s="11" t="s">
        <v>150</v>
      </c>
      <c r="G868" s="9">
        <f>G869</f>
        <v>0</v>
      </c>
    </row>
    <row r="869" spans="1:7" ht="15">
      <c r="A869" s="6">
        <f t="shared" si="18"/>
        <v>851</v>
      </c>
      <c r="B869" s="8" t="s">
        <v>151</v>
      </c>
      <c r="C869" s="6">
        <v>975</v>
      </c>
      <c r="D869" s="7" t="s">
        <v>139</v>
      </c>
      <c r="E869" s="6" t="s">
        <v>497</v>
      </c>
      <c r="F869" s="11" t="s">
        <v>152</v>
      </c>
      <c r="G869" s="9">
        <f>G870</f>
        <v>0</v>
      </c>
    </row>
    <row r="870" spans="1:7" ht="30">
      <c r="A870" s="6">
        <f t="shared" si="18"/>
        <v>852</v>
      </c>
      <c r="B870" s="8" t="s">
        <v>247</v>
      </c>
      <c r="C870" s="6">
        <v>975</v>
      </c>
      <c r="D870" s="7" t="s">
        <v>139</v>
      </c>
      <c r="E870" s="6" t="s">
        <v>497</v>
      </c>
      <c r="F870" s="11" t="s">
        <v>248</v>
      </c>
      <c r="G870" s="9">
        <f>200-200</f>
        <v>0</v>
      </c>
    </row>
    <row r="871" spans="1:7" ht="105">
      <c r="A871" s="6">
        <f t="shared" si="18"/>
        <v>853</v>
      </c>
      <c r="B871" s="5" t="s">
        <v>135</v>
      </c>
      <c r="C871" s="6">
        <v>975</v>
      </c>
      <c r="D871" s="7" t="s">
        <v>139</v>
      </c>
      <c r="E871" s="7" t="s">
        <v>40</v>
      </c>
      <c r="F871" s="6"/>
      <c r="G871" s="9">
        <f>G872+G879+0.1</f>
        <v>10856.627809999994</v>
      </c>
    </row>
    <row r="872" spans="1:7" ht="45">
      <c r="A872" s="6">
        <f t="shared" si="18"/>
        <v>854</v>
      </c>
      <c r="B872" s="8" t="s">
        <v>149</v>
      </c>
      <c r="C872" s="6">
        <v>975</v>
      </c>
      <c r="D872" s="7" t="s">
        <v>139</v>
      </c>
      <c r="E872" s="7" t="s">
        <v>40</v>
      </c>
      <c r="F872" s="11" t="s">
        <v>150</v>
      </c>
      <c r="G872" s="9">
        <f>G873+G876</f>
        <v>10856.561999999994</v>
      </c>
    </row>
    <row r="873" spans="1:7" ht="15">
      <c r="A873" s="6">
        <f t="shared" si="18"/>
        <v>855</v>
      </c>
      <c r="B873" s="8" t="s">
        <v>151</v>
      </c>
      <c r="C873" s="6">
        <v>975</v>
      </c>
      <c r="D873" s="7" t="s">
        <v>139</v>
      </c>
      <c r="E873" s="7" t="s">
        <v>40</v>
      </c>
      <c r="F873" s="11" t="s">
        <v>152</v>
      </c>
      <c r="G873" s="9">
        <f>G874+G875</f>
        <v>8388.9619999999959</v>
      </c>
    </row>
    <row r="874" spans="1:7" ht="90">
      <c r="A874" s="6">
        <f t="shared" si="18"/>
        <v>856</v>
      </c>
      <c r="B874" s="8" t="s">
        <v>76</v>
      </c>
      <c r="C874" s="6">
        <v>975</v>
      </c>
      <c r="D874" s="7" t="s">
        <v>139</v>
      </c>
      <c r="E874" s="7" t="s">
        <v>40</v>
      </c>
      <c r="F874" s="11" t="s">
        <v>153</v>
      </c>
      <c r="G874" s="9">
        <f>46127.4-12225.7-27433.7-2092-17.242+40+136.735+300+477.228+93-30</f>
        <v>5375.7209999999959</v>
      </c>
    </row>
    <row r="875" spans="1:7" ht="30">
      <c r="A875" s="6">
        <f t="shared" si="18"/>
        <v>857</v>
      </c>
      <c r="B875" s="8" t="s">
        <v>247</v>
      </c>
      <c r="C875" s="6">
        <v>975</v>
      </c>
      <c r="D875" s="7" t="s">
        <v>139</v>
      </c>
      <c r="E875" s="7" t="s">
        <v>40</v>
      </c>
      <c r="F875" s="11" t="s">
        <v>248</v>
      </c>
      <c r="G875" s="9">
        <f>25+299.8+17.242+38.275+153.396+25.23+63.7+180-90+80.898+110.5+281.6+30+183+109.6+313+168.5+140.9+80.5+161.4+473.2+30+57.5+80</f>
        <v>3013.241</v>
      </c>
    </row>
    <row r="876" spans="1:7" ht="15">
      <c r="A876" s="6">
        <f t="shared" si="18"/>
        <v>858</v>
      </c>
      <c r="B876" s="8" t="s">
        <v>182</v>
      </c>
      <c r="C876" s="6">
        <v>975</v>
      </c>
      <c r="D876" s="7" t="s">
        <v>139</v>
      </c>
      <c r="E876" s="7" t="s">
        <v>40</v>
      </c>
      <c r="F876" s="11" t="s">
        <v>170</v>
      </c>
      <c r="G876" s="9">
        <f>G877+G878</f>
        <v>2467.5999999999995</v>
      </c>
    </row>
    <row r="877" spans="1:7" ht="90">
      <c r="A877" s="6">
        <f t="shared" si="18"/>
        <v>859</v>
      </c>
      <c r="B877" s="8" t="s">
        <v>58</v>
      </c>
      <c r="C877" s="6">
        <v>975</v>
      </c>
      <c r="D877" s="7" t="s">
        <v>139</v>
      </c>
      <c r="E877" s="7" t="s">
        <v>40</v>
      </c>
      <c r="F877" s="11" t="s">
        <v>171</v>
      </c>
      <c r="G877" s="9">
        <f>13240.3-5305.4-6208.3+70</f>
        <v>1796.5999999999995</v>
      </c>
    </row>
    <row r="878" spans="1:7" ht="30">
      <c r="A878" s="6">
        <f t="shared" si="18"/>
        <v>860</v>
      </c>
      <c r="B878" s="8" t="s">
        <v>173</v>
      </c>
      <c r="C878" s="6">
        <v>975</v>
      </c>
      <c r="D878" s="7" t="s">
        <v>139</v>
      </c>
      <c r="E878" s="7" t="s">
        <v>40</v>
      </c>
      <c r="F878" s="11" t="s">
        <v>172</v>
      </c>
      <c r="G878" s="9">
        <f>59+97.3+166.3+99+249.4</f>
        <v>671</v>
      </c>
    </row>
    <row r="879" spans="1:7" ht="15">
      <c r="A879" s="6">
        <f t="shared" si="18"/>
        <v>861</v>
      </c>
      <c r="B879" s="17" t="s">
        <v>17</v>
      </c>
      <c r="C879" s="6">
        <v>975</v>
      </c>
      <c r="D879" s="7" t="s">
        <v>139</v>
      </c>
      <c r="E879" s="7" t="s">
        <v>40</v>
      </c>
      <c r="F879" s="11" t="s">
        <v>264</v>
      </c>
      <c r="G879" s="9">
        <f>G880</f>
        <v>-3.4190000000080545E-2</v>
      </c>
    </row>
    <row r="880" spans="1:7" ht="15">
      <c r="A880" s="6">
        <f t="shared" si="18"/>
        <v>862</v>
      </c>
      <c r="B880" s="8" t="s">
        <v>265</v>
      </c>
      <c r="C880" s="6">
        <v>975</v>
      </c>
      <c r="D880" s="7" t="s">
        <v>139</v>
      </c>
      <c r="E880" s="7" t="s">
        <v>40</v>
      </c>
      <c r="F880" s="11" t="s">
        <v>266</v>
      </c>
      <c r="G880" s="9">
        <f>2092-299.8-38.28-197.71-25.23-63.7-7.857-80.89819-214.259-1164.3</f>
        <v>-3.4190000000080545E-2</v>
      </c>
    </row>
    <row r="881" spans="1:7" ht="105">
      <c r="A881" s="6">
        <f t="shared" si="18"/>
        <v>863</v>
      </c>
      <c r="B881" s="5" t="s">
        <v>135</v>
      </c>
      <c r="C881" s="6">
        <v>975</v>
      </c>
      <c r="D881" s="7" t="s">
        <v>139</v>
      </c>
      <c r="E881" s="7" t="s">
        <v>345</v>
      </c>
      <c r="F881" s="6"/>
      <c r="G881" s="9">
        <f>G882</f>
        <v>19048.68</v>
      </c>
    </row>
    <row r="882" spans="1:7" ht="45">
      <c r="A882" s="6">
        <f t="shared" si="18"/>
        <v>864</v>
      </c>
      <c r="B882" s="8" t="s">
        <v>149</v>
      </c>
      <c r="C882" s="6">
        <v>975</v>
      </c>
      <c r="D882" s="7" t="s">
        <v>139</v>
      </c>
      <c r="E882" s="7" t="s">
        <v>345</v>
      </c>
      <c r="F882" s="11" t="s">
        <v>150</v>
      </c>
      <c r="G882" s="9">
        <f>G883+G885</f>
        <v>19048.68</v>
      </c>
    </row>
    <row r="883" spans="1:7" ht="15">
      <c r="A883" s="6">
        <f t="shared" si="18"/>
        <v>865</v>
      </c>
      <c r="B883" s="8" t="s">
        <v>151</v>
      </c>
      <c r="C883" s="6">
        <v>975</v>
      </c>
      <c r="D883" s="7" t="s">
        <v>139</v>
      </c>
      <c r="E883" s="7" t="s">
        <v>345</v>
      </c>
      <c r="F883" s="11" t="s">
        <v>152</v>
      </c>
      <c r="G883" s="9">
        <f>G884</f>
        <v>13743.28</v>
      </c>
    </row>
    <row r="884" spans="1:7" ht="90">
      <c r="A884" s="6">
        <f t="shared" si="18"/>
        <v>866</v>
      </c>
      <c r="B884" s="8" t="s">
        <v>76</v>
      </c>
      <c r="C884" s="6">
        <v>975</v>
      </c>
      <c r="D884" s="7" t="s">
        <v>139</v>
      </c>
      <c r="E884" s="7" t="s">
        <v>345</v>
      </c>
      <c r="F884" s="11" t="s">
        <v>153</v>
      </c>
      <c r="G884" s="9">
        <f>12225.7+9.5+11.48+1576.6-80</f>
        <v>13743.28</v>
      </c>
    </row>
    <row r="885" spans="1:7" ht="15">
      <c r="A885" s="6">
        <f t="shared" si="18"/>
        <v>867</v>
      </c>
      <c r="B885" s="8" t="s">
        <v>182</v>
      </c>
      <c r="C885" s="6">
        <v>975</v>
      </c>
      <c r="D885" s="7" t="s">
        <v>139</v>
      </c>
      <c r="E885" s="7" t="s">
        <v>345</v>
      </c>
      <c r="F885" s="11" t="s">
        <v>170</v>
      </c>
      <c r="G885" s="9">
        <f>G886</f>
        <v>5305.4</v>
      </c>
    </row>
    <row r="886" spans="1:7" ht="90">
      <c r="A886" s="6">
        <f t="shared" si="18"/>
        <v>868</v>
      </c>
      <c r="B886" s="8" t="s">
        <v>58</v>
      </c>
      <c r="C886" s="6">
        <v>975</v>
      </c>
      <c r="D886" s="7" t="s">
        <v>139</v>
      </c>
      <c r="E886" s="7" t="s">
        <v>345</v>
      </c>
      <c r="F886" s="11" t="s">
        <v>171</v>
      </c>
      <c r="G886" s="9">
        <f>5305.4</f>
        <v>5305.4</v>
      </c>
    </row>
    <row r="887" spans="1:7" ht="105">
      <c r="A887" s="6">
        <f t="shared" si="18"/>
        <v>869</v>
      </c>
      <c r="B887" s="5" t="s">
        <v>135</v>
      </c>
      <c r="C887" s="6">
        <v>975</v>
      </c>
      <c r="D887" s="7" t="s">
        <v>139</v>
      </c>
      <c r="E887" s="7" t="s">
        <v>346</v>
      </c>
      <c r="F887" s="6"/>
      <c r="G887" s="9">
        <f>G888+G893</f>
        <v>37998.431000000004</v>
      </c>
    </row>
    <row r="888" spans="1:7" ht="45">
      <c r="A888" s="6">
        <f t="shared" si="18"/>
        <v>870</v>
      </c>
      <c r="B888" s="8" t="s">
        <v>149</v>
      </c>
      <c r="C888" s="6">
        <v>975</v>
      </c>
      <c r="D888" s="7" t="s">
        <v>139</v>
      </c>
      <c r="E888" s="7" t="s">
        <v>346</v>
      </c>
      <c r="F888" s="11" t="s">
        <v>150</v>
      </c>
      <c r="G888" s="9">
        <f>G889+G891-0.1</f>
        <v>37908.831000000006</v>
      </c>
    </row>
    <row r="889" spans="1:7" ht="15">
      <c r="A889" s="6">
        <f t="shared" si="18"/>
        <v>871</v>
      </c>
      <c r="B889" s="8" t="s">
        <v>151</v>
      </c>
      <c r="C889" s="6">
        <v>975</v>
      </c>
      <c r="D889" s="7" t="s">
        <v>139</v>
      </c>
      <c r="E889" s="7" t="s">
        <v>346</v>
      </c>
      <c r="F889" s="11" t="s">
        <v>152</v>
      </c>
      <c r="G889" s="9">
        <f>G890</f>
        <v>30847.631000000001</v>
      </c>
    </row>
    <row r="890" spans="1:7" ht="90">
      <c r="A890" s="6">
        <f t="shared" si="18"/>
        <v>872</v>
      </c>
      <c r="B890" s="8" t="s">
        <v>76</v>
      </c>
      <c r="C890" s="6">
        <v>975</v>
      </c>
      <c r="D890" s="7" t="s">
        <v>139</v>
      </c>
      <c r="E890" s="7" t="s">
        <v>346</v>
      </c>
      <c r="F890" s="11" t="s">
        <v>153</v>
      </c>
      <c r="G890" s="9">
        <f>21914.1+109.1+6652.7-751.1+1246-161.46-101.509+1770.2+169.6</f>
        <v>30847.631000000001</v>
      </c>
    </row>
    <row r="891" spans="1:7" ht="15">
      <c r="A891" s="6">
        <f t="shared" si="18"/>
        <v>873</v>
      </c>
      <c r="B891" s="8" t="s">
        <v>182</v>
      </c>
      <c r="C891" s="6">
        <v>975</v>
      </c>
      <c r="D891" s="7" t="s">
        <v>139</v>
      </c>
      <c r="E891" s="7" t="s">
        <v>346</v>
      </c>
      <c r="F891" s="11" t="s">
        <v>170</v>
      </c>
      <c r="G891" s="9">
        <f>G892</f>
        <v>7061.3</v>
      </c>
    </row>
    <row r="892" spans="1:7" ht="90">
      <c r="A892" s="6">
        <f t="shared" si="18"/>
        <v>874</v>
      </c>
      <c r="B892" s="8" t="s">
        <v>58</v>
      </c>
      <c r="C892" s="6">
        <v>975</v>
      </c>
      <c r="D892" s="7" t="s">
        <v>139</v>
      </c>
      <c r="E892" s="7" t="s">
        <v>346</v>
      </c>
      <c r="F892" s="11" t="s">
        <v>171</v>
      </c>
      <c r="G892" s="9">
        <f>4766.7+2.1+1439.5+252.8+515.9+84.3</f>
        <v>7061.3</v>
      </c>
    </row>
    <row r="893" spans="1:7" ht="15">
      <c r="A893" s="6">
        <f t="shared" si="18"/>
        <v>875</v>
      </c>
      <c r="B893" s="17" t="s">
        <v>17</v>
      </c>
      <c r="C893" s="6">
        <v>975</v>
      </c>
      <c r="D893" s="7" t="s">
        <v>139</v>
      </c>
      <c r="E893" s="7" t="s">
        <v>346</v>
      </c>
      <c r="F893" s="11" t="s">
        <v>264</v>
      </c>
      <c r="G893" s="9">
        <f>G894</f>
        <v>89.600000000000023</v>
      </c>
    </row>
    <row r="894" spans="1:7" ht="15">
      <c r="A894" s="6">
        <f t="shared" si="18"/>
        <v>876</v>
      </c>
      <c r="B894" s="8" t="s">
        <v>265</v>
      </c>
      <c r="C894" s="6">
        <v>975</v>
      </c>
      <c r="D894" s="7" t="s">
        <v>139</v>
      </c>
      <c r="E894" s="7" t="s">
        <v>346</v>
      </c>
      <c r="F894" s="11" t="s">
        <v>266</v>
      </c>
      <c r="G894" s="9">
        <f>751.1-324.8+299.8-328.2-308.3</f>
        <v>89.600000000000023</v>
      </c>
    </row>
    <row r="895" spans="1:7" ht="15">
      <c r="A895" s="6">
        <f t="shared" si="18"/>
        <v>877</v>
      </c>
      <c r="B895" s="8" t="s">
        <v>253</v>
      </c>
      <c r="C895" s="6">
        <v>975</v>
      </c>
      <c r="D895" s="7" t="s">
        <v>254</v>
      </c>
      <c r="E895" s="6"/>
      <c r="F895" s="11"/>
      <c r="G895" s="9">
        <f>G896</f>
        <v>89659.298999999999</v>
      </c>
    </row>
    <row r="896" spans="1:7" ht="45">
      <c r="A896" s="6">
        <f t="shared" si="18"/>
        <v>878</v>
      </c>
      <c r="B896" s="5" t="s">
        <v>180</v>
      </c>
      <c r="C896" s="6">
        <v>975</v>
      </c>
      <c r="D896" s="7" t="s">
        <v>254</v>
      </c>
      <c r="E896" s="7" t="s">
        <v>276</v>
      </c>
      <c r="F896" s="11"/>
      <c r="G896" s="9">
        <f>G897</f>
        <v>89659.298999999999</v>
      </c>
    </row>
    <row r="897" spans="1:7" ht="30">
      <c r="A897" s="6">
        <f t="shared" si="18"/>
        <v>879</v>
      </c>
      <c r="B897" s="5" t="s">
        <v>56</v>
      </c>
      <c r="C897" s="6">
        <v>975</v>
      </c>
      <c r="D897" s="7" t="s">
        <v>254</v>
      </c>
      <c r="E897" s="7" t="s">
        <v>38</v>
      </c>
      <c r="F897" s="11"/>
      <c r="G897" s="9">
        <f>G926+G910+G932+G937+G942+G898+G902+G906+G918+G922</f>
        <v>89659.298999999999</v>
      </c>
    </row>
    <row r="898" spans="1:7" ht="120">
      <c r="A898" s="6">
        <f t="shared" si="18"/>
        <v>880</v>
      </c>
      <c r="B898" s="5" t="s">
        <v>608</v>
      </c>
      <c r="C898" s="6">
        <v>975</v>
      </c>
      <c r="D898" s="7" t="s">
        <v>254</v>
      </c>
      <c r="E898" s="7" t="s">
        <v>629</v>
      </c>
      <c r="F898" s="11"/>
      <c r="G898" s="9">
        <f>G899</f>
        <v>2154.4</v>
      </c>
    </row>
    <row r="899" spans="1:7" ht="45">
      <c r="A899" s="6">
        <f t="shared" si="18"/>
        <v>881</v>
      </c>
      <c r="B899" s="8" t="s">
        <v>149</v>
      </c>
      <c r="C899" s="6">
        <v>975</v>
      </c>
      <c r="D899" s="7" t="s">
        <v>254</v>
      </c>
      <c r="E899" s="7" t="s">
        <v>629</v>
      </c>
      <c r="F899" s="11" t="s">
        <v>150</v>
      </c>
      <c r="G899" s="9">
        <f>G900</f>
        <v>2154.4</v>
      </c>
    </row>
    <row r="900" spans="1:7" ht="15">
      <c r="A900" s="6">
        <f t="shared" si="18"/>
        <v>882</v>
      </c>
      <c r="B900" s="8" t="s">
        <v>151</v>
      </c>
      <c r="C900" s="6">
        <v>975</v>
      </c>
      <c r="D900" s="7" t="s">
        <v>254</v>
      </c>
      <c r="E900" s="7" t="s">
        <v>629</v>
      </c>
      <c r="F900" s="11" t="s">
        <v>152</v>
      </c>
      <c r="G900" s="9">
        <f>G901</f>
        <v>2154.4</v>
      </c>
    </row>
    <row r="901" spans="1:7" ht="120">
      <c r="A901" s="6">
        <f t="shared" si="18"/>
        <v>883</v>
      </c>
      <c r="B901" s="8" t="s">
        <v>552</v>
      </c>
      <c r="C901" s="6">
        <v>975</v>
      </c>
      <c r="D901" s="7" t="s">
        <v>254</v>
      </c>
      <c r="E901" s="7" t="s">
        <v>629</v>
      </c>
      <c r="F901" s="11" t="s">
        <v>553</v>
      </c>
      <c r="G901" s="9">
        <f>2154.4</f>
        <v>2154.4</v>
      </c>
    </row>
    <row r="902" spans="1:7" ht="120">
      <c r="A902" s="6">
        <f t="shared" si="18"/>
        <v>884</v>
      </c>
      <c r="B902" s="5" t="s">
        <v>608</v>
      </c>
      <c r="C902" s="6">
        <v>975</v>
      </c>
      <c r="D902" s="7" t="s">
        <v>254</v>
      </c>
      <c r="E902" s="7" t="s">
        <v>630</v>
      </c>
      <c r="F902" s="11"/>
      <c r="G902" s="9">
        <f>G903</f>
        <v>2180.3000000000002</v>
      </c>
    </row>
    <row r="903" spans="1:7" ht="45">
      <c r="A903" s="6">
        <f t="shared" si="18"/>
        <v>885</v>
      </c>
      <c r="B903" s="8" t="s">
        <v>149</v>
      </c>
      <c r="C903" s="6">
        <v>975</v>
      </c>
      <c r="D903" s="7" t="s">
        <v>254</v>
      </c>
      <c r="E903" s="7" t="s">
        <v>630</v>
      </c>
      <c r="F903" s="11" t="s">
        <v>150</v>
      </c>
      <c r="G903" s="9">
        <f>G904</f>
        <v>2180.3000000000002</v>
      </c>
    </row>
    <row r="904" spans="1:7" ht="15">
      <c r="A904" s="6">
        <f t="shared" si="18"/>
        <v>886</v>
      </c>
      <c r="B904" s="8" t="s">
        <v>151</v>
      </c>
      <c r="C904" s="6">
        <v>975</v>
      </c>
      <c r="D904" s="7" t="s">
        <v>254</v>
      </c>
      <c r="E904" s="7" t="s">
        <v>630</v>
      </c>
      <c r="F904" s="11" t="s">
        <v>152</v>
      </c>
      <c r="G904" s="9">
        <f>G905</f>
        <v>2180.3000000000002</v>
      </c>
    </row>
    <row r="905" spans="1:7" ht="120">
      <c r="A905" s="6">
        <f t="shared" si="18"/>
        <v>887</v>
      </c>
      <c r="B905" s="8" t="s">
        <v>552</v>
      </c>
      <c r="C905" s="6">
        <v>975</v>
      </c>
      <c r="D905" s="7" t="s">
        <v>254</v>
      </c>
      <c r="E905" s="7" t="s">
        <v>630</v>
      </c>
      <c r="F905" s="11" t="s">
        <v>553</v>
      </c>
      <c r="G905" s="9">
        <f>2180.3</f>
        <v>2180.3000000000002</v>
      </c>
    </row>
    <row r="906" spans="1:7" ht="132" customHeight="1">
      <c r="A906" s="6">
        <f t="shared" si="18"/>
        <v>888</v>
      </c>
      <c r="B906" s="5" t="s">
        <v>633</v>
      </c>
      <c r="C906" s="6">
        <v>975</v>
      </c>
      <c r="D906" s="7" t="s">
        <v>254</v>
      </c>
      <c r="E906" s="7" t="s">
        <v>634</v>
      </c>
      <c r="F906" s="11"/>
      <c r="G906" s="9">
        <f>G907</f>
        <v>43.8</v>
      </c>
    </row>
    <row r="907" spans="1:7" ht="45">
      <c r="A907" s="6">
        <f t="shared" si="18"/>
        <v>889</v>
      </c>
      <c r="B907" s="8" t="s">
        <v>149</v>
      </c>
      <c r="C907" s="6">
        <v>975</v>
      </c>
      <c r="D907" s="7" t="s">
        <v>254</v>
      </c>
      <c r="E907" s="7" t="s">
        <v>634</v>
      </c>
      <c r="F907" s="11" t="s">
        <v>150</v>
      </c>
      <c r="G907" s="9">
        <f>G908</f>
        <v>43.8</v>
      </c>
    </row>
    <row r="908" spans="1:7" ht="15">
      <c r="A908" s="6">
        <f t="shared" si="18"/>
        <v>890</v>
      </c>
      <c r="B908" s="8" t="s">
        <v>151</v>
      </c>
      <c r="C908" s="6">
        <v>975</v>
      </c>
      <c r="D908" s="7" t="s">
        <v>254</v>
      </c>
      <c r="E908" s="7" t="s">
        <v>634</v>
      </c>
      <c r="F908" s="11" t="s">
        <v>152</v>
      </c>
      <c r="G908" s="9">
        <f>G909</f>
        <v>43.8</v>
      </c>
    </row>
    <row r="909" spans="1:7" ht="120">
      <c r="A909" s="6">
        <f t="shared" si="18"/>
        <v>891</v>
      </c>
      <c r="B909" s="8" t="s">
        <v>552</v>
      </c>
      <c r="C909" s="6">
        <v>975</v>
      </c>
      <c r="D909" s="7" t="s">
        <v>254</v>
      </c>
      <c r="E909" s="7" t="s">
        <v>634</v>
      </c>
      <c r="F909" s="11" t="s">
        <v>553</v>
      </c>
      <c r="G909" s="9">
        <f>43.8</f>
        <v>43.8</v>
      </c>
    </row>
    <row r="910" spans="1:7" ht="379.5" customHeight="1">
      <c r="A910" s="6">
        <f t="shared" si="18"/>
        <v>892</v>
      </c>
      <c r="B910" s="5" t="s">
        <v>154</v>
      </c>
      <c r="C910" s="6">
        <v>975</v>
      </c>
      <c r="D910" s="7" t="s">
        <v>254</v>
      </c>
      <c r="E910" s="7" t="s">
        <v>39</v>
      </c>
      <c r="F910" s="6"/>
      <c r="G910" s="9">
        <f>G911</f>
        <v>36567.699000000001</v>
      </c>
    </row>
    <row r="911" spans="1:7" ht="45">
      <c r="A911" s="6">
        <f t="shared" si="18"/>
        <v>893</v>
      </c>
      <c r="B911" s="8" t="s">
        <v>149</v>
      </c>
      <c r="C911" s="6">
        <v>975</v>
      </c>
      <c r="D911" s="7" t="s">
        <v>254</v>
      </c>
      <c r="E911" s="7" t="s">
        <v>39</v>
      </c>
      <c r="F911" s="11" t="s">
        <v>150</v>
      </c>
      <c r="G911" s="9">
        <f>G912+G915</f>
        <v>36567.699000000001</v>
      </c>
    </row>
    <row r="912" spans="1:7" ht="15">
      <c r="A912" s="6">
        <f t="shared" si="18"/>
        <v>894</v>
      </c>
      <c r="B912" s="8" t="s">
        <v>151</v>
      </c>
      <c r="C912" s="6">
        <v>975</v>
      </c>
      <c r="D912" s="7" t="s">
        <v>254</v>
      </c>
      <c r="E912" s="7" t="s">
        <v>39</v>
      </c>
      <c r="F912" s="11" t="s">
        <v>152</v>
      </c>
      <c r="G912" s="9">
        <f>G913+G914</f>
        <v>24246.28</v>
      </c>
    </row>
    <row r="913" spans="1:7" ht="90">
      <c r="A913" s="6">
        <f t="shared" si="18"/>
        <v>895</v>
      </c>
      <c r="B913" s="8" t="s">
        <v>76</v>
      </c>
      <c r="C913" s="6">
        <v>975</v>
      </c>
      <c r="D913" s="7" t="s">
        <v>254</v>
      </c>
      <c r="E913" s="7" t="s">
        <v>39</v>
      </c>
      <c r="F913" s="11" t="s">
        <v>153</v>
      </c>
      <c r="G913" s="9">
        <f>23522.6+723.68-9266.681</f>
        <v>14979.598999999998</v>
      </c>
    </row>
    <row r="914" spans="1:7" ht="120">
      <c r="A914" s="6">
        <f t="shared" ref="A914:A977" si="19">A913+1</f>
        <v>896</v>
      </c>
      <c r="B914" s="8" t="s">
        <v>552</v>
      </c>
      <c r="C914" s="6">
        <v>975</v>
      </c>
      <c r="D914" s="7" t="s">
        <v>254</v>
      </c>
      <c r="E914" s="7" t="s">
        <v>39</v>
      </c>
      <c r="F914" s="11" t="s">
        <v>553</v>
      </c>
      <c r="G914" s="9">
        <v>9266.6810000000005</v>
      </c>
    </row>
    <row r="915" spans="1:7" ht="15">
      <c r="A915" s="6">
        <f t="shared" si="19"/>
        <v>897</v>
      </c>
      <c r="B915" s="8" t="s">
        <v>182</v>
      </c>
      <c r="C915" s="6">
        <v>975</v>
      </c>
      <c r="D915" s="7" t="s">
        <v>254</v>
      </c>
      <c r="E915" s="7" t="s">
        <v>39</v>
      </c>
      <c r="F915" s="11" t="s">
        <v>170</v>
      </c>
      <c r="G915" s="9">
        <f>G916+G917</f>
        <v>12321.419</v>
      </c>
    </row>
    <row r="916" spans="1:7" ht="90">
      <c r="A916" s="6">
        <f t="shared" si="19"/>
        <v>898</v>
      </c>
      <c r="B916" s="8" t="s">
        <v>58</v>
      </c>
      <c r="C916" s="6">
        <v>975</v>
      </c>
      <c r="D916" s="7" t="s">
        <v>254</v>
      </c>
      <c r="E916" s="7" t="s">
        <v>39</v>
      </c>
      <c r="F916" s="11" t="s">
        <v>171</v>
      </c>
      <c r="G916" s="9">
        <f>11950.2+371.219-5279.60349</f>
        <v>7041.8155099999994</v>
      </c>
    </row>
    <row r="917" spans="1:7" ht="120">
      <c r="A917" s="6">
        <f t="shared" si="19"/>
        <v>899</v>
      </c>
      <c r="B917" s="8" t="s">
        <v>596</v>
      </c>
      <c r="C917" s="6">
        <v>975</v>
      </c>
      <c r="D917" s="7" t="s">
        <v>254</v>
      </c>
      <c r="E917" s="7" t="s">
        <v>39</v>
      </c>
      <c r="F917" s="11" t="s">
        <v>597</v>
      </c>
      <c r="G917" s="9">
        <v>5279.6034900000004</v>
      </c>
    </row>
    <row r="918" spans="1:7" ht="150">
      <c r="A918" s="6">
        <f t="shared" si="19"/>
        <v>900</v>
      </c>
      <c r="B918" s="8" t="s">
        <v>510</v>
      </c>
      <c r="C918" s="6">
        <v>975</v>
      </c>
      <c r="D918" s="7" t="s">
        <v>254</v>
      </c>
      <c r="E918" s="7" t="s">
        <v>512</v>
      </c>
      <c r="F918" s="11"/>
      <c r="G918" s="9">
        <f>G919</f>
        <v>697.2</v>
      </c>
    </row>
    <row r="919" spans="1:7" ht="45">
      <c r="A919" s="6">
        <f t="shared" si="19"/>
        <v>901</v>
      </c>
      <c r="B919" s="8" t="s">
        <v>149</v>
      </c>
      <c r="C919" s="6">
        <v>975</v>
      </c>
      <c r="D919" s="7" t="s">
        <v>254</v>
      </c>
      <c r="E919" s="7" t="s">
        <v>512</v>
      </c>
      <c r="F919" s="11" t="s">
        <v>150</v>
      </c>
      <c r="G919" s="9">
        <f>G920</f>
        <v>697.2</v>
      </c>
    </row>
    <row r="920" spans="1:7" ht="15">
      <c r="A920" s="6">
        <f t="shared" si="19"/>
        <v>902</v>
      </c>
      <c r="B920" s="8" t="s">
        <v>151</v>
      </c>
      <c r="C920" s="6">
        <v>975</v>
      </c>
      <c r="D920" s="7" t="s">
        <v>254</v>
      </c>
      <c r="E920" s="7" t="s">
        <v>512</v>
      </c>
      <c r="F920" s="11" t="s">
        <v>152</v>
      </c>
      <c r="G920" s="9">
        <f>G921</f>
        <v>697.2</v>
      </c>
    </row>
    <row r="921" spans="1:7" ht="30">
      <c r="A921" s="6">
        <f t="shared" si="19"/>
        <v>903</v>
      </c>
      <c r="B921" s="8" t="s">
        <v>247</v>
      </c>
      <c r="C921" s="6">
        <v>975</v>
      </c>
      <c r="D921" s="7" t="s">
        <v>254</v>
      </c>
      <c r="E921" s="7" t="s">
        <v>512</v>
      </c>
      <c r="F921" s="11" t="s">
        <v>248</v>
      </c>
      <c r="G921" s="9">
        <f>697.2</f>
        <v>697.2</v>
      </c>
    </row>
    <row r="922" spans="1:7" ht="150">
      <c r="A922" s="6">
        <f t="shared" si="19"/>
        <v>904</v>
      </c>
      <c r="B922" s="8" t="s">
        <v>511</v>
      </c>
      <c r="C922" s="6">
        <v>975</v>
      </c>
      <c r="D922" s="7" t="s">
        <v>254</v>
      </c>
      <c r="E922" s="7" t="s">
        <v>513</v>
      </c>
      <c r="F922" s="11"/>
      <c r="G922" s="9">
        <f>G923</f>
        <v>147.79999999999998</v>
      </c>
    </row>
    <row r="923" spans="1:7" ht="45">
      <c r="A923" s="6">
        <f t="shared" si="19"/>
        <v>905</v>
      </c>
      <c r="B923" s="8" t="s">
        <v>149</v>
      </c>
      <c r="C923" s="6">
        <v>975</v>
      </c>
      <c r="D923" s="7" t="s">
        <v>254</v>
      </c>
      <c r="E923" s="7" t="s">
        <v>513</v>
      </c>
      <c r="F923" s="11" t="s">
        <v>150</v>
      </c>
      <c r="G923" s="9">
        <f>G924</f>
        <v>147.79999999999998</v>
      </c>
    </row>
    <row r="924" spans="1:7" ht="15">
      <c r="A924" s="6">
        <f t="shared" si="19"/>
        <v>906</v>
      </c>
      <c r="B924" s="8" t="s">
        <v>151</v>
      </c>
      <c r="C924" s="6">
        <v>975</v>
      </c>
      <c r="D924" s="7" t="s">
        <v>254</v>
      </c>
      <c r="E924" s="7" t="s">
        <v>513</v>
      </c>
      <c r="F924" s="11" t="s">
        <v>152</v>
      </c>
      <c r="G924" s="9">
        <f>G925</f>
        <v>147.79999999999998</v>
      </c>
    </row>
    <row r="925" spans="1:7" ht="30">
      <c r="A925" s="6">
        <f t="shared" si="19"/>
        <v>907</v>
      </c>
      <c r="B925" s="8" t="s">
        <v>247</v>
      </c>
      <c r="C925" s="6">
        <v>975</v>
      </c>
      <c r="D925" s="7" t="s">
        <v>254</v>
      </c>
      <c r="E925" s="7" t="s">
        <v>513</v>
      </c>
      <c r="F925" s="11" t="s">
        <v>248</v>
      </c>
      <c r="G925" s="9">
        <f>0+147.7+0.1</f>
        <v>147.79999999999998</v>
      </c>
    </row>
    <row r="926" spans="1:7" ht="120">
      <c r="A926" s="6">
        <f t="shared" si="19"/>
        <v>908</v>
      </c>
      <c r="B926" s="5" t="s">
        <v>94</v>
      </c>
      <c r="C926" s="6">
        <v>975</v>
      </c>
      <c r="D926" s="7" t="s">
        <v>254</v>
      </c>
      <c r="E926" s="7" t="s">
        <v>41</v>
      </c>
      <c r="F926" s="6"/>
      <c r="G926" s="9">
        <f>G927</f>
        <v>2541.5000000000032</v>
      </c>
    </row>
    <row r="927" spans="1:7" ht="45">
      <c r="A927" s="6">
        <f t="shared" si="19"/>
        <v>909</v>
      </c>
      <c r="B927" s="8" t="s">
        <v>149</v>
      </c>
      <c r="C927" s="6">
        <v>975</v>
      </c>
      <c r="D927" s="7" t="s">
        <v>254</v>
      </c>
      <c r="E927" s="7" t="s">
        <v>41</v>
      </c>
      <c r="F927" s="11" t="s">
        <v>150</v>
      </c>
      <c r="G927" s="9">
        <f>G928</f>
        <v>2541.5000000000032</v>
      </c>
    </row>
    <row r="928" spans="1:7" ht="15">
      <c r="A928" s="6">
        <f t="shared" si="19"/>
        <v>910</v>
      </c>
      <c r="B928" s="8" t="s">
        <v>151</v>
      </c>
      <c r="C928" s="6">
        <v>975</v>
      </c>
      <c r="D928" s="7" t="s">
        <v>254</v>
      </c>
      <c r="E928" s="7" t="s">
        <v>41</v>
      </c>
      <c r="F928" s="11" t="s">
        <v>152</v>
      </c>
      <c r="G928" s="9">
        <f>G929+G930+G931</f>
        <v>2541.5000000000032</v>
      </c>
    </row>
    <row r="929" spans="1:7" ht="90">
      <c r="A929" s="6">
        <f t="shared" si="19"/>
        <v>911</v>
      </c>
      <c r="B929" s="8" t="s">
        <v>76</v>
      </c>
      <c r="C929" s="6">
        <v>975</v>
      </c>
      <c r="D929" s="7" t="s">
        <v>254</v>
      </c>
      <c r="E929" s="7" t="s">
        <v>41</v>
      </c>
      <c r="F929" s="11" t="s">
        <v>153</v>
      </c>
      <c r="G929" s="9">
        <f>42840.4-5746.6-35122+21.7+118.1+50-664.5-0.1-13.91162</f>
        <v>1483.0883800000031</v>
      </c>
    </row>
    <row r="930" spans="1:7" ht="30">
      <c r="A930" s="6">
        <f t="shared" si="19"/>
        <v>912</v>
      </c>
      <c r="B930" s="8" t="s">
        <v>247</v>
      </c>
      <c r="C930" s="6">
        <v>975</v>
      </c>
      <c r="D930" s="7" t="s">
        <v>254</v>
      </c>
      <c r="E930" s="7" t="s">
        <v>41</v>
      </c>
      <c r="F930" s="11" t="s">
        <v>248</v>
      </c>
      <c r="G930" s="9">
        <v>380</v>
      </c>
    </row>
    <row r="931" spans="1:7" ht="120">
      <c r="A931" s="6">
        <f t="shared" si="19"/>
        <v>913</v>
      </c>
      <c r="B931" s="8" t="s">
        <v>552</v>
      </c>
      <c r="C931" s="6">
        <v>975</v>
      </c>
      <c r="D931" s="7" t="s">
        <v>254</v>
      </c>
      <c r="E931" s="7" t="s">
        <v>41</v>
      </c>
      <c r="F931" s="11" t="s">
        <v>553</v>
      </c>
      <c r="G931" s="9">
        <f>664.5+13.91162</f>
        <v>678.41161999999997</v>
      </c>
    </row>
    <row r="932" spans="1:7" ht="120">
      <c r="A932" s="6">
        <f t="shared" si="19"/>
        <v>914</v>
      </c>
      <c r="B932" s="5" t="s">
        <v>94</v>
      </c>
      <c r="C932" s="6">
        <v>975</v>
      </c>
      <c r="D932" s="7" t="s">
        <v>254</v>
      </c>
      <c r="E932" s="7" t="s">
        <v>347</v>
      </c>
      <c r="F932" s="6"/>
      <c r="G932" s="9">
        <f>G933</f>
        <v>5746.6</v>
      </c>
    </row>
    <row r="933" spans="1:7" ht="45">
      <c r="A933" s="6">
        <f t="shared" si="19"/>
        <v>915</v>
      </c>
      <c r="B933" s="8" t="s">
        <v>149</v>
      </c>
      <c r="C933" s="6">
        <v>975</v>
      </c>
      <c r="D933" s="7" t="s">
        <v>254</v>
      </c>
      <c r="E933" s="7" t="s">
        <v>347</v>
      </c>
      <c r="F933" s="11" t="s">
        <v>150</v>
      </c>
      <c r="G933" s="9">
        <f>G934</f>
        <v>5746.6</v>
      </c>
    </row>
    <row r="934" spans="1:7" ht="15">
      <c r="A934" s="6">
        <f t="shared" si="19"/>
        <v>916</v>
      </c>
      <c r="B934" s="8" t="s">
        <v>151</v>
      </c>
      <c r="C934" s="6">
        <v>975</v>
      </c>
      <c r="D934" s="7" t="s">
        <v>254</v>
      </c>
      <c r="E934" s="7" t="s">
        <v>347</v>
      </c>
      <c r="F934" s="11" t="s">
        <v>152</v>
      </c>
      <c r="G934" s="9">
        <f>G935+G936</f>
        <v>5746.6</v>
      </c>
    </row>
    <row r="935" spans="1:7" ht="90">
      <c r="A935" s="6">
        <f t="shared" si="19"/>
        <v>917</v>
      </c>
      <c r="B935" s="8" t="s">
        <v>76</v>
      </c>
      <c r="C935" s="6">
        <v>975</v>
      </c>
      <c r="D935" s="7" t="s">
        <v>254</v>
      </c>
      <c r="E935" s="7" t="s">
        <v>347</v>
      </c>
      <c r="F935" s="11" t="s">
        <v>153</v>
      </c>
      <c r="G935" s="9">
        <f>5746.6-1327.02487-355.76635</f>
        <v>4063.8087800000003</v>
      </c>
    </row>
    <row r="936" spans="1:7" ht="120">
      <c r="A936" s="6">
        <f t="shared" si="19"/>
        <v>918</v>
      </c>
      <c r="B936" s="8" t="s">
        <v>552</v>
      </c>
      <c r="C936" s="6">
        <v>975</v>
      </c>
      <c r="D936" s="7" t="s">
        <v>254</v>
      </c>
      <c r="E936" s="7" t="s">
        <v>347</v>
      </c>
      <c r="F936" s="11" t="s">
        <v>553</v>
      </c>
      <c r="G936" s="9">
        <f>1327.02487+355.76635</f>
        <v>1682.7912200000001</v>
      </c>
    </row>
    <row r="937" spans="1:7" ht="120">
      <c r="A937" s="6">
        <f t="shared" si="19"/>
        <v>919</v>
      </c>
      <c r="B937" s="5" t="s">
        <v>94</v>
      </c>
      <c r="C937" s="6">
        <v>975</v>
      </c>
      <c r="D937" s="7" t="s">
        <v>254</v>
      </c>
      <c r="E937" s="7" t="s">
        <v>348</v>
      </c>
      <c r="F937" s="6"/>
      <c r="G937" s="9">
        <f>G938</f>
        <v>28393.199999999997</v>
      </c>
    </row>
    <row r="938" spans="1:7" ht="45">
      <c r="A938" s="6">
        <f t="shared" si="19"/>
        <v>920</v>
      </c>
      <c r="B938" s="8" t="s">
        <v>149</v>
      </c>
      <c r="C938" s="6">
        <v>975</v>
      </c>
      <c r="D938" s="7" t="s">
        <v>254</v>
      </c>
      <c r="E938" s="7" t="s">
        <v>348</v>
      </c>
      <c r="F938" s="11" t="s">
        <v>150</v>
      </c>
      <c r="G938" s="9">
        <f>G939</f>
        <v>28393.199999999997</v>
      </c>
    </row>
    <row r="939" spans="1:7" ht="15">
      <c r="A939" s="6">
        <f t="shared" si="19"/>
        <v>921</v>
      </c>
      <c r="B939" s="8" t="s">
        <v>151</v>
      </c>
      <c r="C939" s="6">
        <v>975</v>
      </c>
      <c r="D939" s="7" t="s">
        <v>254</v>
      </c>
      <c r="E939" s="7" t="s">
        <v>348</v>
      </c>
      <c r="F939" s="11" t="s">
        <v>152</v>
      </c>
      <c r="G939" s="9">
        <f>G940+G941</f>
        <v>28393.199999999997</v>
      </c>
    </row>
    <row r="940" spans="1:7" ht="90">
      <c r="A940" s="6">
        <f t="shared" si="19"/>
        <v>922</v>
      </c>
      <c r="B940" s="8" t="s">
        <v>76</v>
      </c>
      <c r="C940" s="6">
        <v>975</v>
      </c>
      <c r="D940" s="7" t="s">
        <v>254</v>
      </c>
      <c r="E940" s="7" t="s">
        <v>348</v>
      </c>
      <c r="F940" s="11" t="s">
        <v>153</v>
      </c>
      <c r="G940" s="9">
        <f>26898.4+77+8146.6-11208.4+1172+548.6-3423.388+2759-791.902</f>
        <v>24177.909999999996</v>
      </c>
    </row>
    <row r="941" spans="1:7" ht="120">
      <c r="A941" s="6">
        <f t="shared" si="19"/>
        <v>923</v>
      </c>
      <c r="B941" s="8" t="s">
        <v>552</v>
      </c>
      <c r="C941" s="6">
        <v>975</v>
      </c>
      <c r="D941" s="7" t="s">
        <v>254</v>
      </c>
      <c r="E941" s="7" t="s">
        <v>348</v>
      </c>
      <c r="F941" s="11" t="s">
        <v>553</v>
      </c>
      <c r="G941" s="9">
        <f>3423.388+791.902</f>
        <v>4215.29</v>
      </c>
    </row>
    <row r="942" spans="1:7" ht="120">
      <c r="A942" s="6">
        <f t="shared" si="19"/>
        <v>924</v>
      </c>
      <c r="B942" s="8" t="s">
        <v>353</v>
      </c>
      <c r="C942" s="6">
        <v>975</v>
      </c>
      <c r="D942" s="7" t="s">
        <v>254</v>
      </c>
      <c r="E942" s="6" t="s">
        <v>354</v>
      </c>
      <c r="F942" s="11"/>
      <c r="G942" s="9">
        <f>G943+G955</f>
        <v>11186.799999999997</v>
      </c>
    </row>
    <row r="943" spans="1:7" ht="45">
      <c r="A943" s="6">
        <f t="shared" si="19"/>
        <v>925</v>
      </c>
      <c r="B943" s="8" t="s">
        <v>149</v>
      </c>
      <c r="C943" s="6">
        <v>975</v>
      </c>
      <c r="D943" s="7" t="s">
        <v>254</v>
      </c>
      <c r="E943" s="6" t="s">
        <v>354</v>
      </c>
      <c r="F943" s="11" t="s">
        <v>150</v>
      </c>
      <c r="G943" s="9">
        <f>G944+G952+G949</f>
        <v>11076.499999999998</v>
      </c>
    </row>
    <row r="944" spans="1:7" ht="15">
      <c r="A944" s="6">
        <f t="shared" si="19"/>
        <v>926</v>
      </c>
      <c r="B944" s="8" t="s">
        <v>151</v>
      </c>
      <c r="C944" s="6">
        <v>975</v>
      </c>
      <c r="D944" s="7" t="s">
        <v>254</v>
      </c>
      <c r="E944" s="6" t="s">
        <v>354</v>
      </c>
      <c r="F944" s="11" t="s">
        <v>152</v>
      </c>
      <c r="G944" s="9">
        <f>G945+G946+G947+G948+0.1</f>
        <v>10855.9</v>
      </c>
    </row>
    <row r="945" spans="1:7" ht="90">
      <c r="A945" s="6">
        <f t="shared" si="19"/>
        <v>927</v>
      </c>
      <c r="B945" s="8" t="s">
        <v>76</v>
      </c>
      <c r="C945" s="6">
        <v>975</v>
      </c>
      <c r="D945" s="7" t="s">
        <v>254</v>
      </c>
      <c r="E945" s="6" t="s">
        <v>354</v>
      </c>
      <c r="F945" s="11" t="s">
        <v>153</v>
      </c>
      <c r="G945" s="9">
        <f>10487.2+258.3-4751.3-721.9187</f>
        <v>5272.2812999999996</v>
      </c>
    </row>
    <row r="946" spans="1:7" ht="45">
      <c r="A946" s="6">
        <f t="shared" si="19"/>
        <v>928</v>
      </c>
      <c r="B946" s="8" t="s">
        <v>355</v>
      </c>
      <c r="C946" s="6">
        <v>975</v>
      </c>
      <c r="D946" s="7" t="s">
        <v>254</v>
      </c>
      <c r="E946" s="6" t="s">
        <v>354</v>
      </c>
      <c r="F946" s="11" t="s">
        <v>356</v>
      </c>
      <c r="G946" s="9">
        <f>180.3-70-55.2-55.1</f>
        <v>0</v>
      </c>
    </row>
    <row r="947" spans="1:7" ht="120">
      <c r="A947" s="6">
        <f t="shared" si="19"/>
        <v>929</v>
      </c>
      <c r="B947" s="8" t="s">
        <v>552</v>
      </c>
      <c r="C947" s="6">
        <v>975</v>
      </c>
      <c r="D947" s="7" t="s">
        <v>254</v>
      </c>
      <c r="E947" s="6" t="s">
        <v>354</v>
      </c>
      <c r="F947" s="11" t="s">
        <v>553</v>
      </c>
      <c r="G947" s="9">
        <f>4751.3+721.9187</f>
        <v>5473.2187000000004</v>
      </c>
    </row>
    <row r="948" spans="1:7" ht="120">
      <c r="A948" s="6">
        <f t="shared" si="19"/>
        <v>930</v>
      </c>
      <c r="B948" s="8" t="s">
        <v>555</v>
      </c>
      <c r="C948" s="6">
        <v>975</v>
      </c>
      <c r="D948" s="7" t="s">
        <v>254</v>
      </c>
      <c r="E948" s="6" t="s">
        <v>354</v>
      </c>
      <c r="F948" s="11" t="s">
        <v>554</v>
      </c>
      <c r="G948" s="9">
        <f>55.2+55.1</f>
        <v>110.30000000000001</v>
      </c>
    </row>
    <row r="949" spans="1:7" ht="15">
      <c r="A949" s="6">
        <f t="shared" si="19"/>
        <v>931</v>
      </c>
      <c r="B949" s="8" t="s">
        <v>182</v>
      </c>
      <c r="C949" s="6">
        <v>975</v>
      </c>
      <c r="D949" s="7" t="s">
        <v>254</v>
      </c>
      <c r="E949" s="6" t="s">
        <v>354</v>
      </c>
      <c r="F949" s="11" t="s">
        <v>170</v>
      </c>
      <c r="G949" s="9">
        <f>G950+G951</f>
        <v>110.30000000000001</v>
      </c>
    </row>
    <row r="950" spans="1:7" ht="45">
      <c r="A950" s="6">
        <f t="shared" si="19"/>
        <v>932</v>
      </c>
      <c r="B950" s="8" t="s">
        <v>357</v>
      </c>
      <c r="C950" s="6">
        <v>975</v>
      </c>
      <c r="D950" s="7" t="s">
        <v>254</v>
      </c>
      <c r="E950" s="6" t="s">
        <v>354</v>
      </c>
      <c r="F950" s="11" t="s">
        <v>358</v>
      </c>
      <c r="G950" s="9">
        <f>180.3-70-55.2-55.1</f>
        <v>0</v>
      </c>
    </row>
    <row r="951" spans="1:7" ht="120">
      <c r="A951" s="6">
        <f t="shared" si="19"/>
        <v>933</v>
      </c>
      <c r="B951" s="8" t="s">
        <v>556</v>
      </c>
      <c r="C951" s="6">
        <v>975</v>
      </c>
      <c r="D951" s="7" t="s">
        <v>254</v>
      </c>
      <c r="E951" s="6" t="s">
        <v>354</v>
      </c>
      <c r="F951" s="11" t="s">
        <v>559</v>
      </c>
      <c r="G951" s="9">
        <f>55.2+55.1</f>
        <v>110.30000000000001</v>
      </c>
    </row>
    <row r="952" spans="1:7" ht="45">
      <c r="A952" s="6">
        <f t="shared" si="19"/>
        <v>934</v>
      </c>
      <c r="B952" s="8" t="s">
        <v>359</v>
      </c>
      <c r="C952" s="6">
        <v>975</v>
      </c>
      <c r="D952" s="7" t="s">
        <v>254</v>
      </c>
      <c r="E952" s="6" t="s">
        <v>354</v>
      </c>
      <c r="F952" s="11" t="s">
        <v>360</v>
      </c>
      <c r="G952" s="9">
        <f>G953+G954</f>
        <v>110.30000000000001</v>
      </c>
    </row>
    <row r="953" spans="1:7" ht="60">
      <c r="A953" s="6">
        <f t="shared" si="19"/>
        <v>935</v>
      </c>
      <c r="B953" s="8" t="s">
        <v>361</v>
      </c>
      <c r="C953" s="6">
        <v>975</v>
      </c>
      <c r="D953" s="7" t="s">
        <v>254</v>
      </c>
      <c r="E953" s="6" t="s">
        <v>354</v>
      </c>
      <c r="F953" s="11" t="s">
        <v>362</v>
      </c>
      <c r="G953" s="9">
        <f>180.3-70-55.2-55.1</f>
        <v>0</v>
      </c>
    </row>
    <row r="954" spans="1:7" ht="150">
      <c r="A954" s="6">
        <f t="shared" si="19"/>
        <v>936</v>
      </c>
      <c r="B954" s="8" t="s">
        <v>557</v>
      </c>
      <c r="C954" s="6">
        <v>975</v>
      </c>
      <c r="D954" s="7" t="s">
        <v>254</v>
      </c>
      <c r="E954" s="6" t="s">
        <v>354</v>
      </c>
      <c r="F954" s="11" t="s">
        <v>560</v>
      </c>
      <c r="G954" s="9">
        <f>55.2+55.1</f>
        <v>110.30000000000001</v>
      </c>
    </row>
    <row r="955" spans="1:7" ht="15">
      <c r="A955" s="6">
        <f t="shared" si="19"/>
        <v>937</v>
      </c>
      <c r="B955" s="8" t="s">
        <v>17</v>
      </c>
      <c r="C955" s="6">
        <v>975</v>
      </c>
      <c r="D955" s="7" t="s">
        <v>254</v>
      </c>
      <c r="E955" s="6" t="s">
        <v>354</v>
      </c>
      <c r="F955" s="11" t="s">
        <v>264</v>
      </c>
      <c r="G955" s="9">
        <f>G956</f>
        <v>110.30000000000001</v>
      </c>
    </row>
    <row r="956" spans="1:7" ht="60">
      <c r="A956" s="6">
        <f t="shared" si="19"/>
        <v>938</v>
      </c>
      <c r="B956" s="8" t="s">
        <v>257</v>
      </c>
      <c r="C956" s="6">
        <v>975</v>
      </c>
      <c r="D956" s="7" t="s">
        <v>254</v>
      </c>
      <c r="E956" s="6" t="s">
        <v>354</v>
      </c>
      <c r="F956" s="11" t="s">
        <v>363</v>
      </c>
      <c r="G956" s="9">
        <f>G957+G958</f>
        <v>110.30000000000001</v>
      </c>
    </row>
    <row r="957" spans="1:7" ht="105">
      <c r="A957" s="6">
        <f t="shared" si="19"/>
        <v>939</v>
      </c>
      <c r="B957" s="8" t="s">
        <v>364</v>
      </c>
      <c r="C957" s="6">
        <v>975</v>
      </c>
      <c r="D957" s="7" t="s">
        <v>254</v>
      </c>
      <c r="E957" s="6" t="s">
        <v>354</v>
      </c>
      <c r="F957" s="11" t="s">
        <v>365</v>
      </c>
      <c r="G957" s="9">
        <f>180.3-70-55.2-55.1</f>
        <v>0</v>
      </c>
    </row>
    <row r="958" spans="1:7" ht="90">
      <c r="A958" s="6">
        <f t="shared" si="19"/>
        <v>940</v>
      </c>
      <c r="B958" s="8" t="s">
        <v>558</v>
      </c>
      <c r="C958" s="6">
        <v>975</v>
      </c>
      <c r="D958" s="7" t="s">
        <v>254</v>
      </c>
      <c r="E958" s="6" t="s">
        <v>354</v>
      </c>
      <c r="F958" s="11" t="s">
        <v>561</v>
      </c>
      <c r="G958" s="9">
        <f>55.2+55.1</f>
        <v>110.30000000000001</v>
      </c>
    </row>
    <row r="959" spans="1:7" ht="15">
      <c r="A959" s="6">
        <f t="shared" si="19"/>
        <v>941</v>
      </c>
      <c r="B959" s="8" t="s">
        <v>136</v>
      </c>
      <c r="C959" s="6">
        <v>975</v>
      </c>
      <c r="D959" s="7" t="s">
        <v>478</v>
      </c>
      <c r="E959" s="6"/>
      <c r="F959" s="11"/>
      <c r="G959" s="9">
        <f>G960+G974</f>
        <v>45466.271999999997</v>
      </c>
    </row>
    <row r="960" spans="1:7" ht="45">
      <c r="A960" s="6">
        <f t="shared" si="19"/>
        <v>942</v>
      </c>
      <c r="B960" s="21" t="s">
        <v>349</v>
      </c>
      <c r="C960" s="6">
        <v>975</v>
      </c>
      <c r="D960" s="7" t="s">
        <v>137</v>
      </c>
      <c r="E960" s="7" t="s">
        <v>350</v>
      </c>
      <c r="F960" s="6"/>
      <c r="G960" s="9">
        <f>G961</f>
        <v>9820.1</v>
      </c>
    </row>
    <row r="961" spans="1:7" ht="150">
      <c r="A961" s="6">
        <f t="shared" si="19"/>
        <v>943</v>
      </c>
      <c r="B961" s="34" t="s">
        <v>351</v>
      </c>
      <c r="C961" s="6">
        <v>975</v>
      </c>
      <c r="D961" s="7" t="s">
        <v>137</v>
      </c>
      <c r="E961" s="6" t="s">
        <v>352</v>
      </c>
      <c r="F961" s="6"/>
      <c r="G961" s="9">
        <f>G962+G964+G966+G971</f>
        <v>9820.1</v>
      </c>
    </row>
    <row r="962" spans="1:7" ht="30">
      <c r="A962" s="6">
        <f t="shared" si="19"/>
        <v>944</v>
      </c>
      <c r="B962" s="23" t="s">
        <v>223</v>
      </c>
      <c r="C962" s="6">
        <v>975</v>
      </c>
      <c r="D962" s="7" t="s">
        <v>137</v>
      </c>
      <c r="E962" s="6" t="s">
        <v>352</v>
      </c>
      <c r="F962" s="6">
        <v>200</v>
      </c>
      <c r="G962" s="9">
        <f>G963</f>
        <v>188.6</v>
      </c>
    </row>
    <row r="963" spans="1:7" ht="45">
      <c r="A963" s="6">
        <f t="shared" si="19"/>
        <v>945</v>
      </c>
      <c r="B963" s="23" t="s">
        <v>225</v>
      </c>
      <c r="C963" s="6">
        <v>975</v>
      </c>
      <c r="D963" s="7" t="s">
        <v>137</v>
      </c>
      <c r="E963" s="6" t="s">
        <v>352</v>
      </c>
      <c r="F963" s="6">
        <v>240</v>
      </c>
      <c r="G963" s="9">
        <f>188.6</f>
        <v>188.6</v>
      </c>
    </row>
    <row r="964" spans="1:7" ht="30">
      <c r="A964" s="6">
        <f t="shared" si="19"/>
        <v>946</v>
      </c>
      <c r="B964" s="21" t="s">
        <v>176</v>
      </c>
      <c r="C964" s="6">
        <v>975</v>
      </c>
      <c r="D964" s="7" t="s">
        <v>137</v>
      </c>
      <c r="E964" s="6" t="s">
        <v>352</v>
      </c>
      <c r="F964" s="6">
        <v>300</v>
      </c>
      <c r="G964" s="9">
        <f>G965</f>
        <v>5844.9000000000005</v>
      </c>
    </row>
    <row r="965" spans="1:7" ht="45">
      <c r="A965" s="6">
        <f t="shared" si="19"/>
        <v>947</v>
      </c>
      <c r="B965" s="21" t="s">
        <v>237</v>
      </c>
      <c r="C965" s="6">
        <v>975</v>
      </c>
      <c r="D965" s="7" t="s">
        <v>137</v>
      </c>
      <c r="E965" s="6" t="s">
        <v>352</v>
      </c>
      <c r="F965" s="6">
        <v>320</v>
      </c>
      <c r="G965" s="9">
        <f>5657.1+187.8</f>
        <v>5844.9000000000005</v>
      </c>
    </row>
    <row r="966" spans="1:7" ht="45">
      <c r="A966" s="6">
        <f t="shared" si="19"/>
        <v>948</v>
      </c>
      <c r="B966" s="8" t="s">
        <v>149</v>
      </c>
      <c r="C966" s="6">
        <v>975</v>
      </c>
      <c r="D966" s="7" t="s">
        <v>137</v>
      </c>
      <c r="E966" s="6" t="s">
        <v>352</v>
      </c>
      <c r="F966" s="6">
        <v>600</v>
      </c>
      <c r="G966" s="9">
        <f>G967+G969</f>
        <v>3630.1</v>
      </c>
    </row>
    <row r="967" spans="1:7" ht="15">
      <c r="A967" s="6">
        <f t="shared" si="19"/>
        <v>949</v>
      </c>
      <c r="B967" s="8" t="s">
        <v>151</v>
      </c>
      <c r="C967" s="6">
        <v>975</v>
      </c>
      <c r="D967" s="7" t="s">
        <v>137</v>
      </c>
      <c r="E967" s="6" t="s">
        <v>352</v>
      </c>
      <c r="F967" s="6">
        <v>610</v>
      </c>
      <c r="G967" s="9">
        <f>G968</f>
        <v>2942.1</v>
      </c>
    </row>
    <row r="968" spans="1:7" ht="30">
      <c r="A968" s="6">
        <f t="shared" si="19"/>
        <v>950</v>
      </c>
      <c r="B968" s="8" t="s">
        <v>247</v>
      </c>
      <c r="C968" s="6">
        <v>975</v>
      </c>
      <c r="D968" s="7" t="s">
        <v>137</v>
      </c>
      <c r="E968" s="6" t="s">
        <v>352</v>
      </c>
      <c r="F968" s="6">
        <v>612</v>
      </c>
      <c r="G968" s="9">
        <f>2898.9+6.7+16.6+16.6+3.3</f>
        <v>2942.1</v>
      </c>
    </row>
    <row r="969" spans="1:7" ht="15">
      <c r="A969" s="6">
        <f t="shared" si="19"/>
        <v>951</v>
      </c>
      <c r="B969" s="8" t="s">
        <v>182</v>
      </c>
      <c r="C969" s="6">
        <v>975</v>
      </c>
      <c r="D969" s="7" t="s">
        <v>137</v>
      </c>
      <c r="E969" s="6" t="s">
        <v>352</v>
      </c>
      <c r="F969" s="6">
        <v>620</v>
      </c>
      <c r="G969" s="9">
        <f>G970</f>
        <v>688</v>
      </c>
    </row>
    <row r="970" spans="1:7" ht="90">
      <c r="A970" s="6">
        <f t="shared" si="19"/>
        <v>952</v>
      </c>
      <c r="B970" s="8" t="s">
        <v>58</v>
      </c>
      <c r="C970" s="6">
        <v>975</v>
      </c>
      <c r="D970" s="7" t="s">
        <v>137</v>
      </c>
      <c r="E970" s="6" t="s">
        <v>352</v>
      </c>
      <c r="F970" s="6">
        <v>622</v>
      </c>
      <c r="G970" s="9">
        <f>673+1.7+13.3</f>
        <v>688</v>
      </c>
    </row>
    <row r="971" spans="1:7" ht="15">
      <c r="A971" s="6">
        <f t="shared" si="19"/>
        <v>953</v>
      </c>
      <c r="B971" s="17" t="s">
        <v>17</v>
      </c>
      <c r="C971" s="6">
        <v>975</v>
      </c>
      <c r="D971" s="7" t="s">
        <v>137</v>
      </c>
      <c r="E971" s="6" t="s">
        <v>352</v>
      </c>
      <c r="F971" s="6">
        <v>800</v>
      </c>
      <c r="G971" s="9">
        <f>G972</f>
        <v>156.5</v>
      </c>
    </row>
    <row r="972" spans="1:7" ht="15">
      <c r="A972" s="6">
        <f t="shared" si="19"/>
        <v>954</v>
      </c>
      <c r="B972" s="8" t="s">
        <v>265</v>
      </c>
      <c r="C972" s="6">
        <v>975</v>
      </c>
      <c r="D972" s="7" t="s">
        <v>137</v>
      </c>
      <c r="E972" s="6" t="s">
        <v>352</v>
      </c>
      <c r="F972" s="6">
        <v>870</v>
      </c>
      <c r="G972" s="9">
        <f>199.5+203-229.4-16.6</f>
        <v>156.5</v>
      </c>
    </row>
    <row r="973" spans="1:7" ht="15">
      <c r="A973" s="6">
        <f t="shared" si="19"/>
        <v>955</v>
      </c>
      <c r="B973" s="5" t="s">
        <v>136</v>
      </c>
      <c r="C973" s="6">
        <v>975</v>
      </c>
      <c r="D973" s="7" t="s">
        <v>137</v>
      </c>
      <c r="E973" s="7"/>
      <c r="F973" s="6"/>
      <c r="G973" s="9">
        <f>G974</f>
        <v>35646.171999999999</v>
      </c>
    </row>
    <row r="974" spans="1:7" ht="45">
      <c r="A974" s="6">
        <f t="shared" si="19"/>
        <v>956</v>
      </c>
      <c r="B974" s="5" t="s">
        <v>132</v>
      </c>
      <c r="C974" s="6">
        <v>975</v>
      </c>
      <c r="D974" s="7" t="s">
        <v>137</v>
      </c>
      <c r="E974" s="7" t="s">
        <v>277</v>
      </c>
      <c r="F974" s="6"/>
      <c r="G974" s="9">
        <f>G985+G995+G975+G992+G980</f>
        <v>35646.171999999999</v>
      </c>
    </row>
    <row r="975" spans="1:7" ht="165">
      <c r="A975" s="6">
        <f t="shared" si="19"/>
        <v>957</v>
      </c>
      <c r="B975" s="5" t="s">
        <v>96</v>
      </c>
      <c r="C975" s="6">
        <v>975</v>
      </c>
      <c r="D975" s="7" t="s">
        <v>137</v>
      </c>
      <c r="E975" s="7" t="s">
        <v>42</v>
      </c>
      <c r="F975" s="6"/>
      <c r="G975" s="9">
        <f>G976+G978</f>
        <v>3544.38</v>
      </c>
    </row>
    <row r="976" spans="1:7" ht="90">
      <c r="A976" s="6">
        <f t="shared" si="19"/>
        <v>958</v>
      </c>
      <c r="B976" s="8" t="s">
        <v>219</v>
      </c>
      <c r="C976" s="6">
        <v>975</v>
      </c>
      <c r="D976" s="7" t="s">
        <v>137</v>
      </c>
      <c r="E976" s="7" t="s">
        <v>42</v>
      </c>
      <c r="F976" s="11" t="s">
        <v>220</v>
      </c>
      <c r="G976" s="9">
        <f>G977</f>
        <v>2992.28</v>
      </c>
    </row>
    <row r="977" spans="1:7" ht="45">
      <c r="A977" s="6">
        <f t="shared" si="19"/>
        <v>959</v>
      </c>
      <c r="B977" s="8" t="s">
        <v>221</v>
      </c>
      <c r="C977" s="6">
        <v>975</v>
      </c>
      <c r="D977" s="7" t="s">
        <v>137</v>
      </c>
      <c r="E977" s="7" t="s">
        <v>42</v>
      </c>
      <c r="F977" s="11" t="s">
        <v>222</v>
      </c>
      <c r="G977" s="9">
        <f>2888.3+103.98</f>
        <v>2992.28</v>
      </c>
    </row>
    <row r="978" spans="1:7" ht="30">
      <c r="A978" s="6">
        <f t="shared" ref="A978:A1041" si="20">A977+1</f>
        <v>960</v>
      </c>
      <c r="B978" s="8" t="s">
        <v>223</v>
      </c>
      <c r="C978" s="6">
        <v>975</v>
      </c>
      <c r="D978" s="7" t="s">
        <v>137</v>
      </c>
      <c r="E978" s="7" t="s">
        <v>42</v>
      </c>
      <c r="F978" s="11" t="s">
        <v>224</v>
      </c>
      <c r="G978" s="9">
        <f>G979</f>
        <v>552.1</v>
      </c>
    </row>
    <row r="979" spans="1:7" ht="45">
      <c r="A979" s="6">
        <f t="shared" si="20"/>
        <v>961</v>
      </c>
      <c r="B979" s="8" t="s">
        <v>225</v>
      </c>
      <c r="C979" s="6">
        <v>975</v>
      </c>
      <c r="D979" s="7" t="s">
        <v>137</v>
      </c>
      <c r="E979" s="7" t="s">
        <v>42</v>
      </c>
      <c r="F979" s="11" t="s">
        <v>226</v>
      </c>
      <c r="G979" s="9">
        <f>552.1</f>
        <v>552.1</v>
      </c>
    </row>
    <row r="980" spans="1:7" ht="285">
      <c r="A980" s="6">
        <f t="shared" si="20"/>
        <v>962</v>
      </c>
      <c r="B980" s="8" t="s">
        <v>546</v>
      </c>
      <c r="C980" s="6">
        <v>975</v>
      </c>
      <c r="D980" s="7" t="s">
        <v>137</v>
      </c>
      <c r="E980" s="7" t="s">
        <v>547</v>
      </c>
      <c r="F980" s="11"/>
      <c r="G980" s="9">
        <f>G981+G983</f>
        <v>140.83500000000001</v>
      </c>
    </row>
    <row r="981" spans="1:7" ht="90">
      <c r="A981" s="6">
        <f t="shared" si="20"/>
        <v>963</v>
      </c>
      <c r="B981" s="8" t="s">
        <v>219</v>
      </c>
      <c r="C981" s="6">
        <v>975</v>
      </c>
      <c r="D981" s="7" t="s">
        <v>137</v>
      </c>
      <c r="E981" s="7" t="s">
        <v>547</v>
      </c>
      <c r="F981" s="11" t="s">
        <v>220</v>
      </c>
      <c r="G981" s="9">
        <f>G982</f>
        <v>136.535</v>
      </c>
    </row>
    <row r="982" spans="1:7" ht="45">
      <c r="A982" s="6">
        <f t="shared" si="20"/>
        <v>964</v>
      </c>
      <c r="B982" s="8" t="s">
        <v>221</v>
      </c>
      <c r="C982" s="6">
        <v>975</v>
      </c>
      <c r="D982" s="7" t="s">
        <v>137</v>
      </c>
      <c r="E982" s="7" t="s">
        <v>547</v>
      </c>
      <c r="F982" s="11" t="s">
        <v>222</v>
      </c>
      <c r="G982" s="9">
        <f>101.668+30.7+4.167</f>
        <v>136.535</v>
      </c>
    </row>
    <row r="983" spans="1:7" ht="30">
      <c r="A983" s="6">
        <f t="shared" si="20"/>
        <v>965</v>
      </c>
      <c r="B983" s="8" t="s">
        <v>223</v>
      </c>
      <c r="C983" s="6">
        <v>975</v>
      </c>
      <c r="D983" s="7" t="s">
        <v>137</v>
      </c>
      <c r="E983" s="7" t="s">
        <v>547</v>
      </c>
      <c r="F983" s="11" t="s">
        <v>224</v>
      </c>
      <c r="G983" s="9">
        <f>G984</f>
        <v>4.3</v>
      </c>
    </row>
    <row r="984" spans="1:7" ht="45">
      <c r="A984" s="6">
        <f t="shared" si="20"/>
        <v>966</v>
      </c>
      <c r="B984" s="8" t="s">
        <v>225</v>
      </c>
      <c r="C984" s="6">
        <v>975</v>
      </c>
      <c r="D984" s="7" t="s">
        <v>137</v>
      </c>
      <c r="E984" s="7" t="s">
        <v>547</v>
      </c>
      <c r="F984" s="11" t="s">
        <v>226</v>
      </c>
      <c r="G984" s="9">
        <v>4.3</v>
      </c>
    </row>
    <row r="985" spans="1:7" ht="135">
      <c r="A985" s="6">
        <f t="shared" si="20"/>
        <v>967</v>
      </c>
      <c r="B985" s="5" t="s">
        <v>47</v>
      </c>
      <c r="C985" s="6">
        <v>975</v>
      </c>
      <c r="D985" s="7" t="s">
        <v>137</v>
      </c>
      <c r="E985" s="7" t="s">
        <v>43</v>
      </c>
      <c r="F985" s="6"/>
      <c r="G985" s="9">
        <f>G986+G988+G990</f>
        <v>3423</v>
      </c>
    </row>
    <row r="986" spans="1:7" ht="90">
      <c r="A986" s="6">
        <f t="shared" si="20"/>
        <v>968</v>
      </c>
      <c r="B986" s="8" t="s">
        <v>219</v>
      </c>
      <c r="C986" s="6">
        <v>975</v>
      </c>
      <c r="D986" s="7" t="s">
        <v>137</v>
      </c>
      <c r="E986" s="7" t="s">
        <v>43</v>
      </c>
      <c r="F986" s="11" t="s">
        <v>220</v>
      </c>
      <c r="G986" s="9">
        <f>G987</f>
        <v>2955.2</v>
      </c>
    </row>
    <row r="987" spans="1:7" ht="45">
      <c r="A987" s="6">
        <f t="shared" si="20"/>
        <v>969</v>
      </c>
      <c r="B987" s="8" t="s">
        <v>221</v>
      </c>
      <c r="C987" s="6">
        <v>975</v>
      </c>
      <c r="D987" s="7" t="s">
        <v>137</v>
      </c>
      <c r="E987" s="7" t="s">
        <v>43</v>
      </c>
      <c r="F987" s="11" t="s">
        <v>222</v>
      </c>
      <c r="G987" s="9">
        <f>2055.1+14.7+624.2+84+77.2+100</f>
        <v>2955.2</v>
      </c>
    </row>
    <row r="988" spans="1:7" ht="30">
      <c r="A988" s="6">
        <f t="shared" si="20"/>
        <v>970</v>
      </c>
      <c r="B988" s="8" t="s">
        <v>223</v>
      </c>
      <c r="C988" s="6">
        <v>975</v>
      </c>
      <c r="D988" s="7" t="s">
        <v>137</v>
      </c>
      <c r="E988" s="7" t="s">
        <v>43</v>
      </c>
      <c r="F988" s="11" t="s">
        <v>224</v>
      </c>
      <c r="G988" s="9">
        <f>G989</f>
        <v>467.8</v>
      </c>
    </row>
    <row r="989" spans="1:7" ht="45">
      <c r="A989" s="6">
        <f t="shared" si="20"/>
        <v>971</v>
      </c>
      <c r="B989" s="8" t="s">
        <v>225</v>
      </c>
      <c r="C989" s="6">
        <v>975</v>
      </c>
      <c r="D989" s="7" t="s">
        <v>137</v>
      </c>
      <c r="E989" s="7" t="s">
        <v>43</v>
      </c>
      <c r="F989" s="11" t="s">
        <v>226</v>
      </c>
      <c r="G989" s="9">
        <f>2849.8-2512.3+130.3</f>
        <v>467.8</v>
      </c>
    </row>
    <row r="990" spans="1:7" ht="15">
      <c r="A990" s="6">
        <f t="shared" si="20"/>
        <v>972</v>
      </c>
      <c r="B990" s="8" t="s">
        <v>17</v>
      </c>
      <c r="C990" s="6">
        <v>975</v>
      </c>
      <c r="D990" s="7" t="s">
        <v>137</v>
      </c>
      <c r="E990" s="7" t="s">
        <v>43</v>
      </c>
      <c r="F990" s="11" t="s">
        <v>264</v>
      </c>
      <c r="G990" s="9">
        <f>G991</f>
        <v>0</v>
      </c>
    </row>
    <row r="991" spans="1:7" ht="15">
      <c r="A991" s="6">
        <f t="shared" si="20"/>
        <v>973</v>
      </c>
      <c r="B991" s="8" t="s">
        <v>18</v>
      </c>
      <c r="C991" s="6">
        <v>975</v>
      </c>
      <c r="D991" s="7" t="s">
        <v>137</v>
      </c>
      <c r="E991" s="7" t="s">
        <v>43</v>
      </c>
      <c r="F991" s="11" t="s">
        <v>59</v>
      </c>
      <c r="G991" s="9"/>
    </row>
    <row r="992" spans="1:7" ht="165">
      <c r="A992" s="6">
        <f t="shared" si="20"/>
        <v>974</v>
      </c>
      <c r="B992" s="5" t="s">
        <v>190</v>
      </c>
      <c r="C992" s="6">
        <v>975</v>
      </c>
      <c r="D992" s="7" t="s">
        <v>137</v>
      </c>
      <c r="E992" s="7" t="s">
        <v>45</v>
      </c>
      <c r="F992" s="6"/>
      <c r="G992" s="9">
        <f>G993</f>
        <v>542.20000000000005</v>
      </c>
    </row>
    <row r="993" spans="1:7" ht="90">
      <c r="A993" s="6">
        <f t="shared" si="20"/>
        <v>975</v>
      </c>
      <c r="B993" s="8" t="s">
        <v>219</v>
      </c>
      <c r="C993" s="6">
        <v>975</v>
      </c>
      <c r="D993" s="7" t="s">
        <v>137</v>
      </c>
      <c r="E993" s="7" t="s">
        <v>45</v>
      </c>
      <c r="F993" s="11" t="s">
        <v>220</v>
      </c>
      <c r="G993" s="9">
        <f>G994</f>
        <v>542.20000000000005</v>
      </c>
    </row>
    <row r="994" spans="1:7" ht="45">
      <c r="A994" s="6">
        <f t="shared" si="20"/>
        <v>976</v>
      </c>
      <c r="B994" s="8" t="s">
        <v>221</v>
      </c>
      <c r="C994" s="6">
        <v>975</v>
      </c>
      <c r="D994" s="7" t="s">
        <v>137</v>
      </c>
      <c r="E994" s="7" t="s">
        <v>45</v>
      </c>
      <c r="F994" s="11" t="s">
        <v>222</v>
      </c>
      <c r="G994" s="9">
        <f>471.3+16.6-0.1+54.4</f>
        <v>542.20000000000005</v>
      </c>
    </row>
    <row r="995" spans="1:7" ht="120">
      <c r="A995" s="6">
        <f t="shared" si="20"/>
        <v>977</v>
      </c>
      <c r="B995" s="5" t="s">
        <v>116</v>
      </c>
      <c r="C995" s="6">
        <v>975</v>
      </c>
      <c r="D995" s="7" t="s">
        <v>137</v>
      </c>
      <c r="E995" s="7" t="s">
        <v>44</v>
      </c>
      <c r="F995" s="6"/>
      <c r="G995" s="9">
        <f>G996+G998+G1000+G1002</f>
        <v>27995.757000000001</v>
      </c>
    </row>
    <row r="996" spans="1:7" ht="90">
      <c r="A996" s="6">
        <f t="shared" si="20"/>
        <v>978</v>
      </c>
      <c r="B996" s="8" t="s">
        <v>219</v>
      </c>
      <c r="C996" s="6">
        <v>975</v>
      </c>
      <c r="D996" s="7" t="s">
        <v>137</v>
      </c>
      <c r="E996" s="7" t="s">
        <v>44</v>
      </c>
      <c r="F996" s="11" t="s">
        <v>220</v>
      </c>
      <c r="G996" s="9">
        <f>G997</f>
        <v>21557.500000000004</v>
      </c>
    </row>
    <row r="997" spans="1:7" ht="30">
      <c r="A997" s="6">
        <f t="shared" si="20"/>
        <v>979</v>
      </c>
      <c r="B997" s="8" t="s">
        <v>54</v>
      </c>
      <c r="C997" s="6">
        <v>975</v>
      </c>
      <c r="D997" s="7" t="s">
        <v>137</v>
      </c>
      <c r="E997" s="7" t="s">
        <v>44</v>
      </c>
      <c r="F997" s="11" t="s">
        <v>55</v>
      </c>
      <c r="G997" s="9">
        <f>15346.2+59.4+4653.4+279.9-0.1+202+270.6+846.2-0.1-100</f>
        <v>21557.500000000004</v>
      </c>
    </row>
    <row r="998" spans="1:7" ht="30">
      <c r="A998" s="6">
        <f t="shared" si="20"/>
        <v>980</v>
      </c>
      <c r="B998" s="8" t="s">
        <v>223</v>
      </c>
      <c r="C998" s="6">
        <v>975</v>
      </c>
      <c r="D998" s="7" t="s">
        <v>137</v>
      </c>
      <c r="E998" s="7" t="s">
        <v>44</v>
      </c>
      <c r="F998" s="11" t="s">
        <v>224</v>
      </c>
      <c r="G998" s="9">
        <f>G999</f>
        <v>6145.2999999999993</v>
      </c>
    </row>
    <row r="999" spans="1:7" ht="45">
      <c r="A999" s="6">
        <f t="shared" si="20"/>
        <v>981</v>
      </c>
      <c r="B999" s="8" t="s">
        <v>225</v>
      </c>
      <c r="C999" s="6">
        <v>975</v>
      </c>
      <c r="D999" s="7" t="s">
        <v>137</v>
      </c>
      <c r="E999" s="7" t="s">
        <v>44</v>
      </c>
      <c r="F999" s="11" t="s">
        <v>226</v>
      </c>
      <c r="G999" s="9">
        <f>25164.2-19189.4-5-130.3+18.3+200+87.5</f>
        <v>6145.2999999999993</v>
      </c>
    </row>
    <row r="1000" spans="1:7" ht="30">
      <c r="A1000" s="6">
        <f t="shared" si="20"/>
        <v>982</v>
      </c>
      <c r="B1000" s="8" t="s">
        <v>176</v>
      </c>
      <c r="C1000" s="6">
        <v>975</v>
      </c>
      <c r="D1000" s="7" t="s">
        <v>137</v>
      </c>
      <c r="E1000" s="7" t="s">
        <v>44</v>
      </c>
      <c r="F1000" s="11" t="s">
        <v>177</v>
      </c>
      <c r="G1000" s="9">
        <f>G1001</f>
        <v>287.85700000000003</v>
      </c>
    </row>
    <row r="1001" spans="1:7" ht="15">
      <c r="A1001" s="6">
        <f t="shared" si="20"/>
        <v>983</v>
      </c>
      <c r="B1001" s="8" t="s">
        <v>82</v>
      </c>
      <c r="C1001" s="6">
        <v>975</v>
      </c>
      <c r="D1001" s="7" t="s">
        <v>137</v>
      </c>
      <c r="E1001" s="7" t="s">
        <v>44</v>
      </c>
      <c r="F1001" s="11" t="s">
        <v>81</v>
      </c>
      <c r="G1001" s="9">
        <f>280+7.857</f>
        <v>287.85700000000003</v>
      </c>
    </row>
    <row r="1002" spans="1:7" ht="15">
      <c r="A1002" s="6">
        <f t="shared" si="20"/>
        <v>984</v>
      </c>
      <c r="B1002" s="8" t="s">
        <v>17</v>
      </c>
      <c r="C1002" s="6">
        <v>975</v>
      </c>
      <c r="D1002" s="7" t="s">
        <v>137</v>
      </c>
      <c r="E1002" s="7" t="s">
        <v>44</v>
      </c>
      <c r="F1002" s="11" t="s">
        <v>264</v>
      </c>
      <c r="G1002" s="9">
        <f>G1003</f>
        <v>5.0999999999999996</v>
      </c>
    </row>
    <row r="1003" spans="1:7" ht="15">
      <c r="A1003" s="6">
        <f t="shared" si="20"/>
        <v>985</v>
      </c>
      <c r="B1003" s="8" t="s">
        <v>18</v>
      </c>
      <c r="C1003" s="6">
        <v>975</v>
      </c>
      <c r="D1003" s="7" t="s">
        <v>137</v>
      </c>
      <c r="E1003" s="7" t="s">
        <v>44</v>
      </c>
      <c r="F1003" s="11" t="s">
        <v>59</v>
      </c>
      <c r="G1003" s="9">
        <f>5+0.1</f>
        <v>5.0999999999999996</v>
      </c>
    </row>
    <row r="1004" spans="1:7" ht="15">
      <c r="A1004" s="6">
        <f t="shared" si="20"/>
        <v>986</v>
      </c>
      <c r="B1004" s="5" t="s">
        <v>102</v>
      </c>
      <c r="C1004" s="6">
        <v>975</v>
      </c>
      <c r="D1004" s="7" t="s">
        <v>103</v>
      </c>
      <c r="E1004" s="7"/>
      <c r="F1004" s="6"/>
      <c r="G1004" s="9">
        <f>G1005+G1023</f>
        <v>30167</v>
      </c>
    </row>
    <row r="1005" spans="1:7" ht="15">
      <c r="A1005" s="6">
        <f t="shared" si="20"/>
        <v>987</v>
      </c>
      <c r="B1005" s="5" t="s">
        <v>4</v>
      </c>
      <c r="C1005" s="6">
        <v>975</v>
      </c>
      <c r="D1005" s="7" t="s">
        <v>5</v>
      </c>
      <c r="E1005" s="7"/>
      <c r="F1005" s="6"/>
      <c r="G1005" s="9">
        <f>G1006</f>
        <v>28086.5</v>
      </c>
    </row>
    <row r="1006" spans="1:7" ht="30">
      <c r="A1006" s="6">
        <f t="shared" si="20"/>
        <v>988</v>
      </c>
      <c r="B1006" s="5" t="s">
        <v>56</v>
      </c>
      <c r="C1006" s="6">
        <v>975</v>
      </c>
      <c r="D1006" s="7" t="s">
        <v>5</v>
      </c>
      <c r="E1006" s="7" t="s">
        <v>38</v>
      </c>
      <c r="F1006" s="6"/>
      <c r="G1006" s="9">
        <f>G1015+G1007</f>
        <v>28086.5</v>
      </c>
    </row>
    <row r="1007" spans="1:7" ht="164.25" customHeight="1">
      <c r="A1007" s="6">
        <f t="shared" si="20"/>
        <v>989</v>
      </c>
      <c r="B1007" s="5" t="s">
        <v>649</v>
      </c>
      <c r="C1007" s="6">
        <v>975</v>
      </c>
      <c r="D1007" s="7" t="s">
        <v>5</v>
      </c>
      <c r="E1007" s="7" t="s">
        <v>327</v>
      </c>
      <c r="F1007" s="6"/>
      <c r="G1007" s="9">
        <f>G1008+G1013</f>
        <v>15993.7</v>
      </c>
    </row>
    <row r="1008" spans="1:7" ht="45">
      <c r="A1008" s="6">
        <f t="shared" si="20"/>
        <v>990</v>
      </c>
      <c r="B1008" s="8" t="s">
        <v>149</v>
      </c>
      <c r="C1008" s="6">
        <v>975</v>
      </c>
      <c r="D1008" s="7" t="s">
        <v>5</v>
      </c>
      <c r="E1008" s="7" t="s">
        <v>327</v>
      </c>
      <c r="F1008" s="11" t="s">
        <v>150</v>
      </c>
      <c r="G1008" s="9">
        <f>G1009+G1011</f>
        <v>15993.7</v>
      </c>
    </row>
    <row r="1009" spans="1:7" ht="15">
      <c r="A1009" s="6">
        <f t="shared" si="20"/>
        <v>991</v>
      </c>
      <c r="B1009" s="8" t="s">
        <v>151</v>
      </c>
      <c r="C1009" s="6">
        <v>975</v>
      </c>
      <c r="D1009" s="7" t="s">
        <v>5</v>
      </c>
      <c r="E1009" s="7" t="s">
        <v>327</v>
      </c>
      <c r="F1009" s="11" t="s">
        <v>152</v>
      </c>
      <c r="G1009" s="9">
        <f>G1010</f>
        <v>12295.2</v>
      </c>
    </row>
    <row r="1010" spans="1:7" ht="30">
      <c r="A1010" s="6">
        <f t="shared" si="20"/>
        <v>992</v>
      </c>
      <c r="B1010" s="8" t="s">
        <v>247</v>
      </c>
      <c r="C1010" s="6">
        <v>975</v>
      </c>
      <c r="D1010" s="7" t="s">
        <v>5</v>
      </c>
      <c r="E1010" s="7" t="s">
        <v>327</v>
      </c>
      <c r="F1010" s="11" t="s">
        <v>248</v>
      </c>
      <c r="G1010" s="9">
        <f>12464.2-170+1</f>
        <v>12295.2</v>
      </c>
    </row>
    <row r="1011" spans="1:7" ht="15">
      <c r="A1011" s="6">
        <f t="shared" si="20"/>
        <v>993</v>
      </c>
      <c r="B1011" s="8" t="s">
        <v>182</v>
      </c>
      <c r="C1011" s="6">
        <v>975</v>
      </c>
      <c r="D1011" s="7" t="s">
        <v>5</v>
      </c>
      <c r="E1011" s="7" t="s">
        <v>327</v>
      </c>
      <c r="F1011" s="11" t="s">
        <v>170</v>
      </c>
      <c r="G1011" s="9">
        <f>G1012</f>
        <v>3698.5</v>
      </c>
    </row>
    <row r="1012" spans="1:7" ht="30">
      <c r="A1012" s="6">
        <f t="shared" si="20"/>
        <v>994</v>
      </c>
      <c r="B1012" s="8" t="s">
        <v>173</v>
      </c>
      <c r="C1012" s="6">
        <v>975</v>
      </c>
      <c r="D1012" s="7" t="s">
        <v>5</v>
      </c>
      <c r="E1012" s="7" t="s">
        <v>327</v>
      </c>
      <c r="F1012" s="11" t="s">
        <v>172</v>
      </c>
      <c r="G1012" s="9">
        <f>3528.4+170+0.1</f>
        <v>3698.5</v>
      </c>
    </row>
    <row r="1013" spans="1:7" ht="15">
      <c r="A1013" s="6">
        <f t="shared" si="20"/>
        <v>995</v>
      </c>
      <c r="B1013" s="17" t="s">
        <v>17</v>
      </c>
      <c r="C1013" s="6">
        <v>975</v>
      </c>
      <c r="D1013" s="7" t="s">
        <v>5</v>
      </c>
      <c r="E1013" s="7" t="s">
        <v>327</v>
      </c>
      <c r="F1013" s="11" t="s">
        <v>264</v>
      </c>
      <c r="G1013" s="9">
        <f>G1014</f>
        <v>0</v>
      </c>
    </row>
    <row r="1014" spans="1:7" ht="15">
      <c r="A1014" s="6">
        <f t="shared" si="20"/>
        <v>996</v>
      </c>
      <c r="B1014" s="8" t="s">
        <v>265</v>
      </c>
      <c r="C1014" s="6">
        <v>975</v>
      </c>
      <c r="D1014" s="7" t="s">
        <v>5</v>
      </c>
      <c r="E1014" s="7" t="s">
        <v>327</v>
      </c>
      <c r="F1014" s="11" t="s">
        <v>266</v>
      </c>
      <c r="G1014" s="9">
        <v>0</v>
      </c>
    </row>
    <row r="1015" spans="1:7" ht="195">
      <c r="A1015" s="6">
        <f t="shared" si="20"/>
        <v>997</v>
      </c>
      <c r="B1015" s="5" t="s">
        <v>313</v>
      </c>
      <c r="C1015" s="6">
        <v>975</v>
      </c>
      <c r="D1015" s="7" t="s">
        <v>5</v>
      </c>
      <c r="E1015" s="7" t="s">
        <v>46</v>
      </c>
      <c r="F1015" s="6"/>
      <c r="G1015" s="9">
        <f>G1016+G1021</f>
        <v>12092.8</v>
      </c>
    </row>
    <row r="1016" spans="1:7" ht="45">
      <c r="A1016" s="6">
        <f t="shared" si="20"/>
        <v>998</v>
      </c>
      <c r="B1016" s="8" t="s">
        <v>149</v>
      </c>
      <c r="C1016" s="6">
        <v>975</v>
      </c>
      <c r="D1016" s="7" t="s">
        <v>5</v>
      </c>
      <c r="E1016" s="7" t="s">
        <v>46</v>
      </c>
      <c r="F1016" s="11" t="s">
        <v>150</v>
      </c>
      <c r="G1016" s="9">
        <f>G1017+G1019</f>
        <v>12092.8</v>
      </c>
    </row>
    <row r="1017" spans="1:7" ht="15">
      <c r="A1017" s="6">
        <f t="shared" si="20"/>
        <v>999</v>
      </c>
      <c r="B1017" s="8" t="s">
        <v>151</v>
      </c>
      <c r="C1017" s="6">
        <v>975</v>
      </c>
      <c r="D1017" s="7" t="s">
        <v>5</v>
      </c>
      <c r="E1017" s="7" t="s">
        <v>46</v>
      </c>
      <c r="F1017" s="11" t="s">
        <v>152</v>
      </c>
      <c r="G1017" s="9">
        <f>G1018</f>
        <v>10357.299999999999</v>
      </c>
    </row>
    <row r="1018" spans="1:7" ht="30">
      <c r="A1018" s="6">
        <f t="shared" si="20"/>
        <v>1000</v>
      </c>
      <c r="B1018" s="8" t="s">
        <v>247</v>
      </c>
      <c r="C1018" s="6">
        <v>975</v>
      </c>
      <c r="D1018" s="7" t="s">
        <v>5</v>
      </c>
      <c r="E1018" s="7" t="s">
        <v>46</v>
      </c>
      <c r="F1018" s="11" t="s">
        <v>248</v>
      </c>
      <c r="G1018" s="9">
        <f>10357.3</f>
        <v>10357.299999999999</v>
      </c>
    </row>
    <row r="1019" spans="1:7" ht="15">
      <c r="A1019" s="6">
        <f t="shared" si="20"/>
        <v>1001</v>
      </c>
      <c r="B1019" s="8" t="s">
        <v>182</v>
      </c>
      <c r="C1019" s="6">
        <v>975</v>
      </c>
      <c r="D1019" s="7" t="s">
        <v>5</v>
      </c>
      <c r="E1019" s="7" t="s">
        <v>46</v>
      </c>
      <c r="F1019" s="11" t="s">
        <v>170</v>
      </c>
      <c r="G1019" s="9">
        <f>G1020</f>
        <v>1735.5</v>
      </c>
    </row>
    <row r="1020" spans="1:7" ht="30">
      <c r="A1020" s="6">
        <f t="shared" si="20"/>
        <v>1002</v>
      </c>
      <c r="B1020" s="8" t="s">
        <v>173</v>
      </c>
      <c r="C1020" s="6">
        <v>975</v>
      </c>
      <c r="D1020" s="7" t="s">
        <v>5</v>
      </c>
      <c r="E1020" s="7" t="s">
        <v>46</v>
      </c>
      <c r="F1020" s="11" t="s">
        <v>172</v>
      </c>
      <c r="G1020" s="9">
        <f>1735.5</f>
        <v>1735.5</v>
      </c>
    </row>
    <row r="1021" spans="1:7" ht="15">
      <c r="A1021" s="6">
        <f t="shared" si="20"/>
        <v>1003</v>
      </c>
      <c r="B1021" s="17" t="s">
        <v>17</v>
      </c>
      <c r="C1021" s="6">
        <v>975</v>
      </c>
      <c r="D1021" s="7" t="s">
        <v>5</v>
      </c>
      <c r="E1021" s="7" t="s">
        <v>46</v>
      </c>
      <c r="F1021" s="11" t="s">
        <v>264</v>
      </c>
      <c r="G1021" s="9">
        <f>G1022</f>
        <v>0</v>
      </c>
    </row>
    <row r="1022" spans="1:7" ht="15">
      <c r="A1022" s="6">
        <f t="shared" si="20"/>
        <v>1004</v>
      </c>
      <c r="B1022" s="8" t="s">
        <v>265</v>
      </c>
      <c r="C1022" s="6">
        <v>975</v>
      </c>
      <c r="D1022" s="7" t="s">
        <v>5</v>
      </c>
      <c r="E1022" s="7" t="s">
        <v>46</v>
      </c>
      <c r="F1022" s="11" t="s">
        <v>266</v>
      </c>
      <c r="G1022" s="9">
        <f>0</f>
        <v>0</v>
      </c>
    </row>
    <row r="1023" spans="1:7" ht="15">
      <c r="A1023" s="6">
        <f t="shared" si="20"/>
        <v>1005</v>
      </c>
      <c r="B1023" s="8" t="s">
        <v>104</v>
      </c>
      <c r="C1023" s="6">
        <v>975</v>
      </c>
      <c r="D1023" s="7" t="s">
        <v>20</v>
      </c>
      <c r="E1023" s="7"/>
      <c r="F1023" s="11"/>
      <c r="G1023" s="9">
        <f>G1024</f>
        <v>2080.5</v>
      </c>
    </row>
    <row r="1024" spans="1:7" ht="30">
      <c r="A1024" s="6">
        <f t="shared" si="20"/>
        <v>1006</v>
      </c>
      <c r="B1024" s="5" t="s">
        <v>141</v>
      </c>
      <c r="C1024" s="6">
        <v>975</v>
      </c>
      <c r="D1024" s="7" t="s">
        <v>20</v>
      </c>
      <c r="E1024" s="7" t="s">
        <v>34</v>
      </c>
      <c r="F1024" s="11"/>
      <c r="G1024" s="9">
        <f>G1025</f>
        <v>2080.5</v>
      </c>
    </row>
    <row r="1025" spans="1:7" ht="210">
      <c r="A1025" s="6">
        <f t="shared" si="20"/>
        <v>1007</v>
      </c>
      <c r="B1025" s="5" t="s">
        <v>315</v>
      </c>
      <c r="C1025" s="6">
        <v>975</v>
      </c>
      <c r="D1025" s="7" t="s">
        <v>20</v>
      </c>
      <c r="E1025" s="7" t="s">
        <v>109</v>
      </c>
      <c r="F1025" s="11"/>
      <c r="G1025" s="9">
        <f>G1026</f>
        <v>2080.5</v>
      </c>
    </row>
    <row r="1026" spans="1:7" ht="30">
      <c r="A1026" s="6">
        <f t="shared" si="20"/>
        <v>1008</v>
      </c>
      <c r="B1026" s="5" t="s">
        <v>176</v>
      </c>
      <c r="C1026" s="6">
        <v>975</v>
      </c>
      <c r="D1026" s="7" t="s">
        <v>20</v>
      </c>
      <c r="E1026" s="7" t="s">
        <v>109</v>
      </c>
      <c r="F1026" s="11" t="s">
        <v>177</v>
      </c>
      <c r="G1026" s="9">
        <f>G1027</f>
        <v>2080.5</v>
      </c>
    </row>
    <row r="1027" spans="1:7" ht="45">
      <c r="A1027" s="6">
        <f t="shared" si="20"/>
        <v>1009</v>
      </c>
      <c r="B1027" s="5" t="s">
        <v>237</v>
      </c>
      <c r="C1027" s="6">
        <v>975</v>
      </c>
      <c r="D1027" s="7" t="s">
        <v>20</v>
      </c>
      <c r="E1027" s="7" t="s">
        <v>109</v>
      </c>
      <c r="F1027" s="11" t="s">
        <v>205</v>
      </c>
      <c r="G1027" s="9">
        <f>2080.5</f>
        <v>2080.5</v>
      </c>
    </row>
    <row r="1028" spans="1:7" ht="78">
      <c r="A1028" s="6">
        <f t="shared" si="20"/>
        <v>1010</v>
      </c>
      <c r="B1028" s="22" t="s">
        <v>6</v>
      </c>
      <c r="C1028" s="14">
        <v>976</v>
      </c>
      <c r="D1028" s="15"/>
      <c r="E1028" s="15"/>
      <c r="F1028" s="28"/>
      <c r="G1028" s="16">
        <f>G1039+G1029</f>
        <v>31031.42</v>
      </c>
    </row>
    <row r="1029" spans="1:7" ht="15">
      <c r="A1029" s="6">
        <f t="shared" si="20"/>
        <v>1011</v>
      </c>
      <c r="B1029" s="8" t="s">
        <v>136</v>
      </c>
      <c r="C1029" s="6">
        <v>976</v>
      </c>
      <c r="D1029" s="7" t="s">
        <v>137</v>
      </c>
      <c r="E1029" s="7"/>
      <c r="F1029" s="11"/>
      <c r="G1029" s="9">
        <f>G1030</f>
        <v>28720.799999999999</v>
      </c>
    </row>
    <row r="1030" spans="1:7" ht="45">
      <c r="A1030" s="6">
        <f t="shared" si="20"/>
        <v>1012</v>
      </c>
      <c r="B1030" s="5" t="s">
        <v>180</v>
      </c>
      <c r="C1030" s="6">
        <v>976</v>
      </c>
      <c r="D1030" s="7" t="s">
        <v>137</v>
      </c>
      <c r="E1030" s="7" t="s">
        <v>276</v>
      </c>
      <c r="F1030" s="6"/>
      <c r="G1030" s="9">
        <f>G1031</f>
        <v>28720.799999999999</v>
      </c>
    </row>
    <row r="1031" spans="1:7" ht="45">
      <c r="A1031" s="6">
        <f t="shared" si="20"/>
        <v>1013</v>
      </c>
      <c r="B1031" s="5" t="s">
        <v>132</v>
      </c>
      <c r="C1031" s="6">
        <v>976</v>
      </c>
      <c r="D1031" s="7" t="s">
        <v>137</v>
      </c>
      <c r="E1031" s="7" t="s">
        <v>277</v>
      </c>
      <c r="F1031" s="6"/>
      <c r="G1031" s="9">
        <f>G1032</f>
        <v>28720.799999999999</v>
      </c>
    </row>
    <row r="1032" spans="1:7" ht="120">
      <c r="A1032" s="6">
        <f t="shared" si="20"/>
        <v>1014</v>
      </c>
      <c r="B1032" s="5" t="s">
        <v>116</v>
      </c>
      <c r="C1032" s="6">
        <v>976</v>
      </c>
      <c r="D1032" s="7" t="s">
        <v>137</v>
      </c>
      <c r="E1032" s="7" t="s">
        <v>44</v>
      </c>
      <c r="F1032" s="6"/>
      <c r="G1032" s="9">
        <f>G1033+G1035+G1037</f>
        <v>28720.799999999999</v>
      </c>
    </row>
    <row r="1033" spans="1:7" ht="90">
      <c r="A1033" s="6">
        <f t="shared" si="20"/>
        <v>1015</v>
      </c>
      <c r="B1033" s="8" t="s">
        <v>219</v>
      </c>
      <c r="C1033" s="6">
        <v>976</v>
      </c>
      <c r="D1033" s="7" t="s">
        <v>137</v>
      </c>
      <c r="E1033" s="7" t="s">
        <v>44</v>
      </c>
      <c r="F1033" s="11" t="s">
        <v>220</v>
      </c>
      <c r="G1033" s="9">
        <f>G1034</f>
        <v>26277.8</v>
      </c>
    </row>
    <row r="1034" spans="1:7" ht="30">
      <c r="A1034" s="6">
        <f t="shared" si="20"/>
        <v>1016</v>
      </c>
      <c r="B1034" s="8" t="s">
        <v>54</v>
      </c>
      <c r="C1034" s="6">
        <v>976</v>
      </c>
      <c r="D1034" s="7" t="s">
        <v>137</v>
      </c>
      <c r="E1034" s="7" t="s">
        <v>44</v>
      </c>
      <c r="F1034" s="11" t="s">
        <v>55</v>
      </c>
      <c r="G1034" s="9">
        <f>18554.9+89.6+5632.6+758.7+500+742</f>
        <v>26277.8</v>
      </c>
    </row>
    <row r="1035" spans="1:7" ht="30">
      <c r="A1035" s="6">
        <f t="shared" si="20"/>
        <v>1017</v>
      </c>
      <c r="B1035" s="8" t="s">
        <v>223</v>
      </c>
      <c r="C1035" s="6">
        <v>976</v>
      </c>
      <c r="D1035" s="7" t="s">
        <v>137</v>
      </c>
      <c r="E1035" s="7" t="s">
        <v>44</v>
      </c>
      <c r="F1035" s="11" t="s">
        <v>224</v>
      </c>
      <c r="G1035" s="9">
        <f>G1036</f>
        <v>2443.0000000000009</v>
      </c>
    </row>
    <row r="1036" spans="1:7" ht="45">
      <c r="A1036" s="6">
        <f t="shared" si="20"/>
        <v>1018</v>
      </c>
      <c r="B1036" s="8" t="s">
        <v>225</v>
      </c>
      <c r="C1036" s="6">
        <v>976</v>
      </c>
      <c r="D1036" s="7" t="s">
        <v>137</v>
      </c>
      <c r="E1036" s="7" t="s">
        <v>44</v>
      </c>
      <c r="F1036" s="11" t="s">
        <v>226</v>
      </c>
      <c r="G1036" s="9">
        <f>24950.5-22637.3+129.8</f>
        <v>2443.0000000000009</v>
      </c>
    </row>
    <row r="1037" spans="1:7" ht="15">
      <c r="A1037" s="6">
        <f t="shared" si="20"/>
        <v>1019</v>
      </c>
      <c r="B1037" s="8" t="s">
        <v>17</v>
      </c>
      <c r="C1037" s="6">
        <v>976</v>
      </c>
      <c r="D1037" s="7" t="s">
        <v>137</v>
      </c>
      <c r="E1037" s="7" t="s">
        <v>44</v>
      </c>
      <c r="F1037" s="11" t="s">
        <v>264</v>
      </c>
      <c r="G1037" s="9">
        <f>G1038</f>
        <v>0</v>
      </c>
    </row>
    <row r="1038" spans="1:7" ht="15">
      <c r="A1038" s="6">
        <f t="shared" si="20"/>
        <v>1020</v>
      </c>
      <c r="B1038" s="8" t="s">
        <v>18</v>
      </c>
      <c r="C1038" s="6">
        <v>976</v>
      </c>
      <c r="D1038" s="7" t="s">
        <v>137</v>
      </c>
      <c r="E1038" s="7" t="s">
        <v>44</v>
      </c>
      <c r="F1038" s="11" t="s">
        <v>59</v>
      </c>
      <c r="G1038" s="9"/>
    </row>
    <row r="1039" spans="1:7" ht="15">
      <c r="A1039" s="6">
        <f t="shared" si="20"/>
        <v>1021</v>
      </c>
      <c r="B1039" s="17" t="s">
        <v>102</v>
      </c>
      <c r="C1039" s="6">
        <v>976</v>
      </c>
      <c r="D1039" s="6">
        <v>1000</v>
      </c>
      <c r="E1039" s="7"/>
      <c r="F1039" s="6"/>
      <c r="G1039" s="9">
        <f>G1040</f>
        <v>2310.6200000000003</v>
      </c>
    </row>
    <row r="1040" spans="1:7" ht="15">
      <c r="A1040" s="6">
        <f t="shared" si="20"/>
        <v>1022</v>
      </c>
      <c r="B1040" s="17" t="s">
        <v>79</v>
      </c>
      <c r="C1040" s="6">
        <v>976</v>
      </c>
      <c r="D1040" s="6">
        <v>1001</v>
      </c>
      <c r="E1040" s="7"/>
      <c r="F1040" s="6"/>
      <c r="G1040" s="9">
        <f>G1041</f>
        <v>2310.6200000000003</v>
      </c>
    </row>
    <row r="1041" spans="1:7" ht="45">
      <c r="A1041" s="6">
        <f t="shared" si="20"/>
        <v>1023</v>
      </c>
      <c r="B1041" s="5" t="s">
        <v>267</v>
      </c>
      <c r="C1041" s="6">
        <v>976</v>
      </c>
      <c r="D1041" s="6">
        <v>1001</v>
      </c>
      <c r="E1041" s="7" t="s">
        <v>286</v>
      </c>
      <c r="F1041" s="6"/>
      <c r="G1041" s="9">
        <f>G1042</f>
        <v>2310.6200000000003</v>
      </c>
    </row>
    <row r="1042" spans="1:7" ht="30">
      <c r="A1042" s="6">
        <f t="shared" ref="A1042:A1086" si="21">A1041+1</f>
        <v>1024</v>
      </c>
      <c r="B1042" s="5" t="s">
        <v>303</v>
      </c>
      <c r="C1042" s="6">
        <v>976</v>
      </c>
      <c r="D1042" s="6">
        <v>1001</v>
      </c>
      <c r="E1042" s="7" t="s">
        <v>305</v>
      </c>
      <c r="F1042" s="6"/>
      <c r="G1042" s="9">
        <f>G1043</f>
        <v>2310.6200000000003</v>
      </c>
    </row>
    <row r="1043" spans="1:7" ht="105">
      <c r="A1043" s="6">
        <f t="shared" si="21"/>
        <v>1025</v>
      </c>
      <c r="B1043" s="5" t="s">
        <v>304</v>
      </c>
      <c r="C1043" s="6">
        <v>976</v>
      </c>
      <c r="D1043" s="6">
        <v>1001</v>
      </c>
      <c r="E1043" s="7" t="s">
        <v>306</v>
      </c>
      <c r="F1043" s="6"/>
      <c r="G1043" s="9">
        <f>G1044+G1046</f>
        <v>2310.6200000000003</v>
      </c>
    </row>
    <row r="1044" spans="1:7" ht="30">
      <c r="A1044" s="6">
        <f t="shared" si="21"/>
        <v>1026</v>
      </c>
      <c r="B1044" s="8" t="s">
        <v>223</v>
      </c>
      <c r="C1044" s="6">
        <v>976</v>
      </c>
      <c r="D1044" s="6">
        <v>1001</v>
      </c>
      <c r="E1044" s="7" t="s">
        <v>306</v>
      </c>
      <c r="F1044" s="6">
        <v>200</v>
      </c>
      <c r="G1044" s="9">
        <f>G1045</f>
        <v>24.8</v>
      </c>
    </row>
    <row r="1045" spans="1:7" ht="45">
      <c r="A1045" s="6">
        <f t="shared" si="21"/>
        <v>1027</v>
      </c>
      <c r="B1045" s="8" t="s">
        <v>225</v>
      </c>
      <c r="C1045" s="6">
        <v>976</v>
      </c>
      <c r="D1045" s="6">
        <v>1001</v>
      </c>
      <c r="E1045" s="7" t="s">
        <v>306</v>
      </c>
      <c r="F1045" s="6">
        <v>240</v>
      </c>
      <c r="G1045" s="9">
        <v>24.8</v>
      </c>
    </row>
    <row r="1046" spans="1:7" ht="30">
      <c r="A1046" s="6">
        <f t="shared" si="21"/>
        <v>1028</v>
      </c>
      <c r="B1046" s="8" t="s">
        <v>176</v>
      </c>
      <c r="C1046" s="6">
        <v>976</v>
      </c>
      <c r="D1046" s="6">
        <v>1001</v>
      </c>
      <c r="E1046" s="7" t="s">
        <v>306</v>
      </c>
      <c r="F1046" s="11" t="s">
        <v>177</v>
      </c>
      <c r="G1046" s="9">
        <f>G1047</f>
        <v>2285.8200000000002</v>
      </c>
    </row>
    <row r="1047" spans="1:7" ht="30">
      <c r="A1047" s="6">
        <f t="shared" si="21"/>
        <v>1029</v>
      </c>
      <c r="B1047" s="8" t="s">
        <v>228</v>
      </c>
      <c r="C1047" s="6">
        <v>976</v>
      </c>
      <c r="D1047" s="6">
        <v>1001</v>
      </c>
      <c r="E1047" s="7" t="s">
        <v>306</v>
      </c>
      <c r="F1047" s="11" t="s">
        <v>162</v>
      </c>
      <c r="G1047" s="9">
        <f>1785.2+250+76.82+173.8</f>
        <v>2285.8200000000002</v>
      </c>
    </row>
    <row r="1048" spans="1:7" ht="31.2">
      <c r="A1048" s="6">
        <f t="shared" si="21"/>
        <v>1030</v>
      </c>
      <c r="B1048" s="22" t="s">
        <v>2</v>
      </c>
      <c r="C1048" s="14">
        <v>991</v>
      </c>
      <c r="D1048" s="15"/>
      <c r="E1048" s="15"/>
      <c r="F1048" s="14"/>
      <c r="G1048" s="16">
        <f>G1049+G1068</f>
        <v>20662.900000000001</v>
      </c>
    </row>
    <row r="1049" spans="1:7" ht="15">
      <c r="A1049" s="6">
        <f t="shared" si="21"/>
        <v>1031</v>
      </c>
      <c r="B1049" s="17" t="s">
        <v>124</v>
      </c>
      <c r="C1049" s="6">
        <v>991</v>
      </c>
      <c r="D1049" s="7" t="s">
        <v>8</v>
      </c>
      <c r="E1049" s="7"/>
      <c r="F1049" s="6"/>
      <c r="G1049" s="9">
        <f>G1050+G1065+G1061-0.1</f>
        <v>20650.2</v>
      </c>
    </row>
    <row r="1050" spans="1:7" ht="60">
      <c r="A1050" s="6">
        <f t="shared" si="21"/>
        <v>1032</v>
      </c>
      <c r="B1050" s="19" t="s">
        <v>127</v>
      </c>
      <c r="C1050" s="6">
        <v>991</v>
      </c>
      <c r="D1050" s="7" t="s">
        <v>128</v>
      </c>
      <c r="E1050" s="7"/>
      <c r="F1050" s="6"/>
      <c r="G1050" s="9">
        <f>G1051</f>
        <v>12234.4</v>
      </c>
    </row>
    <row r="1051" spans="1:7" ht="45">
      <c r="A1051" s="6">
        <f t="shared" si="21"/>
        <v>1033</v>
      </c>
      <c r="B1051" s="5" t="s">
        <v>3</v>
      </c>
      <c r="C1051" s="6">
        <v>991</v>
      </c>
      <c r="D1051" s="7" t="s">
        <v>128</v>
      </c>
      <c r="E1051" s="7" t="s">
        <v>110</v>
      </c>
      <c r="F1051" s="6"/>
      <c r="G1051" s="9">
        <f>G1052</f>
        <v>12234.4</v>
      </c>
    </row>
    <row r="1052" spans="1:7" ht="45">
      <c r="A1052" s="6">
        <f t="shared" si="21"/>
        <v>1034</v>
      </c>
      <c r="B1052" s="5" t="s">
        <v>268</v>
      </c>
      <c r="C1052" s="6">
        <v>991</v>
      </c>
      <c r="D1052" s="7" t="s">
        <v>128</v>
      </c>
      <c r="E1052" s="7" t="s">
        <v>111</v>
      </c>
      <c r="F1052" s="6"/>
      <c r="G1052" s="9">
        <f>G1053+G1058</f>
        <v>12234.4</v>
      </c>
    </row>
    <row r="1053" spans="1:7" ht="120">
      <c r="A1053" s="6">
        <f t="shared" si="21"/>
        <v>1035</v>
      </c>
      <c r="B1053" s="5" t="s">
        <v>123</v>
      </c>
      <c r="C1053" s="6">
        <v>991</v>
      </c>
      <c r="D1053" s="7" t="s">
        <v>128</v>
      </c>
      <c r="E1053" s="7" t="s">
        <v>112</v>
      </c>
      <c r="F1053" s="6"/>
      <c r="G1053" s="9">
        <f>G1054+G1056</f>
        <v>11554.9</v>
      </c>
    </row>
    <row r="1054" spans="1:7" ht="90">
      <c r="A1054" s="6">
        <f t="shared" si="21"/>
        <v>1036</v>
      </c>
      <c r="B1054" s="8" t="s">
        <v>219</v>
      </c>
      <c r="C1054" s="6">
        <v>991</v>
      </c>
      <c r="D1054" s="7" t="s">
        <v>128</v>
      </c>
      <c r="E1054" s="7" t="s">
        <v>112</v>
      </c>
      <c r="F1054" s="11" t="s">
        <v>220</v>
      </c>
      <c r="G1054" s="9">
        <f>G1055</f>
        <v>10418.5</v>
      </c>
    </row>
    <row r="1055" spans="1:7" ht="45">
      <c r="A1055" s="6">
        <f t="shared" si="21"/>
        <v>1037</v>
      </c>
      <c r="B1055" s="8" t="s">
        <v>221</v>
      </c>
      <c r="C1055" s="6">
        <v>991</v>
      </c>
      <c r="D1055" s="7" t="s">
        <v>128</v>
      </c>
      <c r="E1055" s="7" t="s">
        <v>112</v>
      </c>
      <c r="F1055" s="11" t="s">
        <v>222</v>
      </c>
      <c r="G1055" s="9">
        <f>8024.9+2423.6-30</f>
        <v>10418.5</v>
      </c>
    </row>
    <row r="1056" spans="1:7" ht="30">
      <c r="A1056" s="6">
        <f t="shared" si="21"/>
        <v>1038</v>
      </c>
      <c r="B1056" s="8" t="s">
        <v>223</v>
      </c>
      <c r="C1056" s="6">
        <v>991</v>
      </c>
      <c r="D1056" s="7" t="s">
        <v>128</v>
      </c>
      <c r="E1056" s="7" t="s">
        <v>112</v>
      </c>
      <c r="F1056" s="11" t="s">
        <v>224</v>
      </c>
      <c r="G1056" s="9">
        <f>G1057</f>
        <v>1136.3999999999996</v>
      </c>
    </row>
    <row r="1057" spans="1:7" ht="45">
      <c r="A1057" s="6">
        <f t="shared" si="21"/>
        <v>1039</v>
      </c>
      <c r="B1057" s="8" t="s">
        <v>225</v>
      </c>
      <c r="C1057" s="6">
        <v>991</v>
      </c>
      <c r="D1057" s="7" t="s">
        <v>128</v>
      </c>
      <c r="E1057" s="7" t="s">
        <v>112</v>
      </c>
      <c r="F1057" s="11" t="s">
        <v>226</v>
      </c>
      <c r="G1057" s="9">
        <f>11542.4-10140-266</f>
        <v>1136.3999999999996</v>
      </c>
    </row>
    <row r="1058" spans="1:7" ht="150">
      <c r="A1058" s="6">
        <f t="shared" si="21"/>
        <v>1040</v>
      </c>
      <c r="B1058" s="5" t="s">
        <v>210</v>
      </c>
      <c r="C1058" s="6">
        <v>991</v>
      </c>
      <c r="D1058" s="7" t="s">
        <v>128</v>
      </c>
      <c r="E1058" s="7" t="s">
        <v>322</v>
      </c>
      <c r="F1058" s="11"/>
      <c r="G1058" s="9">
        <f>G1060</f>
        <v>679.5</v>
      </c>
    </row>
    <row r="1059" spans="1:7" ht="90">
      <c r="A1059" s="6">
        <f t="shared" si="21"/>
        <v>1041</v>
      </c>
      <c r="B1059" s="8" t="s">
        <v>219</v>
      </c>
      <c r="C1059" s="6">
        <v>991</v>
      </c>
      <c r="D1059" s="7" t="s">
        <v>128</v>
      </c>
      <c r="E1059" s="7" t="s">
        <v>322</v>
      </c>
      <c r="F1059" s="11" t="s">
        <v>220</v>
      </c>
      <c r="G1059" s="9">
        <f>G1060</f>
        <v>679.5</v>
      </c>
    </row>
    <row r="1060" spans="1:7" ht="45">
      <c r="A1060" s="6">
        <f t="shared" si="21"/>
        <v>1042</v>
      </c>
      <c r="B1060" s="8" t="s">
        <v>221</v>
      </c>
      <c r="C1060" s="6">
        <v>991</v>
      </c>
      <c r="D1060" s="7" t="s">
        <v>128</v>
      </c>
      <c r="E1060" s="7" t="s">
        <v>322</v>
      </c>
      <c r="F1060" s="11" t="s">
        <v>222</v>
      </c>
      <c r="G1060" s="9">
        <f>649.5+30</f>
        <v>679.5</v>
      </c>
    </row>
    <row r="1061" spans="1:7" ht="60">
      <c r="A1061" s="6">
        <f t="shared" si="21"/>
        <v>1043</v>
      </c>
      <c r="B1061" s="34" t="s">
        <v>454</v>
      </c>
      <c r="C1061" s="6">
        <v>991</v>
      </c>
      <c r="D1061" s="7" t="s">
        <v>263</v>
      </c>
      <c r="E1061" s="7" t="s">
        <v>455</v>
      </c>
      <c r="F1061" s="11"/>
      <c r="G1061" s="9">
        <f>G1062</f>
        <v>3350.8999999999992</v>
      </c>
    </row>
    <row r="1062" spans="1:7" ht="15">
      <c r="A1062" s="6">
        <f t="shared" si="21"/>
        <v>1044</v>
      </c>
      <c r="B1062" s="8" t="s">
        <v>17</v>
      </c>
      <c r="C1062" s="6">
        <v>991</v>
      </c>
      <c r="D1062" s="7" t="s">
        <v>263</v>
      </c>
      <c r="E1062" s="7" t="s">
        <v>455</v>
      </c>
      <c r="F1062" s="11" t="s">
        <v>264</v>
      </c>
      <c r="G1062" s="9">
        <f>G1063</f>
        <v>3350.8999999999992</v>
      </c>
    </row>
    <row r="1063" spans="1:7" ht="15">
      <c r="A1063" s="6">
        <f t="shared" si="21"/>
        <v>1045</v>
      </c>
      <c r="B1063" s="8" t="s">
        <v>265</v>
      </c>
      <c r="C1063" s="6">
        <v>991</v>
      </c>
      <c r="D1063" s="7" t="s">
        <v>263</v>
      </c>
      <c r="E1063" s="7" t="s">
        <v>455</v>
      </c>
      <c r="F1063" s="11" t="s">
        <v>266</v>
      </c>
      <c r="G1063" s="9">
        <f>13037.5-5287.3-1.1-303.6+304.7-4335.9+186-249.4</f>
        <v>3350.8999999999992</v>
      </c>
    </row>
    <row r="1064" spans="1:7" ht="15">
      <c r="A1064" s="6">
        <f t="shared" si="21"/>
        <v>1046</v>
      </c>
      <c r="B1064" s="8" t="s">
        <v>366</v>
      </c>
      <c r="C1064" s="6">
        <v>991</v>
      </c>
      <c r="D1064" s="7" t="s">
        <v>147</v>
      </c>
      <c r="E1064" s="7"/>
      <c r="F1064" s="11"/>
      <c r="G1064" s="9">
        <f>G1065</f>
        <v>5065</v>
      </c>
    </row>
    <row r="1065" spans="1:7" ht="135">
      <c r="A1065" s="6">
        <f t="shared" si="21"/>
        <v>1047</v>
      </c>
      <c r="B1065" s="5" t="s">
        <v>323</v>
      </c>
      <c r="C1065" s="6">
        <v>991</v>
      </c>
      <c r="D1065" s="7" t="s">
        <v>147</v>
      </c>
      <c r="E1065" s="7" t="s">
        <v>324</v>
      </c>
      <c r="F1065" s="11"/>
      <c r="G1065" s="9">
        <f>G1066</f>
        <v>5065</v>
      </c>
    </row>
    <row r="1066" spans="1:7" ht="15">
      <c r="A1066" s="6">
        <f t="shared" si="21"/>
        <v>1048</v>
      </c>
      <c r="B1066" s="8" t="s">
        <v>17</v>
      </c>
      <c r="C1066" s="6">
        <v>991</v>
      </c>
      <c r="D1066" s="7" t="s">
        <v>147</v>
      </c>
      <c r="E1066" s="7" t="s">
        <v>324</v>
      </c>
      <c r="F1066" s="11" t="s">
        <v>264</v>
      </c>
      <c r="G1066" s="9">
        <f>G1067</f>
        <v>5065</v>
      </c>
    </row>
    <row r="1067" spans="1:7" ht="15">
      <c r="A1067" s="6">
        <f t="shared" si="21"/>
        <v>1049</v>
      </c>
      <c r="B1067" s="8" t="s">
        <v>95</v>
      </c>
      <c r="C1067" s="6">
        <v>991</v>
      </c>
      <c r="D1067" s="7" t="s">
        <v>147</v>
      </c>
      <c r="E1067" s="7" t="s">
        <v>324</v>
      </c>
      <c r="F1067" s="11" t="s">
        <v>91</v>
      </c>
      <c r="G1067" s="9">
        <f>5000+65</f>
        <v>5065</v>
      </c>
    </row>
    <row r="1068" spans="1:7" ht="45">
      <c r="A1068" s="6">
        <f t="shared" si="21"/>
        <v>1050</v>
      </c>
      <c r="B1068" s="34" t="s">
        <v>635</v>
      </c>
      <c r="C1068" s="6">
        <v>991</v>
      </c>
      <c r="D1068" s="7" t="s">
        <v>636</v>
      </c>
      <c r="E1068" s="7"/>
      <c r="F1068" s="11"/>
      <c r="G1068" s="9">
        <f t="shared" ref="G1068:G1073" si="22">G1069</f>
        <v>12.7</v>
      </c>
    </row>
    <row r="1069" spans="1:7" ht="45">
      <c r="A1069" s="6">
        <f t="shared" si="21"/>
        <v>1051</v>
      </c>
      <c r="B1069" s="34" t="s">
        <v>635</v>
      </c>
      <c r="C1069" s="6">
        <v>991</v>
      </c>
      <c r="D1069" s="7" t="s">
        <v>637</v>
      </c>
      <c r="E1069" s="7"/>
      <c r="F1069" s="11"/>
      <c r="G1069" s="9">
        <f t="shared" si="22"/>
        <v>12.7</v>
      </c>
    </row>
    <row r="1070" spans="1:7" ht="45">
      <c r="A1070" s="6">
        <f t="shared" si="21"/>
        <v>1052</v>
      </c>
      <c r="B1070" s="5" t="s">
        <v>3</v>
      </c>
      <c r="C1070" s="6">
        <v>991</v>
      </c>
      <c r="D1070" s="7" t="s">
        <v>637</v>
      </c>
      <c r="E1070" s="7" t="s">
        <v>639</v>
      </c>
      <c r="F1070" s="55"/>
      <c r="G1070" s="9">
        <f t="shared" si="22"/>
        <v>12.7</v>
      </c>
    </row>
    <row r="1071" spans="1:7" ht="45">
      <c r="A1071" s="6">
        <f t="shared" si="21"/>
        <v>1053</v>
      </c>
      <c r="B1071" s="5" t="s">
        <v>268</v>
      </c>
      <c r="C1071" s="6">
        <v>991</v>
      </c>
      <c r="D1071" s="7" t="s">
        <v>637</v>
      </c>
      <c r="E1071" s="7" t="s">
        <v>640</v>
      </c>
      <c r="F1071" s="55"/>
      <c r="G1071" s="9">
        <f t="shared" si="22"/>
        <v>12.7</v>
      </c>
    </row>
    <row r="1072" spans="1:7" ht="105">
      <c r="A1072" s="6">
        <f t="shared" si="21"/>
        <v>1054</v>
      </c>
      <c r="B1072" s="56" t="s">
        <v>641</v>
      </c>
      <c r="C1072" s="6">
        <v>991</v>
      </c>
      <c r="D1072" s="7" t="s">
        <v>637</v>
      </c>
      <c r="E1072" s="7" t="s">
        <v>642</v>
      </c>
      <c r="F1072" s="55"/>
      <c r="G1072" s="9">
        <f t="shared" si="22"/>
        <v>12.7</v>
      </c>
    </row>
    <row r="1073" spans="1:7" ht="45">
      <c r="A1073" s="6">
        <f t="shared" si="21"/>
        <v>1055</v>
      </c>
      <c r="B1073" s="23" t="s">
        <v>643</v>
      </c>
      <c r="C1073" s="6">
        <v>991</v>
      </c>
      <c r="D1073" s="7" t="s">
        <v>637</v>
      </c>
      <c r="E1073" s="7" t="s">
        <v>642</v>
      </c>
      <c r="F1073" s="55" t="s">
        <v>638</v>
      </c>
      <c r="G1073" s="9">
        <f t="shared" si="22"/>
        <v>12.7</v>
      </c>
    </row>
    <row r="1074" spans="1:7" ht="30">
      <c r="A1074" s="6">
        <f t="shared" si="21"/>
        <v>1056</v>
      </c>
      <c r="B1074" s="23" t="s">
        <v>644</v>
      </c>
      <c r="C1074" s="6">
        <v>991</v>
      </c>
      <c r="D1074" s="7" t="s">
        <v>637</v>
      </c>
      <c r="E1074" s="7" t="s">
        <v>642</v>
      </c>
      <c r="F1074" s="55" t="s">
        <v>645</v>
      </c>
      <c r="G1074" s="9">
        <f>12.7</f>
        <v>12.7</v>
      </c>
    </row>
    <row r="1075" spans="1:7" ht="46.8">
      <c r="A1075" s="6">
        <f t="shared" si="21"/>
        <v>1057</v>
      </c>
      <c r="B1075" s="13" t="s">
        <v>425</v>
      </c>
      <c r="C1075" s="14">
        <v>992</v>
      </c>
      <c r="D1075" s="15"/>
      <c r="E1075" s="15"/>
      <c r="F1075" s="28"/>
      <c r="G1075" s="16">
        <f t="shared" ref="G1075:G1080" si="23">G1076</f>
        <v>5521.5</v>
      </c>
    </row>
    <row r="1076" spans="1:7" ht="15">
      <c r="A1076" s="6">
        <f t="shared" si="21"/>
        <v>1058</v>
      </c>
      <c r="B1076" s="8" t="s">
        <v>124</v>
      </c>
      <c r="C1076" s="6">
        <v>992</v>
      </c>
      <c r="D1076" s="7" t="s">
        <v>416</v>
      </c>
      <c r="E1076" s="7"/>
      <c r="F1076" s="11"/>
      <c r="G1076" s="9">
        <f t="shared" si="23"/>
        <v>5521.5</v>
      </c>
    </row>
    <row r="1077" spans="1:7" ht="15">
      <c r="A1077" s="6">
        <f t="shared" si="21"/>
        <v>1059</v>
      </c>
      <c r="B1077" s="8" t="s">
        <v>366</v>
      </c>
      <c r="C1077" s="6">
        <v>992</v>
      </c>
      <c r="D1077" s="7" t="s">
        <v>417</v>
      </c>
      <c r="E1077" s="7"/>
      <c r="F1077" s="11"/>
      <c r="G1077" s="9">
        <f t="shared" si="23"/>
        <v>5521.5</v>
      </c>
    </row>
    <row r="1078" spans="1:7" ht="15">
      <c r="A1078" s="6">
        <f t="shared" si="21"/>
        <v>1060</v>
      </c>
      <c r="B1078" s="8" t="s">
        <v>418</v>
      </c>
      <c r="C1078" s="6">
        <v>992</v>
      </c>
      <c r="D1078" s="7" t="s">
        <v>417</v>
      </c>
      <c r="E1078" s="7" t="s">
        <v>419</v>
      </c>
      <c r="F1078" s="11"/>
      <c r="G1078" s="9">
        <f t="shared" si="23"/>
        <v>5521.5</v>
      </c>
    </row>
    <row r="1079" spans="1:7" ht="15">
      <c r="A1079" s="6">
        <f t="shared" si="21"/>
        <v>1061</v>
      </c>
      <c r="B1079" s="8" t="s">
        <v>420</v>
      </c>
      <c r="C1079" s="6">
        <v>992</v>
      </c>
      <c r="D1079" s="7" t="s">
        <v>417</v>
      </c>
      <c r="E1079" s="7" t="s">
        <v>421</v>
      </c>
      <c r="F1079" s="11"/>
      <c r="G1079" s="9">
        <f t="shared" si="23"/>
        <v>5521.5</v>
      </c>
    </row>
    <row r="1080" spans="1:7" ht="15">
      <c r="A1080" s="6">
        <f t="shared" si="21"/>
        <v>1062</v>
      </c>
      <c r="B1080" s="8" t="s">
        <v>420</v>
      </c>
      <c r="C1080" s="6">
        <v>992</v>
      </c>
      <c r="D1080" s="7" t="s">
        <v>417</v>
      </c>
      <c r="E1080" s="7" t="s">
        <v>422</v>
      </c>
      <c r="F1080" s="11"/>
      <c r="G1080" s="9">
        <f t="shared" si="23"/>
        <v>5521.5</v>
      </c>
    </row>
    <row r="1081" spans="1:7" ht="45">
      <c r="A1081" s="6">
        <f t="shared" si="21"/>
        <v>1063</v>
      </c>
      <c r="B1081" s="8" t="s">
        <v>423</v>
      </c>
      <c r="C1081" s="6">
        <v>992</v>
      </c>
      <c r="D1081" s="7" t="s">
        <v>417</v>
      </c>
      <c r="E1081" s="7" t="s">
        <v>424</v>
      </c>
      <c r="F1081" s="11"/>
      <c r="G1081" s="9">
        <f>G1082+G1084</f>
        <v>5521.5</v>
      </c>
    </row>
    <row r="1082" spans="1:7" ht="90">
      <c r="A1082" s="6">
        <f t="shared" si="21"/>
        <v>1064</v>
      </c>
      <c r="B1082" s="8" t="s">
        <v>219</v>
      </c>
      <c r="C1082" s="6">
        <v>992</v>
      </c>
      <c r="D1082" s="7" t="s">
        <v>417</v>
      </c>
      <c r="E1082" s="7" t="s">
        <v>424</v>
      </c>
      <c r="F1082" s="11" t="s">
        <v>220</v>
      </c>
      <c r="G1082" s="9">
        <f>G1083</f>
        <v>5361.2</v>
      </c>
    </row>
    <row r="1083" spans="1:7" ht="30">
      <c r="A1083" s="6">
        <f t="shared" si="21"/>
        <v>1065</v>
      </c>
      <c r="B1083" s="8" t="s">
        <v>54</v>
      </c>
      <c r="C1083" s="6">
        <v>992</v>
      </c>
      <c r="D1083" s="7" t="s">
        <v>417</v>
      </c>
      <c r="E1083" s="7" t="s">
        <v>424</v>
      </c>
      <c r="F1083" s="11" t="s">
        <v>55</v>
      </c>
      <c r="G1083" s="9">
        <f>3991.4+1205.5+164.3</f>
        <v>5361.2</v>
      </c>
    </row>
    <row r="1084" spans="1:7" ht="30">
      <c r="A1084" s="6">
        <f t="shared" si="21"/>
        <v>1066</v>
      </c>
      <c r="B1084" s="8" t="s">
        <v>223</v>
      </c>
      <c r="C1084" s="6">
        <v>992</v>
      </c>
      <c r="D1084" s="7" t="s">
        <v>417</v>
      </c>
      <c r="E1084" s="7" t="s">
        <v>424</v>
      </c>
      <c r="F1084" s="11" t="s">
        <v>224</v>
      </c>
      <c r="G1084" s="9">
        <f>G1085</f>
        <v>160.30000000000018</v>
      </c>
    </row>
    <row r="1085" spans="1:7" ht="45">
      <c r="A1085" s="6">
        <f t="shared" si="21"/>
        <v>1067</v>
      </c>
      <c r="B1085" s="8" t="s">
        <v>225</v>
      </c>
      <c r="C1085" s="6">
        <v>992</v>
      </c>
      <c r="D1085" s="7" t="s">
        <v>417</v>
      </c>
      <c r="E1085" s="7" t="s">
        <v>424</v>
      </c>
      <c r="F1085" s="11" t="s">
        <v>226</v>
      </c>
      <c r="G1085" s="9">
        <f>5357.2-5196.9</f>
        <v>160.30000000000018</v>
      </c>
    </row>
    <row r="1086" spans="1:7" ht="15.6">
      <c r="A1086" s="6">
        <f t="shared" si="21"/>
        <v>1068</v>
      </c>
      <c r="B1086" s="18" t="s">
        <v>83</v>
      </c>
      <c r="C1086" s="14"/>
      <c r="D1086" s="14"/>
      <c r="E1086" s="14"/>
      <c r="F1086" s="14"/>
      <c r="G1086" s="53">
        <f>G19+G35+G193+G419+G548+G711+G1028+G1048+G1075+G702</f>
        <v>2292884.9233599999</v>
      </c>
    </row>
    <row r="1087" spans="1:7" ht="15">
      <c r="A1087" s="3"/>
      <c r="B1087" s="3"/>
      <c r="C1087" s="3"/>
      <c r="D1087" s="3"/>
      <c r="E1087" s="3"/>
      <c r="F1087" s="3"/>
      <c r="G1087" s="4"/>
    </row>
    <row r="1088" spans="1:7" ht="15">
      <c r="A1088" s="3"/>
      <c r="B1088" s="3"/>
      <c r="C1088" s="3"/>
      <c r="D1088" s="3"/>
      <c r="E1088" s="3"/>
      <c r="F1088" s="3"/>
      <c r="G1088" s="4"/>
    </row>
    <row r="1089" spans="1:7" ht="15">
      <c r="A1089" s="3"/>
      <c r="B1089" s="3"/>
      <c r="C1089" s="3"/>
      <c r="D1089" s="3"/>
      <c r="E1089" s="3"/>
      <c r="F1089" s="3"/>
      <c r="G1089" s="51"/>
    </row>
    <row r="1090" spans="1:7" ht="15">
      <c r="A1090" s="3"/>
      <c r="B1090" s="3"/>
      <c r="C1090" s="3"/>
      <c r="D1090" s="3"/>
      <c r="E1090" s="3"/>
      <c r="F1090" s="3"/>
      <c r="G1090" s="4"/>
    </row>
    <row r="1091" spans="1:7" ht="15">
      <c r="A1091" s="3"/>
      <c r="B1091" s="3"/>
      <c r="C1091" s="3"/>
      <c r="D1091" s="3"/>
      <c r="E1091" s="3"/>
      <c r="F1091" s="3"/>
      <c r="G1091" s="52"/>
    </row>
    <row r="1092" spans="1:7" ht="15">
      <c r="A1092" s="3"/>
      <c r="B1092" s="3"/>
      <c r="C1092" s="3"/>
      <c r="D1092" s="3"/>
      <c r="E1092" s="3"/>
      <c r="F1092" s="3"/>
      <c r="G1092" s="4"/>
    </row>
    <row r="1093" spans="1:7" ht="15">
      <c r="A1093" s="3"/>
      <c r="B1093" s="3"/>
      <c r="C1093" s="3"/>
      <c r="D1093" s="3"/>
      <c r="E1093" s="3"/>
      <c r="F1093" s="3"/>
      <c r="G1093" s="4"/>
    </row>
    <row r="1094" spans="1:7" ht="15">
      <c r="A1094" s="3"/>
      <c r="B1094" s="3"/>
      <c r="C1094" s="3"/>
      <c r="D1094" s="3"/>
      <c r="E1094" s="3"/>
      <c r="F1094" s="3"/>
      <c r="G1094" s="4"/>
    </row>
    <row r="1095" spans="1:7" ht="15">
      <c r="A1095" s="3"/>
      <c r="B1095" s="3"/>
      <c r="C1095" s="3"/>
      <c r="D1095" s="3"/>
      <c r="E1095" s="3"/>
      <c r="F1095" s="3"/>
      <c r="G1095" s="4"/>
    </row>
    <row r="1096" spans="1:7" ht="15">
      <c r="A1096" s="3"/>
      <c r="B1096" s="3"/>
      <c r="C1096" s="3"/>
      <c r="D1096" s="3"/>
      <c r="E1096" s="3"/>
      <c r="F1096" s="3"/>
      <c r="G1096" s="4"/>
    </row>
    <row r="1097" spans="1:7" ht="15">
      <c r="A1097" s="3"/>
      <c r="B1097" s="3"/>
      <c r="C1097" s="3"/>
      <c r="D1097" s="3"/>
      <c r="E1097" s="3"/>
      <c r="F1097" s="3"/>
      <c r="G1097" s="4"/>
    </row>
    <row r="1098" spans="1:7" ht="15">
      <c r="A1098" s="3"/>
      <c r="B1098" s="3"/>
      <c r="C1098" s="3"/>
      <c r="D1098" s="3"/>
      <c r="E1098" s="3"/>
      <c r="F1098" s="3"/>
      <c r="G1098" s="4"/>
    </row>
    <row r="1099" spans="1:7" ht="15">
      <c r="A1099" s="3"/>
      <c r="B1099" s="3"/>
      <c r="C1099" s="3"/>
      <c r="D1099" s="3"/>
      <c r="E1099" s="3"/>
      <c r="F1099" s="3"/>
      <c r="G1099" s="4"/>
    </row>
    <row r="1100" spans="1:7" ht="15">
      <c r="A1100" s="3"/>
      <c r="B1100" s="3"/>
      <c r="C1100" s="3"/>
      <c r="D1100" s="3"/>
      <c r="E1100" s="3"/>
      <c r="F1100" s="3"/>
      <c r="G1100" s="4"/>
    </row>
    <row r="1101" spans="1:7" ht="15">
      <c r="A1101" s="3"/>
      <c r="B1101" s="3"/>
      <c r="C1101" s="3"/>
      <c r="D1101" s="3"/>
      <c r="E1101" s="3"/>
      <c r="F1101" s="3"/>
      <c r="G1101" s="4"/>
    </row>
    <row r="1102" spans="1:7" ht="15">
      <c r="A1102" s="3"/>
      <c r="B1102" s="3"/>
      <c r="C1102" s="3"/>
      <c r="D1102" s="3"/>
      <c r="E1102" s="3"/>
      <c r="F1102" s="3"/>
      <c r="G1102" s="4"/>
    </row>
    <row r="1103" spans="1:7" ht="15">
      <c r="A1103" s="3"/>
      <c r="B1103" s="3"/>
      <c r="C1103" s="3"/>
      <c r="D1103" s="3"/>
      <c r="E1103" s="3"/>
      <c r="F1103" s="3"/>
      <c r="G1103" s="4"/>
    </row>
    <row r="1104" spans="1:7" ht="15">
      <c r="A1104" s="3"/>
      <c r="B1104" s="3"/>
      <c r="C1104" s="3"/>
      <c r="D1104" s="3"/>
      <c r="E1104" s="3"/>
      <c r="F1104" s="3"/>
      <c r="G1104" s="3"/>
    </row>
    <row r="1105" spans="1:7" ht="15">
      <c r="A1105" s="3"/>
      <c r="B1105" s="3"/>
      <c r="C1105" s="3"/>
      <c r="D1105" s="3"/>
      <c r="E1105" s="3"/>
      <c r="F1105" s="3"/>
      <c r="G1105" s="38"/>
    </row>
    <row r="1106" spans="1:7" ht="15">
      <c r="A1106" s="3"/>
      <c r="B1106" s="3"/>
      <c r="C1106" s="3"/>
      <c r="D1106" s="3"/>
      <c r="E1106" s="3"/>
      <c r="F1106" s="3"/>
      <c r="G1106" s="3"/>
    </row>
    <row r="1107" spans="1:7" ht="15">
      <c r="A1107" s="3"/>
      <c r="B1107" s="3"/>
      <c r="C1107" s="3"/>
      <c r="D1107" s="3"/>
      <c r="E1107" s="3"/>
      <c r="F1107" s="3"/>
      <c r="G1107" s="3"/>
    </row>
    <row r="1108" spans="1:7" ht="15">
      <c r="A1108" s="3"/>
      <c r="B1108" s="3"/>
      <c r="C1108" s="3"/>
      <c r="D1108" s="3"/>
      <c r="E1108" s="3"/>
      <c r="F1108" s="3"/>
      <c r="G1108" s="4"/>
    </row>
    <row r="1109" spans="1:7" ht="15">
      <c r="A1109" s="3"/>
      <c r="B1109" s="3"/>
      <c r="C1109" s="3"/>
      <c r="D1109" s="3"/>
      <c r="E1109" s="3"/>
      <c r="F1109" s="3"/>
      <c r="G1109" s="4"/>
    </row>
    <row r="1110" spans="1:7" ht="15">
      <c r="A1110" s="3"/>
      <c r="B1110" s="3"/>
      <c r="C1110" s="3"/>
      <c r="D1110" s="3"/>
      <c r="E1110" s="3"/>
      <c r="F1110" s="3"/>
      <c r="G1110" s="38"/>
    </row>
    <row r="1111" spans="1:7" ht="15">
      <c r="A1111" s="3"/>
      <c r="B1111" s="3"/>
      <c r="C1111" s="3"/>
      <c r="D1111" s="3"/>
      <c r="E1111" s="3"/>
      <c r="F1111" s="3"/>
      <c r="G1111" s="4"/>
    </row>
    <row r="1112" spans="1:7" ht="15">
      <c r="A1112" s="3"/>
      <c r="B1112" s="3"/>
      <c r="C1112" s="3"/>
      <c r="D1112" s="3"/>
      <c r="E1112" s="3"/>
      <c r="F1112" s="3"/>
      <c r="G1112" s="4"/>
    </row>
    <row r="1113" spans="1:7" ht="15">
      <c r="A1113" s="3"/>
      <c r="B1113" s="3"/>
      <c r="C1113" s="3"/>
      <c r="D1113" s="3"/>
      <c r="E1113" s="3"/>
      <c r="F1113" s="3"/>
      <c r="G1113" s="3"/>
    </row>
    <row r="1114" spans="1:7" ht="15">
      <c r="A1114" s="3"/>
      <c r="B1114" s="3"/>
      <c r="C1114" s="3"/>
      <c r="D1114" s="3"/>
      <c r="E1114" s="3"/>
      <c r="F1114" s="3"/>
      <c r="G1114" s="3"/>
    </row>
    <row r="1115" spans="1:7" ht="15">
      <c r="A1115" s="3"/>
      <c r="B1115" s="3"/>
      <c r="C1115" s="3"/>
      <c r="D1115" s="3"/>
      <c r="E1115" s="3"/>
      <c r="F1115" s="3"/>
      <c r="G1115" s="3"/>
    </row>
    <row r="1116" spans="1:7" ht="15">
      <c r="A1116" s="3"/>
      <c r="B1116" s="3"/>
      <c r="C1116" s="3"/>
      <c r="D1116" s="3"/>
      <c r="E1116" s="3"/>
      <c r="F1116" s="3"/>
      <c r="G1116" s="3"/>
    </row>
    <row r="1117" spans="1:7" ht="15">
      <c r="A1117" s="3"/>
      <c r="B1117" s="3"/>
      <c r="C1117" s="3"/>
      <c r="D1117" s="3"/>
      <c r="E1117" s="3"/>
      <c r="F1117" s="3"/>
      <c r="G1117" s="3"/>
    </row>
    <row r="1118" spans="1:7" ht="15">
      <c r="A1118" s="2"/>
      <c r="B1118" s="2"/>
      <c r="C1118" s="2"/>
      <c r="D1118" s="2"/>
      <c r="E1118" s="2"/>
      <c r="F1118" s="2"/>
      <c r="G1118" s="2"/>
    </row>
    <row r="1119" spans="1:7" ht="15">
      <c r="A1119" s="2"/>
      <c r="B1119" s="2"/>
      <c r="C1119" s="2"/>
      <c r="D1119" s="2"/>
      <c r="E1119" s="2"/>
      <c r="F1119" s="2"/>
      <c r="G1119" s="2"/>
    </row>
    <row r="1120" spans="1:7" ht="15">
      <c r="A1120" s="2"/>
      <c r="B1120" s="2"/>
      <c r="C1120" s="2"/>
      <c r="D1120" s="2"/>
      <c r="E1120" s="2"/>
      <c r="F1120" s="2"/>
      <c r="G1120" s="2"/>
    </row>
    <row r="1121" spans="1:7" ht="15">
      <c r="A1121" s="2"/>
      <c r="B1121" s="2"/>
      <c r="C1121" s="2"/>
      <c r="D1121" s="2"/>
      <c r="E1121" s="2"/>
      <c r="F1121" s="2"/>
      <c r="G1121" s="2"/>
    </row>
    <row r="1122" spans="1:7" ht="15">
      <c r="A1122" s="2"/>
      <c r="B1122" s="2"/>
      <c r="C1122" s="2"/>
      <c r="D1122" s="2"/>
      <c r="E1122" s="2"/>
      <c r="F1122" s="2"/>
      <c r="G1122" s="2"/>
    </row>
    <row r="1123" spans="1:7" ht="15">
      <c r="A1123" s="2"/>
      <c r="B1123" s="2"/>
      <c r="C1123" s="2"/>
      <c r="D1123" s="2"/>
      <c r="E1123" s="2"/>
      <c r="F1123" s="2"/>
      <c r="G1123" s="2"/>
    </row>
    <row r="1124" spans="1:7" ht="15">
      <c r="A1124" s="2"/>
      <c r="B1124" s="2"/>
      <c r="C1124" s="2"/>
      <c r="D1124" s="2"/>
      <c r="E1124" s="2"/>
      <c r="F1124" s="2"/>
      <c r="G1124" s="2"/>
    </row>
    <row r="1125" spans="1:7" ht="15">
      <c r="A1125" s="2"/>
      <c r="B1125" s="2"/>
      <c r="C1125" s="2"/>
      <c r="D1125" s="2"/>
      <c r="E1125" s="2"/>
      <c r="F1125" s="2"/>
      <c r="G1125" s="2"/>
    </row>
    <row r="1126" spans="1:7" ht="15">
      <c r="A1126" s="2"/>
      <c r="B1126" s="2"/>
      <c r="C1126" s="2"/>
      <c r="D1126" s="2"/>
      <c r="E1126" s="2"/>
      <c r="F1126" s="2"/>
      <c r="G1126" s="2"/>
    </row>
    <row r="1127" spans="1:7" ht="15">
      <c r="A1127" s="2"/>
      <c r="B1127" s="2"/>
      <c r="C1127" s="2"/>
      <c r="D1127" s="2"/>
      <c r="E1127" s="2"/>
      <c r="F1127" s="2"/>
      <c r="G1127" s="2"/>
    </row>
    <row r="1128" spans="1:7" ht="15">
      <c r="A1128" s="2"/>
      <c r="B1128" s="2"/>
      <c r="C1128" s="2"/>
      <c r="D1128" s="2"/>
      <c r="E1128" s="2"/>
      <c r="F1128" s="2"/>
      <c r="G1128" s="2"/>
    </row>
    <row r="1129" spans="1:7" ht="15">
      <c r="A1129" s="2"/>
      <c r="B1129" s="2"/>
      <c r="C1129" s="2"/>
      <c r="D1129" s="2"/>
      <c r="E1129" s="2"/>
      <c r="F1129" s="2"/>
      <c r="G1129" s="2"/>
    </row>
    <row r="1130" spans="1:7" ht="15">
      <c r="A1130" s="2"/>
      <c r="B1130" s="2"/>
      <c r="C1130" s="2"/>
      <c r="D1130" s="2"/>
      <c r="E1130" s="2"/>
      <c r="F1130" s="2"/>
      <c r="G1130" s="2"/>
    </row>
    <row r="1131" spans="1:7" ht="15">
      <c r="A1131" s="2"/>
      <c r="B1131" s="2"/>
      <c r="C1131" s="2"/>
      <c r="D1131" s="2"/>
      <c r="E1131" s="2"/>
      <c r="F1131" s="2"/>
      <c r="G1131" s="2"/>
    </row>
    <row r="1132" spans="1:7" ht="15">
      <c r="A1132" s="2"/>
      <c r="B1132" s="2"/>
      <c r="C1132" s="2"/>
      <c r="D1132" s="2"/>
      <c r="E1132" s="2"/>
      <c r="F1132" s="2"/>
      <c r="G1132" s="2"/>
    </row>
    <row r="1133" spans="1:7" ht="15">
      <c r="A1133" s="2"/>
      <c r="B1133" s="2"/>
      <c r="C1133" s="2"/>
      <c r="D1133" s="2"/>
      <c r="E1133" s="2"/>
      <c r="F1133" s="2"/>
      <c r="G1133" s="2"/>
    </row>
    <row r="1134" spans="1:7" ht="15">
      <c r="A1134" s="2"/>
      <c r="B1134" s="2"/>
      <c r="C1134" s="2"/>
      <c r="D1134" s="2"/>
      <c r="E1134" s="2"/>
      <c r="F1134" s="2"/>
      <c r="G1134" s="2"/>
    </row>
    <row r="1135" spans="1:7" ht="15">
      <c r="A1135" s="2"/>
      <c r="B1135" s="2"/>
      <c r="C1135" s="2"/>
      <c r="D1135" s="2"/>
      <c r="E1135" s="2"/>
      <c r="F1135" s="2"/>
      <c r="G1135" s="2"/>
    </row>
    <row r="1136" spans="1:7" ht="15">
      <c r="A1136" s="2"/>
      <c r="B1136" s="2"/>
      <c r="C1136" s="2"/>
      <c r="D1136" s="2"/>
      <c r="E1136" s="2"/>
      <c r="F1136" s="2"/>
      <c r="G1136" s="2"/>
    </row>
    <row r="1137" spans="1:7" ht="15">
      <c r="A1137" s="2"/>
      <c r="B1137" s="2"/>
      <c r="C1137" s="2"/>
      <c r="D1137" s="2"/>
      <c r="E1137" s="2"/>
      <c r="F1137" s="2"/>
      <c r="G1137" s="2"/>
    </row>
    <row r="1138" spans="1:7" ht="15">
      <c r="A1138" s="2"/>
      <c r="B1138" s="2"/>
      <c r="C1138" s="2"/>
      <c r="D1138" s="2"/>
      <c r="E1138" s="2"/>
      <c r="F1138" s="2"/>
      <c r="G1138" s="2"/>
    </row>
    <row r="1139" spans="1:7" ht="15">
      <c r="A1139" s="2"/>
      <c r="B1139" s="2"/>
      <c r="C1139" s="2"/>
      <c r="D1139" s="2"/>
      <c r="E1139" s="2"/>
      <c r="F1139" s="2"/>
      <c r="G1139" s="2"/>
    </row>
    <row r="1140" spans="1:7" ht="15">
      <c r="A1140" s="2"/>
      <c r="B1140" s="2"/>
      <c r="C1140" s="2"/>
      <c r="D1140" s="2"/>
      <c r="E1140" s="2"/>
      <c r="F1140" s="2"/>
      <c r="G1140" s="2"/>
    </row>
    <row r="1141" spans="1:7" ht="15">
      <c r="A1141" s="2"/>
      <c r="B1141" s="2"/>
      <c r="C1141" s="2"/>
      <c r="D1141" s="2"/>
      <c r="E1141" s="2"/>
      <c r="F1141" s="2"/>
      <c r="G1141" s="2"/>
    </row>
    <row r="1142" spans="1:7" ht="15">
      <c r="A1142" s="2"/>
      <c r="B1142" s="2"/>
      <c r="C1142" s="2"/>
      <c r="D1142" s="2"/>
      <c r="E1142" s="2"/>
      <c r="F1142" s="2"/>
      <c r="G1142" s="2"/>
    </row>
    <row r="1143" spans="1:7" ht="15">
      <c r="A1143" s="2"/>
      <c r="B1143" s="2"/>
      <c r="C1143" s="2"/>
      <c r="D1143" s="2"/>
      <c r="E1143" s="2"/>
      <c r="F1143" s="2"/>
      <c r="G1143" s="2"/>
    </row>
    <row r="1144" spans="1:7" ht="15">
      <c r="A1144" s="2"/>
      <c r="B1144" s="2"/>
      <c r="C1144" s="2"/>
      <c r="D1144" s="2"/>
      <c r="E1144" s="2"/>
      <c r="F1144" s="2"/>
      <c r="G1144" s="2"/>
    </row>
    <row r="1145" spans="1:7" ht="15">
      <c r="A1145" s="2"/>
      <c r="B1145" s="2"/>
      <c r="C1145" s="2"/>
      <c r="D1145" s="2"/>
      <c r="E1145" s="2"/>
      <c r="F1145" s="2"/>
      <c r="G1145" s="2"/>
    </row>
    <row r="1146" spans="1:7" ht="15">
      <c r="A1146" s="2"/>
      <c r="B1146" s="2"/>
      <c r="C1146" s="2"/>
      <c r="D1146" s="2"/>
      <c r="E1146" s="2"/>
      <c r="F1146" s="2"/>
      <c r="G1146" s="2"/>
    </row>
    <row r="1147" spans="1:7" ht="15">
      <c r="A1147" s="2"/>
      <c r="B1147" s="2"/>
      <c r="C1147" s="2"/>
      <c r="D1147" s="2"/>
      <c r="E1147" s="2"/>
      <c r="F1147" s="2"/>
      <c r="G1147" s="2"/>
    </row>
    <row r="1148" spans="1:7" ht="15">
      <c r="A1148" s="2"/>
      <c r="B1148" s="2"/>
      <c r="C1148" s="2"/>
      <c r="D1148" s="2"/>
      <c r="E1148" s="2"/>
      <c r="F1148" s="2"/>
      <c r="G1148" s="2"/>
    </row>
    <row r="1149" spans="1:7" ht="15">
      <c r="A1149" s="2"/>
      <c r="B1149" s="2"/>
      <c r="C1149" s="2"/>
      <c r="D1149" s="2"/>
      <c r="E1149" s="2"/>
      <c r="F1149" s="2"/>
      <c r="G1149" s="2"/>
    </row>
    <row r="1150" spans="1:7" ht="15">
      <c r="A1150" s="2"/>
      <c r="B1150" s="2"/>
      <c r="C1150" s="2"/>
      <c r="D1150" s="2"/>
      <c r="E1150" s="2"/>
      <c r="F1150" s="2"/>
      <c r="G1150" s="2"/>
    </row>
    <row r="1151" spans="1:7" ht="15">
      <c r="A1151" s="2"/>
      <c r="B1151" s="2"/>
      <c r="C1151" s="2"/>
      <c r="D1151" s="2"/>
      <c r="E1151" s="2"/>
      <c r="F1151" s="2"/>
      <c r="G1151" s="2"/>
    </row>
    <row r="1152" spans="1:7" ht="15">
      <c r="A1152" s="2"/>
      <c r="B1152" s="2"/>
      <c r="C1152" s="2"/>
      <c r="D1152" s="2"/>
      <c r="E1152" s="2"/>
      <c r="F1152" s="2"/>
      <c r="G1152" s="2"/>
    </row>
    <row r="1153" spans="1:7" ht="15">
      <c r="A1153" s="2"/>
      <c r="B1153" s="2"/>
      <c r="C1153" s="2"/>
      <c r="D1153" s="2"/>
      <c r="E1153" s="2"/>
      <c r="F1153" s="2"/>
      <c r="G1153" s="2"/>
    </row>
    <row r="1154" spans="1:7" ht="15">
      <c r="A1154" s="2"/>
      <c r="B1154" s="2"/>
      <c r="C1154" s="2"/>
      <c r="D1154" s="2"/>
      <c r="E1154" s="2"/>
      <c r="F1154" s="2"/>
      <c r="G1154" s="2"/>
    </row>
    <row r="1155" spans="1:7" ht="15">
      <c r="A1155" s="2"/>
      <c r="B1155" s="2"/>
      <c r="C1155" s="2"/>
      <c r="D1155" s="2"/>
      <c r="E1155" s="2"/>
      <c r="F1155" s="2"/>
      <c r="G1155" s="2"/>
    </row>
    <row r="1156" spans="1:7" ht="15">
      <c r="A1156" s="2"/>
      <c r="B1156" s="2"/>
      <c r="C1156" s="2"/>
      <c r="D1156" s="2"/>
      <c r="E1156" s="2"/>
      <c r="F1156" s="2"/>
      <c r="G1156" s="2"/>
    </row>
    <row r="1157" spans="1:7" ht="15">
      <c r="A1157" s="2"/>
      <c r="B1157" s="2"/>
      <c r="C1157" s="2"/>
      <c r="D1157" s="2"/>
      <c r="E1157" s="2"/>
      <c r="F1157" s="2"/>
      <c r="G1157" s="2"/>
    </row>
    <row r="1158" spans="1:7" ht="15">
      <c r="A1158" s="2"/>
      <c r="B1158" s="2"/>
      <c r="C1158" s="2"/>
      <c r="D1158" s="2"/>
      <c r="E1158" s="2"/>
      <c r="F1158" s="2"/>
      <c r="G1158" s="2"/>
    </row>
    <row r="1159" spans="1:7" ht="15">
      <c r="A1159" s="2"/>
      <c r="B1159" s="2"/>
      <c r="C1159" s="2"/>
      <c r="D1159" s="2"/>
      <c r="E1159" s="2"/>
      <c r="F1159" s="2"/>
      <c r="G1159" s="2"/>
    </row>
    <row r="1160" spans="1:7">
      <c r="A1160" s="1"/>
      <c r="B1160" s="1"/>
      <c r="C1160" s="1"/>
      <c r="D1160" s="1"/>
      <c r="E1160" s="1"/>
      <c r="F1160" s="1"/>
      <c r="G1160" s="1"/>
    </row>
    <row r="1161" spans="1:7">
      <c r="A1161" s="1"/>
      <c r="B1161" s="1"/>
      <c r="C1161" s="1"/>
      <c r="D1161" s="1"/>
      <c r="E1161" s="1"/>
      <c r="F1161" s="1"/>
      <c r="G1161" s="1"/>
    </row>
    <row r="1162" spans="1:7">
      <c r="A1162" s="1"/>
      <c r="B1162" s="1"/>
      <c r="C1162" s="1"/>
      <c r="D1162" s="1"/>
      <c r="E1162" s="1"/>
      <c r="F1162" s="1"/>
      <c r="G1162" s="1"/>
    </row>
    <row r="1163" spans="1:7">
      <c r="A1163" s="1"/>
      <c r="B1163" s="1"/>
      <c r="C1163" s="1"/>
      <c r="D1163" s="1"/>
      <c r="E1163" s="1"/>
      <c r="F1163" s="1"/>
      <c r="G1163" s="1"/>
    </row>
    <row r="1164" spans="1:7">
      <c r="A1164" s="1"/>
      <c r="B1164" s="1"/>
      <c r="C1164" s="1"/>
      <c r="D1164" s="1"/>
      <c r="E1164" s="1"/>
      <c r="F1164" s="1"/>
      <c r="G1164" s="1"/>
    </row>
    <row r="1165" spans="1:7">
      <c r="A1165" s="1"/>
      <c r="B1165" s="1"/>
      <c r="C1165" s="1"/>
      <c r="D1165" s="1"/>
      <c r="E1165" s="1"/>
      <c r="F1165" s="1"/>
      <c r="G1165" s="1"/>
    </row>
    <row r="1166" spans="1:7">
      <c r="A1166" s="1"/>
      <c r="B1166" s="1"/>
      <c r="C1166" s="1"/>
      <c r="D1166" s="1"/>
      <c r="E1166" s="1"/>
      <c r="F1166" s="1"/>
      <c r="G1166" s="1"/>
    </row>
    <row r="1167" spans="1:7">
      <c r="A1167" s="1"/>
      <c r="B1167" s="1"/>
      <c r="C1167" s="1"/>
      <c r="D1167" s="1"/>
      <c r="E1167" s="1"/>
      <c r="F1167" s="1"/>
      <c r="G1167" s="1"/>
    </row>
    <row r="1168" spans="1:7">
      <c r="A1168" s="1"/>
      <c r="B1168" s="1"/>
      <c r="C1168" s="1"/>
      <c r="D1168" s="1"/>
      <c r="E1168" s="1"/>
      <c r="F1168" s="1"/>
      <c r="G1168" s="1"/>
    </row>
    <row r="1169" spans="1:7">
      <c r="A1169" s="1"/>
      <c r="B1169" s="1"/>
      <c r="C1169" s="1"/>
      <c r="D1169" s="1"/>
      <c r="E1169" s="1"/>
      <c r="F1169" s="1"/>
      <c r="G1169" s="1"/>
    </row>
    <row r="1170" spans="1:7">
      <c r="A1170" s="1"/>
      <c r="B1170" s="1"/>
      <c r="C1170" s="1"/>
      <c r="D1170" s="1"/>
      <c r="E1170" s="1"/>
      <c r="F1170" s="1"/>
      <c r="G1170" s="1"/>
    </row>
    <row r="1171" spans="1:7">
      <c r="A1171" s="1"/>
      <c r="B1171" s="1"/>
      <c r="C1171" s="1"/>
      <c r="D1171" s="1"/>
      <c r="E1171" s="1"/>
      <c r="F1171" s="1"/>
      <c r="G1171" s="1"/>
    </row>
    <row r="1172" spans="1:7">
      <c r="A1172" s="1"/>
      <c r="B1172" s="1"/>
      <c r="C1172" s="1"/>
      <c r="D1172" s="1"/>
      <c r="E1172" s="1"/>
      <c r="F1172" s="1"/>
      <c r="G1172" s="1"/>
    </row>
    <row r="1173" spans="1:7">
      <c r="A1173" s="1"/>
      <c r="B1173" s="1"/>
      <c r="C1173" s="1"/>
      <c r="D1173" s="1"/>
      <c r="E1173" s="1"/>
      <c r="F1173" s="1"/>
      <c r="G1173" s="1"/>
    </row>
    <row r="1174" spans="1:7">
      <c r="A1174" s="1"/>
      <c r="B1174" s="1"/>
      <c r="C1174" s="1"/>
      <c r="D1174" s="1"/>
      <c r="E1174" s="1"/>
      <c r="F1174" s="1"/>
      <c r="G1174" s="1"/>
    </row>
    <row r="1175" spans="1:7">
      <c r="A1175" s="1"/>
      <c r="B1175" s="1"/>
      <c r="C1175" s="1"/>
      <c r="D1175" s="1"/>
      <c r="E1175" s="1"/>
      <c r="F1175" s="1"/>
      <c r="G1175" s="1"/>
    </row>
    <row r="1176" spans="1:7">
      <c r="A1176" s="1"/>
      <c r="B1176" s="1"/>
      <c r="C1176" s="1"/>
      <c r="D1176" s="1"/>
      <c r="E1176" s="1"/>
      <c r="F1176" s="1"/>
      <c r="G1176" s="1"/>
    </row>
    <row r="1177" spans="1:7">
      <c r="A1177" s="1"/>
      <c r="B1177" s="1"/>
      <c r="C1177" s="1"/>
      <c r="D1177" s="1"/>
      <c r="E1177" s="1"/>
      <c r="F1177" s="1"/>
      <c r="G1177" s="1"/>
    </row>
    <row r="1178" spans="1:7">
      <c r="A1178" s="1"/>
      <c r="B1178" s="1"/>
      <c r="C1178" s="1"/>
      <c r="D1178" s="1"/>
      <c r="E1178" s="1"/>
      <c r="F1178" s="1"/>
      <c r="G1178" s="1"/>
    </row>
    <row r="1179" spans="1:7">
      <c r="A1179" s="1"/>
      <c r="B1179" s="1"/>
      <c r="C1179" s="1"/>
      <c r="D1179" s="1"/>
      <c r="E1179" s="1"/>
      <c r="F1179" s="1"/>
      <c r="G1179" s="1"/>
    </row>
    <row r="1180" spans="1:7">
      <c r="A1180" s="1"/>
      <c r="B1180" s="1"/>
      <c r="C1180" s="1"/>
      <c r="D1180" s="1"/>
      <c r="E1180" s="1"/>
      <c r="F1180" s="1"/>
      <c r="G1180" s="1"/>
    </row>
    <row r="1181" spans="1:7">
      <c r="A1181" s="1"/>
      <c r="B1181" s="1"/>
      <c r="C1181" s="1"/>
      <c r="D1181" s="1"/>
      <c r="E1181" s="1"/>
      <c r="F1181" s="1"/>
      <c r="G1181" s="1"/>
    </row>
    <row r="1182" spans="1:7">
      <c r="A1182" s="1"/>
      <c r="B1182" s="1"/>
      <c r="C1182" s="1"/>
      <c r="D1182" s="1"/>
      <c r="E1182" s="1"/>
      <c r="F1182" s="1"/>
      <c r="G1182" s="1"/>
    </row>
    <row r="1183" spans="1:7">
      <c r="A1183" s="1"/>
      <c r="B1183" s="1"/>
      <c r="C1183" s="1"/>
      <c r="D1183" s="1"/>
      <c r="E1183" s="1"/>
      <c r="F1183" s="1"/>
      <c r="G1183" s="1"/>
    </row>
    <row r="1184" spans="1:7">
      <c r="A1184" s="1"/>
      <c r="B1184" s="1"/>
      <c r="C1184" s="1"/>
      <c r="D1184" s="1"/>
      <c r="E1184" s="1"/>
      <c r="F1184" s="1"/>
      <c r="G1184" s="1"/>
    </row>
    <row r="1185" spans="1:7">
      <c r="A1185" s="1"/>
      <c r="B1185" s="1"/>
      <c r="C1185" s="1"/>
      <c r="D1185" s="1"/>
      <c r="E1185" s="1"/>
      <c r="F1185" s="1"/>
      <c r="G1185" s="1"/>
    </row>
    <row r="1186" spans="1:7">
      <c r="A1186" s="1"/>
      <c r="B1186" s="1"/>
      <c r="C1186" s="1"/>
      <c r="D1186" s="1"/>
      <c r="E1186" s="1"/>
      <c r="F1186" s="1"/>
      <c r="G1186" s="1"/>
    </row>
    <row r="1187" spans="1:7">
      <c r="A1187" s="1"/>
      <c r="B1187" s="1"/>
      <c r="C1187" s="1"/>
      <c r="D1187" s="1"/>
      <c r="E1187" s="1"/>
      <c r="F1187" s="1"/>
      <c r="G1187" s="1"/>
    </row>
    <row r="1188" spans="1:7">
      <c r="A1188" s="1"/>
      <c r="B1188" s="1"/>
      <c r="C1188" s="1"/>
      <c r="D1188" s="1"/>
      <c r="E1188" s="1"/>
      <c r="F1188" s="1"/>
      <c r="G1188" s="1"/>
    </row>
    <row r="1189" spans="1:7">
      <c r="A1189" s="1"/>
      <c r="B1189" s="1"/>
      <c r="C1189" s="1"/>
      <c r="D1189" s="1"/>
      <c r="E1189" s="1"/>
      <c r="F1189" s="1"/>
      <c r="G1189" s="1"/>
    </row>
    <row r="1190" spans="1:7">
      <c r="A1190" s="1"/>
      <c r="B1190" s="1"/>
      <c r="C1190" s="1"/>
      <c r="D1190" s="1"/>
      <c r="E1190" s="1"/>
      <c r="F1190" s="1"/>
      <c r="G1190" s="1"/>
    </row>
    <row r="1191" spans="1:7">
      <c r="A1191" s="1"/>
      <c r="B1191" s="1"/>
      <c r="C1191" s="1"/>
      <c r="D1191" s="1"/>
      <c r="E1191" s="1"/>
      <c r="F1191" s="1"/>
      <c r="G1191" s="1"/>
    </row>
    <row r="1192" spans="1:7">
      <c r="A1192" s="1"/>
      <c r="B1192" s="1"/>
      <c r="C1192" s="1"/>
      <c r="D1192" s="1"/>
      <c r="E1192" s="1"/>
      <c r="F1192" s="1"/>
      <c r="G1192" s="1"/>
    </row>
    <row r="1193" spans="1:7">
      <c r="A1193" s="1"/>
      <c r="B1193" s="1"/>
      <c r="C1193" s="1"/>
      <c r="D1193" s="1"/>
      <c r="E1193" s="1"/>
      <c r="F1193" s="1"/>
      <c r="G1193" s="1"/>
    </row>
    <row r="1194" spans="1:7">
      <c r="A1194" s="1"/>
      <c r="B1194" s="1"/>
      <c r="C1194" s="1"/>
      <c r="D1194" s="1"/>
      <c r="E1194" s="1"/>
      <c r="F1194" s="1"/>
      <c r="G1194" s="1"/>
    </row>
    <row r="1195" spans="1:7">
      <c r="A1195" s="1"/>
      <c r="B1195" s="1"/>
      <c r="C1195" s="1"/>
      <c r="D1195" s="1"/>
      <c r="E1195" s="1"/>
      <c r="F1195" s="1"/>
      <c r="G1195" s="1"/>
    </row>
  </sheetData>
  <mergeCells count="12">
    <mergeCell ref="B6:G6"/>
    <mergeCell ref="B1:G1"/>
    <mergeCell ref="B2:G2"/>
    <mergeCell ref="B3:G3"/>
    <mergeCell ref="B4:G4"/>
    <mergeCell ref="B5:G5"/>
    <mergeCell ref="A13:G13"/>
    <mergeCell ref="A14:G14"/>
    <mergeCell ref="A8:G8"/>
    <mergeCell ref="A9:G9"/>
    <mergeCell ref="A10:G10"/>
    <mergeCell ref="A11:G11"/>
  </mergeCells>
  <phoneticPr fontId="0" type="noConversion"/>
  <pageMargins left="0.55118110236220474" right="0.35433070866141736" top="0.39370078740157483" bottom="0.39370078740157483" header="0" footer="0"/>
  <pageSetup paperSize="9" scale="80" fitToHeight="78" orientation="portrait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Юлия В. Просвирнина</cp:lastModifiedBy>
  <cp:lastPrinted>2023-11-23T05:19:16Z</cp:lastPrinted>
  <dcterms:created xsi:type="dcterms:W3CDTF">1996-10-08T23:32:33Z</dcterms:created>
  <dcterms:modified xsi:type="dcterms:W3CDTF">2023-11-23T05:19:20Z</dcterms:modified>
</cp:coreProperties>
</file>