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GoBack" localSheetId="2">Лист3!#REF!</definedName>
    <definedName name="_Toc527044746" localSheetId="2">Лист3!#REF!</definedName>
    <definedName name="_Toc527044747" localSheetId="2">Лист3!#REF!</definedName>
    <definedName name="_Toc527044748" localSheetId="2">Лист3!#REF!</definedName>
    <definedName name="_Toc527044749" localSheetId="2">Лист3!#REF!</definedName>
    <definedName name="_Toc527044750" localSheetId="2">Лист3!#REF!</definedName>
    <definedName name="_Toc527044751" localSheetId="2">Лист3!#REF!</definedName>
    <definedName name="_Toc527044752" localSheetId="2">Лист3!#REF!</definedName>
    <definedName name="_Toc527044753" localSheetId="2">Лист3!#REF!</definedName>
    <definedName name="_Toc527044754" localSheetId="2">Лист3!#REF!</definedName>
    <definedName name="_Toc527044755" localSheetId="2">Лист3!#REF!</definedName>
    <definedName name="_Toc527044756" localSheetId="2">Лист3!#REF!</definedName>
    <definedName name="OLE_LINK11" localSheetId="2">Лист3!#REF!</definedName>
    <definedName name="OLE_LINK13" localSheetId="2">Лист3!#REF!</definedName>
  </definedNames>
  <calcPr calcId="125725"/>
</workbook>
</file>

<file path=xl/calcChain.xml><?xml version="1.0" encoding="utf-8"?>
<calcChain xmlns="http://schemas.openxmlformats.org/spreadsheetml/2006/main">
  <c r="G408" i="3"/>
  <c r="G405"/>
  <c r="G404" s="1"/>
  <c r="G403" s="1"/>
  <c r="G402" s="1"/>
  <c r="G407"/>
  <c r="G406" s="1"/>
  <c r="G640" l="1"/>
  <c r="H640"/>
  <c r="H95"/>
  <c r="H93"/>
  <c r="G95"/>
  <c r="G93"/>
  <c r="G92" s="1"/>
  <c r="H541"/>
  <c r="H101"/>
  <c r="H100" s="1"/>
  <c r="H99"/>
  <c r="H98" s="1"/>
  <c r="H94"/>
  <c r="G94"/>
  <c r="H92"/>
  <c r="H486"/>
  <c r="G486"/>
  <c r="H485"/>
  <c r="G485"/>
  <c r="H484"/>
  <c r="G484"/>
  <c r="H411"/>
  <c r="G411"/>
  <c r="H575"/>
  <c r="H573"/>
  <c r="G575"/>
  <c r="G573"/>
  <c r="H355"/>
  <c r="G355"/>
  <c r="H360"/>
  <c r="G360"/>
  <c r="G541"/>
  <c r="H91" l="1"/>
  <c r="H90" s="1"/>
  <c r="G91"/>
  <c r="G90" s="1"/>
  <c r="H97"/>
  <c r="H96" s="1"/>
  <c r="H142"/>
  <c r="H140"/>
  <c r="G142"/>
  <c r="G140"/>
  <c r="H234"/>
  <c r="G234"/>
  <c r="H233"/>
  <c r="G233"/>
  <c r="H232"/>
  <c r="G232"/>
  <c r="H231"/>
  <c r="G231"/>
  <c r="G101"/>
  <c r="G99"/>
  <c r="H144"/>
  <c r="G144"/>
  <c r="H156"/>
  <c r="H154"/>
  <c r="H152"/>
  <c r="G156"/>
  <c r="G154"/>
  <c r="G152"/>
  <c r="H179"/>
  <c r="H183"/>
  <c r="H182" s="1"/>
  <c r="G183"/>
  <c r="G179"/>
  <c r="H167"/>
  <c r="H166" s="1"/>
  <c r="G167"/>
  <c r="G166" s="1"/>
  <c r="H161"/>
  <c r="G161"/>
  <c r="H121"/>
  <c r="H119"/>
  <c r="G121"/>
  <c r="G119"/>
  <c r="G109"/>
  <c r="G107"/>
  <c r="H88" l="1"/>
  <c r="H87" s="1"/>
  <c r="H84"/>
  <c r="G88"/>
  <c r="G84"/>
  <c r="H67"/>
  <c r="H66" s="1"/>
  <c r="G67"/>
  <c r="G66" s="1"/>
  <c r="H62"/>
  <c r="G62"/>
  <c r="H50"/>
  <c r="H46"/>
  <c r="G50"/>
  <c r="G49" s="1"/>
  <c r="G46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G27"/>
  <c r="G26" s="1"/>
  <c r="H27"/>
  <c r="H26" s="1"/>
  <c r="G29"/>
  <c r="G28" s="1"/>
  <c r="H29"/>
  <c r="H28" s="1"/>
  <c r="G30"/>
  <c r="H30"/>
  <c r="G34"/>
  <c r="G33" s="1"/>
  <c r="G32" s="1"/>
  <c r="H34"/>
  <c r="H33" s="1"/>
  <c r="H32" s="1"/>
  <c r="G38"/>
  <c r="G37" s="1"/>
  <c r="H38"/>
  <c r="H37" s="1"/>
  <c r="G40"/>
  <c r="G39" s="1"/>
  <c r="H40"/>
  <c r="H39" s="1"/>
  <c r="G41"/>
  <c r="H41"/>
  <c r="G45"/>
  <c r="H45"/>
  <c r="G48"/>
  <c r="G47" s="1"/>
  <c r="H48"/>
  <c r="H47" s="1"/>
  <c r="H49"/>
  <c r="G53"/>
  <c r="G52" s="1"/>
  <c r="G51" s="1"/>
  <c r="H53"/>
  <c r="H52" s="1"/>
  <c r="H51" s="1"/>
  <c r="G57"/>
  <c r="G56" s="1"/>
  <c r="G55" s="1"/>
  <c r="H57"/>
  <c r="H56" s="1"/>
  <c r="H55" s="1"/>
  <c r="G63"/>
  <c r="G61" s="1"/>
  <c r="H63"/>
  <c r="H61" s="1"/>
  <c r="G65"/>
  <c r="G64" s="1"/>
  <c r="H65"/>
  <c r="H64" s="1"/>
  <c r="G71"/>
  <c r="G70" s="1"/>
  <c r="H71"/>
  <c r="H70" s="1"/>
  <c r="G73"/>
  <c r="G72" s="1"/>
  <c r="H73"/>
  <c r="H72" s="1"/>
  <c r="G77"/>
  <c r="H77"/>
  <c r="G78"/>
  <c r="H78"/>
  <c r="G80"/>
  <c r="G79" s="1"/>
  <c r="H80"/>
  <c r="H79" s="1"/>
  <c r="G83"/>
  <c r="H83"/>
  <c r="G86"/>
  <c r="G85" s="1"/>
  <c r="H86"/>
  <c r="H85" s="1"/>
  <c r="G87"/>
  <c r="G98"/>
  <c r="G100"/>
  <c r="G102"/>
  <c r="G106"/>
  <c r="H106"/>
  <c r="H105" s="1"/>
  <c r="H104" s="1"/>
  <c r="H107"/>
  <c r="G108"/>
  <c r="G113"/>
  <c r="G112" s="1"/>
  <c r="H113"/>
  <c r="H112" s="1"/>
  <c r="G114"/>
  <c r="H114"/>
  <c r="G118"/>
  <c r="H118"/>
  <c r="G120"/>
  <c r="H120"/>
  <c r="H117" s="1"/>
  <c r="G124"/>
  <c r="G123" s="1"/>
  <c r="H124"/>
  <c r="H123" s="1"/>
  <c r="G126"/>
  <c r="G125" s="1"/>
  <c r="H126"/>
  <c r="H125" s="1"/>
  <c r="H127"/>
  <c r="G128"/>
  <c r="G127" s="1"/>
  <c r="G132"/>
  <c r="G131" s="1"/>
  <c r="H132"/>
  <c r="H131" s="1"/>
  <c r="G134"/>
  <c r="G133" s="1"/>
  <c r="H134"/>
  <c r="H133" s="1"/>
  <c r="G135"/>
  <c r="H135"/>
  <c r="G139"/>
  <c r="H139"/>
  <c r="G141"/>
  <c r="H141"/>
  <c r="G143"/>
  <c r="H143"/>
  <c r="G147"/>
  <c r="G146" s="1"/>
  <c r="G145" s="1"/>
  <c r="H147"/>
  <c r="H146" s="1"/>
  <c r="H145" s="1"/>
  <c r="G151"/>
  <c r="H151"/>
  <c r="G153"/>
  <c r="H153"/>
  <c r="G155"/>
  <c r="H155"/>
  <c r="G160"/>
  <c r="H160"/>
  <c r="G164"/>
  <c r="G163" s="1"/>
  <c r="H164"/>
  <c r="H163" s="1"/>
  <c r="G172"/>
  <c r="G171" s="1"/>
  <c r="H172"/>
  <c r="H171" s="1"/>
  <c r="G174"/>
  <c r="G173" s="1"/>
  <c r="H174"/>
  <c r="H173" s="1"/>
  <c r="G178"/>
  <c r="H178"/>
  <c r="G181"/>
  <c r="G180" s="1"/>
  <c r="H181"/>
  <c r="H180" s="1"/>
  <c r="G182"/>
  <c r="G188"/>
  <c r="G187" s="1"/>
  <c r="G186" s="1"/>
  <c r="G185" s="1"/>
  <c r="H188"/>
  <c r="H187" s="1"/>
  <c r="H186" s="1"/>
  <c r="H185" s="1"/>
  <c r="G193"/>
  <c r="G192" s="1"/>
  <c r="G191" s="1"/>
  <c r="G190" s="1"/>
  <c r="H193"/>
  <c r="H192" s="1"/>
  <c r="H191" s="1"/>
  <c r="H190" s="1"/>
  <c r="G197"/>
  <c r="G196" s="1"/>
  <c r="G195" s="1"/>
  <c r="G194" s="1"/>
  <c r="H197"/>
  <c r="H196" s="1"/>
  <c r="H195" s="1"/>
  <c r="H194" s="1"/>
  <c r="G201"/>
  <c r="H201"/>
  <c r="G202"/>
  <c r="H202"/>
  <c r="G204"/>
  <c r="G203" s="1"/>
  <c r="H204"/>
  <c r="H203" s="1"/>
  <c r="G206"/>
  <c r="G205" s="1"/>
  <c r="H206"/>
  <c r="H205" s="1"/>
  <c r="G209"/>
  <c r="G208" s="1"/>
  <c r="G207" s="1"/>
  <c r="H209"/>
  <c r="H208" s="1"/>
  <c r="H207" s="1"/>
  <c r="G213"/>
  <c r="G212" s="1"/>
  <c r="H213"/>
  <c r="H212" s="1"/>
  <c r="G215"/>
  <c r="G214" s="1"/>
  <c r="H215"/>
  <c r="H214" s="1"/>
  <c r="G218"/>
  <c r="G217" s="1"/>
  <c r="H218"/>
  <c r="H217" s="1"/>
  <c r="G220"/>
  <c r="G219" s="1"/>
  <c r="H220"/>
  <c r="H219" s="1"/>
  <c r="G222"/>
  <c r="G221" s="1"/>
  <c r="H222"/>
  <c r="H221" s="1"/>
  <c r="G226"/>
  <c r="G225" s="1"/>
  <c r="H226"/>
  <c r="H225" s="1"/>
  <c r="G228"/>
  <c r="G227" s="1"/>
  <c r="H228"/>
  <c r="H227" s="1"/>
  <c r="G230"/>
  <c r="G229" s="1"/>
  <c r="H230"/>
  <c r="H229" s="1"/>
  <c r="G237"/>
  <c r="G236" s="1"/>
  <c r="H237"/>
  <c r="H236" s="1"/>
  <c r="G239"/>
  <c r="G238" s="1"/>
  <c r="H239"/>
  <c r="H238" s="1"/>
  <c r="G240"/>
  <c r="H240"/>
  <c r="G244"/>
  <c r="G243" s="1"/>
  <c r="H244"/>
  <c r="H243" s="1"/>
  <c r="G246"/>
  <c r="G245" s="1"/>
  <c r="H246"/>
  <c r="H245" s="1"/>
  <c r="G248"/>
  <c r="G247" s="1"/>
  <c r="H248"/>
  <c r="H247" s="1"/>
  <c r="G249"/>
  <c r="H249"/>
  <c r="G252"/>
  <c r="G251" s="1"/>
  <c r="H252"/>
  <c r="H251" s="1"/>
  <c r="G258"/>
  <c r="G257" s="1"/>
  <c r="G256" s="1"/>
  <c r="G255" s="1"/>
  <c r="H258"/>
  <c r="H257" s="1"/>
  <c r="H256" s="1"/>
  <c r="H255" s="1"/>
  <c r="G262"/>
  <c r="G261" s="1"/>
  <c r="G260" s="1"/>
  <c r="G259" s="1"/>
  <c r="H262"/>
  <c r="H261" s="1"/>
  <c r="H260" s="1"/>
  <c r="H259" s="1"/>
  <c r="G266"/>
  <c r="G265" s="1"/>
  <c r="G264" s="1"/>
  <c r="G263" s="1"/>
  <c r="H266"/>
  <c r="H265" s="1"/>
  <c r="H264" s="1"/>
  <c r="H263" s="1"/>
  <c r="G270"/>
  <c r="G269" s="1"/>
  <c r="G268" s="1"/>
  <c r="G267" s="1"/>
  <c r="H270"/>
  <c r="H269" s="1"/>
  <c r="H268" s="1"/>
  <c r="H267" s="1"/>
  <c r="G275"/>
  <c r="G274" s="1"/>
  <c r="G273" s="1"/>
  <c r="G272" s="1"/>
  <c r="H275"/>
  <c r="H274" s="1"/>
  <c r="H273" s="1"/>
  <c r="H272" s="1"/>
  <c r="G279"/>
  <c r="G278" s="1"/>
  <c r="G277" s="1"/>
  <c r="G276" s="1"/>
  <c r="H279"/>
  <c r="H278" s="1"/>
  <c r="H277" s="1"/>
  <c r="H276" s="1"/>
  <c r="G283"/>
  <c r="G282" s="1"/>
  <c r="G281" s="1"/>
  <c r="G280" s="1"/>
  <c r="H283"/>
  <c r="H282" s="1"/>
  <c r="H281" s="1"/>
  <c r="H280" s="1"/>
  <c r="G288"/>
  <c r="G287" s="1"/>
  <c r="G286" s="1"/>
  <c r="G285" s="1"/>
  <c r="H288"/>
  <c r="H287" s="1"/>
  <c r="H286" s="1"/>
  <c r="H285" s="1"/>
  <c r="G292"/>
  <c r="G291" s="1"/>
  <c r="G290" s="1"/>
  <c r="G289" s="1"/>
  <c r="H292"/>
  <c r="H291" s="1"/>
  <c r="H290" s="1"/>
  <c r="H289" s="1"/>
  <c r="G297"/>
  <c r="G296" s="1"/>
  <c r="G295" s="1"/>
  <c r="G294" s="1"/>
  <c r="H297"/>
  <c r="H296" s="1"/>
  <c r="H295" s="1"/>
  <c r="H294" s="1"/>
  <c r="G302"/>
  <c r="G301" s="1"/>
  <c r="G300" s="1"/>
  <c r="G299" s="1"/>
  <c r="H302"/>
  <c r="H301" s="1"/>
  <c r="H300" s="1"/>
  <c r="H299" s="1"/>
  <c r="G306"/>
  <c r="G305" s="1"/>
  <c r="G304" s="1"/>
  <c r="G303" s="1"/>
  <c r="H306"/>
  <c r="H305" s="1"/>
  <c r="H304" s="1"/>
  <c r="H303" s="1"/>
  <c r="G311"/>
  <c r="G310" s="1"/>
  <c r="G309" s="1"/>
  <c r="G308" s="1"/>
  <c r="H311"/>
  <c r="H310" s="1"/>
  <c r="H309" s="1"/>
  <c r="H308" s="1"/>
  <c r="G316"/>
  <c r="G315" s="1"/>
  <c r="G314" s="1"/>
  <c r="G313" s="1"/>
  <c r="H316"/>
  <c r="H315" s="1"/>
  <c r="H314" s="1"/>
  <c r="H313" s="1"/>
  <c r="G320"/>
  <c r="G319" s="1"/>
  <c r="G318" s="1"/>
  <c r="G317" s="1"/>
  <c r="H320"/>
  <c r="H319" s="1"/>
  <c r="H318" s="1"/>
  <c r="H317" s="1"/>
  <c r="G324"/>
  <c r="G323" s="1"/>
  <c r="H324"/>
  <c r="H323" s="1"/>
  <c r="G326"/>
  <c r="G325" s="1"/>
  <c r="H326"/>
  <c r="H325" s="1"/>
  <c r="G329"/>
  <c r="G328" s="1"/>
  <c r="H329"/>
  <c r="H328" s="1"/>
  <c r="G331"/>
  <c r="G330" s="1"/>
  <c r="H331"/>
  <c r="H330" s="1"/>
  <c r="G334"/>
  <c r="G333" s="1"/>
  <c r="H334"/>
  <c r="H333" s="1"/>
  <c r="G336"/>
  <c r="G335" s="1"/>
  <c r="H336"/>
  <c r="H335" s="1"/>
  <c r="G337"/>
  <c r="H337"/>
  <c r="G341"/>
  <c r="G339" s="1"/>
  <c r="H341"/>
  <c r="H339" s="1"/>
  <c r="G347"/>
  <c r="G346" s="1"/>
  <c r="G345" s="1"/>
  <c r="G344" s="1"/>
  <c r="H347"/>
  <c r="H346" s="1"/>
  <c r="H345" s="1"/>
  <c r="H344" s="1"/>
  <c r="G351"/>
  <c r="G350" s="1"/>
  <c r="G349" s="1"/>
  <c r="G348" s="1"/>
  <c r="H351"/>
  <c r="H350" s="1"/>
  <c r="H349" s="1"/>
  <c r="H348" s="1"/>
  <c r="G354"/>
  <c r="G353" s="1"/>
  <c r="G352" s="1"/>
  <c r="H354"/>
  <c r="H353" s="1"/>
  <c r="H352" s="1"/>
  <c r="G359"/>
  <c r="G358" s="1"/>
  <c r="G357" s="1"/>
  <c r="H359"/>
  <c r="H358" s="1"/>
  <c r="H357" s="1"/>
  <c r="G364"/>
  <c r="G363" s="1"/>
  <c r="G362" s="1"/>
  <c r="G361" s="1"/>
  <c r="H364"/>
  <c r="H363" s="1"/>
  <c r="H362" s="1"/>
  <c r="H361" s="1"/>
  <c r="G368"/>
  <c r="G367" s="1"/>
  <c r="G366" s="1"/>
  <c r="G365" s="1"/>
  <c r="H368"/>
  <c r="H367" s="1"/>
  <c r="H366" s="1"/>
  <c r="H365" s="1"/>
  <c r="G373"/>
  <c r="G372" s="1"/>
  <c r="G371" s="1"/>
  <c r="G370" s="1"/>
  <c r="H373"/>
  <c r="H372" s="1"/>
  <c r="H371" s="1"/>
  <c r="H370" s="1"/>
  <c r="G377"/>
  <c r="G376" s="1"/>
  <c r="G375" s="1"/>
  <c r="G374" s="1"/>
  <c r="H377"/>
  <c r="H376" s="1"/>
  <c r="H375" s="1"/>
  <c r="H374" s="1"/>
  <c r="G381"/>
  <c r="G380" s="1"/>
  <c r="G379" s="1"/>
  <c r="G378" s="1"/>
  <c r="H381"/>
  <c r="H380" s="1"/>
  <c r="H379" s="1"/>
  <c r="H378" s="1"/>
  <c r="G385"/>
  <c r="H385"/>
  <c r="G386"/>
  <c r="H386"/>
  <c r="G390"/>
  <c r="G389" s="1"/>
  <c r="G388" s="1"/>
  <c r="G387" s="1"/>
  <c r="H390"/>
  <c r="H389" s="1"/>
  <c r="H388" s="1"/>
  <c r="H387" s="1"/>
  <c r="G394"/>
  <c r="G393" s="1"/>
  <c r="G392" s="1"/>
  <c r="G391" s="1"/>
  <c r="H394"/>
  <c r="H393" s="1"/>
  <c r="H392" s="1"/>
  <c r="H391" s="1"/>
  <c r="G398"/>
  <c r="G397" s="1"/>
  <c r="H398"/>
  <c r="H397" s="1"/>
  <c r="G400"/>
  <c r="G399" s="1"/>
  <c r="H400"/>
  <c r="H399" s="1"/>
  <c r="G410"/>
  <c r="G409" s="1"/>
  <c r="H410"/>
  <c r="H409" s="1"/>
  <c r="G414"/>
  <c r="G413" s="1"/>
  <c r="G418"/>
  <c r="G417" s="1"/>
  <c r="G416" s="1"/>
  <c r="G412" s="1"/>
  <c r="H418"/>
  <c r="H417" s="1"/>
  <c r="H416" s="1"/>
  <c r="H412" s="1"/>
  <c r="G422"/>
  <c r="G421" s="1"/>
  <c r="H422"/>
  <c r="H421" s="1"/>
  <c r="G426"/>
  <c r="G425" s="1"/>
  <c r="G424" s="1"/>
  <c r="G420" s="1"/>
  <c r="H426"/>
  <c r="H425" s="1"/>
  <c r="H424" s="1"/>
  <c r="H420" s="1"/>
  <c r="G430"/>
  <c r="G429" s="1"/>
  <c r="H430"/>
  <c r="H429" s="1"/>
  <c r="G432"/>
  <c r="G431" s="1"/>
  <c r="G428" s="1"/>
  <c r="G427" s="1"/>
  <c r="H432"/>
  <c r="H431" s="1"/>
  <c r="H428" s="1"/>
  <c r="H427" s="1"/>
  <c r="G437"/>
  <c r="G436" s="1"/>
  <c r="G435" s="1"/>
  <c r="H437"/>
  <c r="H436" s="1"/>
  <c r="H435" s="1"/>
  <c r="G440"/>
  <c r="G439" s="1"/>
  <c r="G438" s="1"/>
  <c r="H440"/>
  <c r="H439" s="1"/>
  <c r="H438" s="1"/>
  <c r="G443"/>
  <c r="G442" s="1"/>
  <c r="G441" s="1"/>
  <c r="G434" s="1"/>
  <c r="H443"/>
  <c r="H442" s="1"/>
  <c r="H441" s="1"/>
  <c r="H434" s="1"/>
  <c r="G447"/>
  <c r="G446" s="1"/>
  <c r="H447"/>
  <c r="H446" s="1"/>
  <c r="G449"/>
  <c r="G448" s="1"/>
  <c r="G445" s="1"/>
  <c r="G444" s="1"/>
  <c r="H449"/>
  <c r="H448" s="1"/>
  <c r="H445" s="1"/>
  <c r="H444" s="1"/>
  <c r="G454"/>
  <c r="G453" s="1"/>
  <c r="G452" s="1"/>
  <c r="H454"/>
  <c r="H453" s="1"/>
  <c r="H452" s="1"/>
  <c r="G457"/>
  <c r="G456" s="1"/>
  <c r="H457"/>
  <c r="H456" s="1"/>
  <c r="G459"/>
  <c r="G458" s="1"/>
  <c r="G455" s="1"/>
  <c r="H459"/>
  <c r="H458" s="1"/>
  <c r="H455" s="1"/>
  <c r="G461"/>
  <c r="H461"/>
  <c r="G464"/>
  <c r="G463" s="1"/>
  <c r="G460" s="1"/>
  <c r="H464"/>
  <c r="H463" s="1"/>
  <c r="H460" s="1"/>
  <c r="G467"/>
  <c r="G466" s="1"/>
  <c r="G465" s="1"/>
  <c r="H467"/>
  <c r="H466" s="1"/>
  <c r="H465" s="1"/>
  <c r="G470"/>
  <c r="G469" s="1"/>
  <c r="G468" s="1"/>
  <c r="H470"/>
  <c r="H469" s="1"/>
  <c r="H468" s="1"/>
  <c r="G473"/>
  <c r="G472" s="1"/>
  <c r="G471" s="1"/>
  <c r="H473"/>
  <c r="H472" s="1"/>
  <c r="H471" s="1"/>
  <c r="G476"/>
  <c r="G475" s="1"/>
  <c r="G474" s="1"/>
  <c r="H476"/>
  <c r="H475" s="1"/>
  <c r="H474" s="1"/>
  <c r="G479"/>
  <c r="G478" s="1"/>
  <c r="G477" s="1"/>
  <c r="H479"/>
  <c r="H478" s="1"/>
  <c r="H477" s="1"/>
  <c r="G482"/>
  <c r="G481" s="1"/>
  <c r="G480" s="1"/>
  <c r="H482"/>
  <c r="H481" s="1"/>
  <c r="H480" s="1"/>
  <c r="G489"/>
  <c r="G488" s="1"/>
  <c r="G487" s="1"/>
  <c r="H489"/>
  <c r="H488" s="1"/>
  <c r="H487" s="1"/>
  <c r="G492"/>
  <c r="G491" s="1"/>
  <c r="G490" s="1"/>
  <c r="H492"/>
  <c r="H491" s="1"/>
  <c r="H490" s="1"/>
  <c r="G495"/>
  <c r="G494" s="1"/>
  <c r="G493" s="1"/>
  <c r="H495"/>
  <c r="H494" s="1"/>
  <c r="H493" s="1"/>
  <c r="G499"/>
  <c r="G498" s="1"/>
  <c r="G497" s="1"/>
  <c r="H499"/>
  <c r="H498" s="1"/>
  <c r="H497" s="1"/>
  <c r="G502"/>
  <c r="G501" s="1"/>
  <c r="G500" s="1"/>
  <c r="H502"/>
  <c r="H501" s="1"/>
  <c r="H500" s="1"/>
  <c r="G505"/>
  <c r="G504" s="1"/>
  <c r="G503" s="1"/>
  <c r="H505"/>
  <c r="H504" s="1"/>
  <c r="H503" s="1"/>
  <c r="G509"/>
  <c r="G508" s="1"/>
  <c r="H509"/>
  <c r="H508" s="1"/>
  <c r="G511"/>
  <c r="G510" s="1"/>
  <c r="H511"/>
  <c r="H510" s="1"/>
  <c r="G514"/>
  <c r="G513" s="1"/>
  <c r="H514"/>
  <c r="H513" s="1"/>
  <c r="G516"/>
  <c r="G515" s="1"/>
  <c r="H516"/>
  <c r="H515" s="1"/>
  <c r="G518"/>
  <c r="H518"/>
  <c r="G519"/>
  <c r="H519"/>
  <c r="G524"/>
  <c r="G523" s="1"/>
  <c r="H524"/>
  <c r="H523" s="1"/>
  <c r="G526"/>
  <c r="G525" s="1"/>
  <c r="H526"/>
  <c r="H525" s="1"/>
  <c r="G529"/>
  <c r="G527" s="1"/>
  <c r="H529"/>
  <c r="H527" s="1"/>
  <c r="G536"/>
  <c r="G534" s="1"/>
  <c r="G533" s="1"/>
  <c r="G532" s="1"/>
  <c r="G531" s="1"/>
  <c r="G530" s="1"/>
  <c r="H536"/>
  <c r="H534" s="1"/>
  <c r="H533" s="1"/>
  <c r="H532" s="1"/>
  <c r="H531" s="1"/>
  <c r="H530" s="1"/>
  <c r="G540"/>
  <c r="G539" s="1"/>
  <c r="H540"/>
  <c r="H539" s="1"/>
  <c r="G544"/>
  <c r="G543" s="1"/>
  <c r="G542" s="1"/>
  <c r="H544"/>
  <c r="H543" s="1"/>
  <c r="H542" s="1"/>
  <c r="G547"/>
  <c r="G546" s="1"/>
  <c r="G545" s="1"/>
  <c r="H547"/>
  <c r="H546" s="1"/>
  <c r="H545" s="1"/>
  <c r="G552"/>
  <c r="G551" s="1"/>
  <c r="H552"/>
  <c r="H551" s="1"/>
  <c r="G554"/>
  <c r="G553" s="1"/>
  <c r="H554"/>
  <c r="H553" s="1"/>
  <c r="G556"/>
  <c r="G555" s="1"/>
  <c r="H556"/>
  <c r="H555" s="1"/>
  <c r="G559"/>
  <c r="G558" s="1"/>
  <c r="G557" s="1"/>
  <c r="H559"/>
  <c r="H558" s="1"/>
  <c r="H557" s="1"/>
  <c r="G561"/>
  <c r="G560" s="1"/>
  <c r="H561"/>
  <c r="H560" s="1"/>
  <c r="G565"/>
  <c r="G564" s="1"/>
  <c r="H565"/>
  <c r="H564" s="1"/>
  <c r="G567"/>
  <c r="G566" s="1"/>
  <c r="H567"/>
  <c r="H566" s="1"/>
  <c r="G570"/>
  <c r="G569" s="1"/>
  <c r="G568" s="1"/>
  <c r="H570"/>
  <c r="H569" s="1"/>
  <c r="H568" s="1"/>
  <c r="G572"/>
  <c r="H572"/>
  <c r="G574"/>
  <c r="H574"/>
  <c r="G578"/>
  <c r="G577" s="1"/>
  <c r="H578"/>
  <c r="H577" s="1"/>
  <c r="G580"/>
  <c r="G579" s="1"/>
  <c r="H580"/>
  <c r="H579" s="1"/>
  <c r="G583"/>
  <c r="G582" s="1"/>
  <c r="H583"/>
  <c r="H582" s="1"/>
  <c r="G585"/>
  <c r="G584" s="1"/>
  <c r="H585"/>
  <c r="H584" s="1"/>
  <c r="G588"/>
  <c r="G587" s="1"/>
  <c r="H588"/>
  <c r="H587" s="1"/>
  <c r="G589"/>
  <c r="H589"/>
  <c r="G593"/>
  <c r="G592" s="1"/>
  <c r="H593"/>
  <c r="H592" s="1"/>
  <c r="G595"/>
  <c r="G594" s="1"/>
  <c r="H595"/>
  <c r="H594" s="1"/>
  <c r="G598"/>
  <c r="G597" s="1"/>
  <c r="H598"/>
  <c r="H597" s="1"/>
  <c r="G600"/>
  <c r="G599" s="1"/>
  <c r="H600"/>
  <c r="H599" s="1"/>
  <c r="G603"/>
  <c r="G602" s="1"/>
  <c r="G601" s="1"/>
  <c r="H603"/>
  <c r="H602" s="1"/>
  <c r="H601" s="1"/>
  <c r="G606"/>
  <c r="G605" s="1"/>
  <c r="H606"/>
  <c r="H605" s="1"/>
  <c r="G608"/>
  <c r="G607" s="1"/>
  <c r="H608"/>
  <c r="H607" s="1"/>
  <c r="G611"/>
  <c r="G609" s="1"/>
  <c r="H611"/>
  <c r="H609" s="1"/>
  <c r="G614"/>
  <c r="G613" s="1"/>
  <c r="G612" s="1"/>
  <c r="H614"/>
  <c r="H613" s="1"/>
  <c r="H612" s="1"/>
  <c r="G616"/>
  <c r="G615" s="1"/>
  <c r="H616"/>
  <c r="H615" s="1"/>
  <c r="G619"/>
  <c r="G618" s="1"/>
  <c r="G617" s="1"/>
  <c r="H619"/>
  <c r="H618" s="1"/>
  <c r="H617" s="1"/>
  <c r="G622"/>
  <c r="G621" s="1"/>
  <c r="G620" s="1"/>
  <c r="H622"/>
  <c r="H621" s="1"/>
  <c r="H620" s="1"/>
  <c r="G625"/>
  <c r="G624" s="1"/>
  <c r="G623" s="1"/>
  <c r="H625"/>
  <c r="H624" s="1"/>
  <c r="H623" s="1"/>
  <c r="G628"/>
  <c r="G627" s="1"/>
  <c r="G626" s="1"/>
  <c r="H628"/>
  <c r="H627" s="1"/>
  <c r="H626" s="1"/>
  <c r="G631"/>
  <c r="G630" s="1"/>
  <c r="H631"/>
  <c r="H630" s="1"/>
  <c r="G633"/>
  <c r="G632" s="1"/>
  <c r="H633"/>
  <c r="H632" s="1"/>
  <c r="G637"/>
  <c r="G636" s="1"/>
  <c r="H637"/>
  <c r="H636" s="1"/>
  <c r="G639"/>
  <c r="G638" s="1"/>
  <c r="H639"/>
  <c r="H638" s="1"/>
  <c r="G401" l="1"/>
  <c r="H517"/>
  <c r="H483"/>
  <c r="G384"/>
  <c r="G383" s="1"/>
  <c r="G382" s="1"/>
  <c r="G369" s="1"/>
  <c r="G200"/>
  <c r="H111"/>
  <c r="H110" s="1"/>
  <c r="H76"/>
  <c r="H586"/>
  <c r="G635"/>
  <c r="G634" s="1"/>
  <c r="G586"/>
  <c r="G517"/>
  <c r="G483"/>
  <c r="H384"/>
  <c r="H383" s="1"/>
  <c r="H382" s="1"/>
  <c r="H200"/>
  <c r="G111"/>
  <c r="G110" s="1"/>
  <c r="G76"/>
  <c r="G75" s="1"/>
  <c r="G74" s="1"/>
  <c r="H571"/>
  <c r="G571"/>
  <c r="H635"/>
  <c r="H634" s="1"/>
  <c r="H629"/>
  <c r="H604"/>
  <c r="H596"/>
  <c r="H591"/>
  <c r="H581"/>
  <c r="H576"/>
  <c r="H563"/>
  <c r="H550"/>
  <c r="H549" s="1"/>
  <c r="H522"/>
  <c r="H521" s="1"/>
  <c r="H520" s="1"/>
  <c r="G629"/>
  <c r="G604"/>
  <c r="G596"/>
  <c r="G591"/>
  <c r="G581"/>
  <c r="G576"/>
  <c r="G563"/>
  <c r="G550"/>
  <c r="G549" s="1"/>
  <c r="G522"/>
  <c r="G521" s="1"/>
  <c r="G520" s="1"/>
  <c r="G327"/>
  <c r="H24"/>
  <c r="H25"/>
  <c r="H538"/>
  <c r="H537" s="1"/>
  <c r="H535"/>
  <c r="H528"/>
  <c r="H512"/>
  <c r="H507"/>
  <c r="H496"/>
  <c r="H451"/>
  <c r="H433"/>
  <c r="H419"/>
  <c r="G396"/>
  <c r="G395" s="1"/>
  <c r="G332"/>
  <c r="G322"/>
  <c r="G307"/>
  <c r="G293"/>
  <c r="G254"/>
  <c r="G242"/>
  <c r="G235"/>
  <c r="G223" s="1"/>
  <c r="G224"/>
  <c r="G216"/>
  <c r="G211" s="1"/>
  <c r="G210" s="1"/>
  <c r="G199"/>
  <c r="G198" s="1"/>
  <c r="G184"/>
  <c r="H170"/>
  <c r="H169" s="1"/>
  <c r="H168" s="1"/>
  <c r="H130"/>
  <c r="H129" s="1"/>
  <c r="H122"/>
  <c r="H75"/>
  <c r="H74" s="1"/>
  <c r="H69"/>
  <c r="H68" s="1"/>
  <c r="H60"/>
  <c r="H59" s="1"/>
  <c r="H36"/>
  <c r="H35" s="1"/>
  <c r="H327"/>
  <c r="G24"/>
  <c r="G25"/>
  <c r="G538"/>
  <c r="G537" s="1"/>
  <c r="G535"/>
  <c r="G528"/>
  <c r="G512"/>
  <c r="G507"/>
  <c r="G496"/>
  <c r="G451"/>
  <c r="G433"/>
  <c r="G419"/>
  <c r="H401"/>
  <c r="H396"/>
  <c r="H395" s="1"/>
  <c r="H369"/>
  <c r="H332"/>
  <c r="H322"/>
  <c r="H321" s="1"/>
  <c r="H307"/>
  <c r="H293"/>
  <c r="H254"/>
  <c r="H242"/>
  <c r="H235"/>
  <c r="H224"/>
  <c r="H216"/>
  <c r="H211" s="1"/>
  <c r="H210" s="1"/>
  <c r="H199"/>
  <c r="H198" s="1"/>
  <c r="H184"/>
  <c r="G170"/>
  <c r="G169" s="1"/>
  <c r="G168" s="1"/>
  <c r="G130"/>
  <c r="G129" s="1"/>
  <c r="G122"/>
  <c r="G69"/>
  <c r="G68" s="1"/>
  <c r="G60"/>
  <c r="G36"/>
  <c r="G35" s="1"/>
  <c r="G340"/>
  <c r="H177"/>
  <c r="H176" s="1"/>
  <c r="H175" s="1"/>
  <c r="H159"/>
  <c r="H158" s="1"/>
  <c r="H157" s="1"/>
  <c r="G82"/>
  <c r="G44"/>
  <c r="H340"/>
  <c r="G177"/>
  <c r="G159"/>
  <c r="G158" s="1"/>
  <c r="G157" s="1"/>
  <c r="H116"/>
  <c r="H82"/>
  <c r="H81" s="1"/>
  <c r="H44"/>
  <c r="H343"/>
  <c r="H342" s="1"/>
  <c r="G343"/>
  <c r="G97"/>
  <c r="G96" s="1"/>
  <c r="H138"/>
  <c r="H137" s="1"/>
  <c r="G138"/>
  <c r="G137" s="1"/>
  <c r="H150"/>
  <c r="H149" s="1"/>
  <c r="G150"/>
  <c r="G149" s="1"/>
  <c r="G176"/>
  <c r="G175" s="1"/>
  <c r="G105"/>
  <c r="G104" s="1"/>
  <c r="G81"/>
  <c r="G59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H43"/>
  <c r="G43"/>
  <c r="G117"/>
  <c r="G116" s="1"/>
  <c r="G23" l="1"/>
  <c r="G342"/>
  <c r="G89"/>
  <c r="H562"/>
  <c r="A90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H89"/>
  <c r="H223"/>
  <c r="G321"/>
  <c r="G253" s="1"/>
  <c r="H506"/>
  <c r="H450" s="1"/>
  <c r="G562"/>
  <c r="G548" s="1"/>
  <c r="G506"/>
  <c r="G450" s="1"/>
  <c r="H253"/>
  <c r="H548"/>
  <c r="G22"/>
  <c r="H23"/>
  <c r="G641" l="1"/>
  <c r="H22"/>
  <c r="H641" s="1"/>
  <c r="A232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10" l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402"/>
  <c r="A403" s="1"/>
  <c r="A404" s="1"/>
  <c r="A405" s="1"/>
  <c r="A406" s="1"/>
  <c r="A407" s="1"/>
  <c r="A408" s="1"/>
  <c r="A409" s="1"/>
</calcChain>
</file>

<file path=xl/sharedStrings.xml><?xml version="1.0" encoding="utf-8"?>
<sst xmlns="http://schemas.openxmlformats.org/spreadsheetml/2006/main" count="2183" uniqueCount="418">
  <si>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</si>
  <si>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</si>
  <si>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</si>
  <si>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</si>
  <si>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</si>
  <si>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</si>
  <si>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850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</si>
  <si>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</si>
  <si>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</si>
  <si>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</si>
  <si>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</si>
  <si>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</si>
  <si>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</si>
  <si>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</si>
  <si>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Председатель представительного органа </t>
  </si>
  <si>
    <t>0409</t>
  </si>
  <si>
    <t>0400</t>
  </si>
  <si>
    <t>Капитальные вложения в объекты недвижимого имущества государственной (муниципальной) собственности</t>
  </si>
  <si>
    <t>1004</t>
  </si>
  <si>
    <t>0113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</si>
  <si>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</si>
  <si>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</si>
  <si>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0840080220</t>
  </si>
  <si>
    <t>0900000000</t>
  </si>
  <si>
    <t>0940000000</t>
  </si>
  <si>
    <t>0940080210</t>
  </si>
  <si>
    <t>Подпрограмма «Поддержка искусства и народного творчества»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</si>
  <si>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</si>
  <si>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</si>
  <si>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</si>
  <si>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06200S6070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</si>
  <si>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</si>
  <si>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0106</t>
  </si>
  <si>
    <t>Социальное обеспечение и иные выплаты населению</t>
  </si>
  <si>
    <t>300</t>
  </si>
  <si>
    <t>0709</t>
  </si>
  <si>
    <t>Подпрограмма «Обеспечение реализации муниципальной программы и прочие мероприятия в области образования»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</si>
  <si>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</si>
  <si>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</si>
  <si>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</si>
  <si>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</si>
  <si>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0310</t>
  </si>
  <si>
    <t>Муниципальная программа города Дивногорска «Содействие развитию местного самоуправления»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</si>
  <si>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</si>
  <si>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</si>
  <si>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</si>
  <si>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</si>
  <si>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</si>
  <si>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</si>
  <si>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</si>
  <si>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</si>
  <si>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0440080210</t>
  </si>
  <si>
    <t>Субсидии юридическим лицам (кроме некоммерческих организаций), индивидуальным предпринимателям, физическим лицам</t>
  </si>
  <si>
    <t>0408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</si>
  <si>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</si>
  <si>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</si>
  <si>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07100S5090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</si>
  <si>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</si>
  <si>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</si>
  <si>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</si>
  <si>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</si>
  <si>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1003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</si>
  <si>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</si>
  <si>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Подпрограмма «Массовая физическая культура и спорт»</t>
  </si>
  <si>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</si>
  <si>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</si>
  <si>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</si>
  <si>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</si>
  <si>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Подпрограмма "Пассажирские перевозки"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</si>
  <si>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</si>
  <si>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Субсидии автономным учреждениям</t>
  </si>
  <si>
    <t>620</t>
  </si>
  <si>
    <t>621</t>
  </si>
  <si>
    <t>622</t>
  </si>
  <si>
    <t>Субсидии автономным учреждениям на иные цели</t>
  </si>
  <si>
    <t xml:space="preserve">Непрограммные мероприятия </t>
  </si>
  <si>
    <t>Всего:</t>
  </si>
  <si>
    <t>320</t>
  </si>
  <si>
    <t>0707</t>
  </si>
  <si>
    <t>0420000000</t>
  </si>
  <si>
    <t>0420074560</t>
  </si>
  <si>
    <t>0420080610</t>
  </si>
  <si>
    <t>0440000000</t>
  </si>
  <si>
    <t>0500000000</t>
  </si>
  <si>
    <t>0540000000</t>
  </si>
  <si>
    <t>0600000000</t>
  </si>
  <si>
    <t>0620000000</t>
  </si>
  <si>
    <t>0700000000</t>
  </si>
  <si>
    <t>0710000000</t>
  </si>
  <si>
    <t>0710088070</t>
  </si>
  <si>
    <t>0720000000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</si>
  <si>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</si>
  <si>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0140075520</t>
  </si>
  <si>
    <t>0140080210</t>
  </si>
  <si>
    <t>0140080220</t>
  </si>
  <si>
    <t>0140080910</t>
  </si>
  <si>
    <t>0320000000</t>
  </si>
  <si>
    <t>310</t>
  </si>
  <si>
    <t>Иные пенсии, социальные доплаты к пенсии</t>
  </si>
  <si>
    <t>0503</t>
  </si>
  <si>
    <t>1006</t>
  </si>
  <si>
    <t>612</t>
  </si>
  <si>
    <t>0801</t>
  </si>
  <si>
    <t>Подпрограмма «Сохранение культурного наследия»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</si>
  <si>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</si>
  <si>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</si>
  <si>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0410080620</t>
  </si>
  <si>
    <t>Исполнение судебных актов</t>
  </si>
  <si>
    <t>Расходы на предоставление по договору социального найма благоустроенных жилых помещений (в части апелляционных определений Судебной коллегии по гражданским делам Красноярского краевого суда № 33-12080/2015 от 02.11.2015 и № 33-13827/2015 от 14.12.2015)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</si>
  <si>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О550085010</t>
  </si>
  <si>
    <t>1000000000</t>
  </si>
  <si>
    <t>1010000000</t>
  </si>
  <si>
    <t>1010088010</t>
  </si>
  <si>
    <t>8100000000</t>
  </si>
  <si>
    <t>8110080210</t>
  </si>
  <si>
    <t>8110080230</t>
  </si>
  <si>
    <t>8110080910</t>
  </si>
  <si>
    <t>8200000000</t>
  </si>
  <si>
    <t>8210051180</t>
  </si>
  <si>
    <t>8210074290</t>
  </si>
  <si>
    <t>8210075140</t>
  </si>
  <si>
    <t>8210076040</t>
  </si>
  <si>
    <t>8210080210</t>
  </si>
  <si>
    <t>8210080230</t>
  </si>
  <si>
    <t>8210080910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</si>
  <si>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</si>
  <si>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</si>
  <si>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О550000000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</si>
  <si>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</si>
  <si>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</si>
  <si>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0110075540</t>
  </si>
  <si>
    <t>0100000000</t>
  </si>
  <si>
    <t>0300000000</t>
  </si>
  <si>
    <t>0310000000</t>
  </si>
  <si>
    <t>0310080630</t>
  </si>
  <si>
    <t>0310080640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</si>
  <si>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</si>
  <si>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О120074090</t>
  </si>
  <si>
    <t>Премии и гранты</t>
  </si>
  <si>
    <t>350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</si>
  <si>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</si>
  <si>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</si>
  <si>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</si>
  <si>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</si>
  <si>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</si>
  <si>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</si>
  <si>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</si>
  <si>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0320080610</t>
  </si>
  <si>
    <t>0330000000</t>
  </si>
  <si>
    <t>0340075190</t>
  </si>
  <si>
    <t>0330080620</t>
  </si>
  <si>
    <t>0340000000</t>
  </si>
  <si>
    <t>0340080210</t>
  </si>
  <si>
    <t>0340080910</t>
  </si>
  <si>
    <t>0400000000</t>
  </si>
  <si>
    <t>0410000000</t>
  </si>
  <si>
    <t>0410080520</t>
  </si>
  <si>
    <t>Подпрограмма «Дошкольное образование детей»</t>
  </si>
  <si>
    <t>Социальные выплаты гражданам, кроме публичных нормативных социальных выплат</t>
  </si>
  <si>
    <t>О110074080</t>
  </si>
  <si>
    <t>0501</t>
  </si>
  <si>
    <t>Общегосударственные вопросы</t>
  </si>
  <si>
    <t>Другие общегосударственные вопросы</t>
  </si>
  <si>
    <t>Исполнение судебных исков</t>
  </si>
  <si>
    <t>830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</si>
  <si>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</si>
  <si>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</si>
  <si>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0105</t>
  </si>
  <si>
    <t>0203</t>
  </si>
  <si>
    <t>0412</t>
  </si>
  <si>
    <t>Бюджетные инвестиции</t>
  </si>
  <si>
    <t>0702</t>
  </si>
  <si>
    <t>Муниципальная программа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</si>
  <si>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</si>
  <si>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</si>
  <si>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</si>
  <si>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Подпрограмма «Молодежь Дивногорья»</t>
  </si>
  <si>
    <t>Резервные средства</t>
  </si>
  <si>
    <t>870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</si>
  <si>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</si>
  <si>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 xml:space="preserve">Подпрограмма «Реформирование и модернизация жилищно-коммунального хозяйства» 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</si>
  <si>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</si>
  <si>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0810075700</t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</si>
  <si>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</si>
  <si>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</si>
  <si>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0340080220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</si>
  <si>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</si>
  <si>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«Пассажирские перевозки» муниципальной программы города Дивногорска «Транспортная система города Дивногорска»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</si>
  <si>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</si>
  <si>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Подпрограмма «Обеспечение реализации муниципальной программы и прочие мероприятия»</t>
  </si>
  <si>
    <t>0804</t>
  </si>
  <si>
    <t>0701</t>
  </si>
  <si>
    <t>Муниципальная программа города Дивногорска «Система образования города Дивногорска»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</si>
  <si>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</si>
  <si>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Муниципальная программа города Дивногорска «Транспортная система муниципального образования город Дивногорск»</t>
  </si>
  <si>
    <t>0502</t>
  </si>
  <si>
    <t>800</t>
  </si>
  <si>
    <t>Муниципальная программа города Дивногорска «Управление муниципальными финансами»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</si>
  <si>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</si>
  <si>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Подпрограмма «Общее и дополнительное образование детей»</t>
  </si>
  <si>
    <t>0720088060</t>
  </si>
  <si>
    <t>0800000000</t>
  </si>
  <si>
    <t>0810000000</t>
  </si>
  <si>
    <t>0810075180</t>
  </si>
  <si>
    <t>0810084010</t>
  </si>
  <si>
    <t>0840000000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</si>
  <si>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</si>
  <si>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</si>
  <si>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</si>
  <si>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0110075880</t>
  </si>
  <si>
    <t>0110080610</t>
  </si>
  <si>
    <t>0120000000</t>
  </si>
  <si>
    <t>0120075640</t>
  </si>
  <si>
    <t>0120075660</t>
  </si>
  <si>
    <t>0120080610</t>
  </si>
  <si>
    <t>0120080620</t>
  </si>
  <si>
    <t>0140000000</t>
  </si>
  <si>
    <t>0703</t>
  </si>
  <si>
    <t>Общее образование</t>
  </si>
  <si>
    <t>Дополнительное образование детей</t>
  </si>
  <si>
    <t>Подпрограмма «Обеспечение условий для поддержки  дополнительного образования детей»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</si>
  <si>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</si>
  <si>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</si>
  <si>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0110000000</t>
  </si>
  <si>
    <t>0110075560</t>
  </si>
  <si>
    <t>0100</t>
  </si>
  <si>
    <t>№ строки</t>
  </si>
  <si>
    <t>Расходы на выплаты персоналу казенных учреждений</t>
  </si>
  <si>
    <t>110</t>
  </si>
  <si>
    <t>Код ведомства</t>
  </si>
  <si>
    <t>Раздел, подраздел</t>
  </si>
  <si>
    <t>Целевая статья</t>
  </si>
  <si>
    <t>Вид расходов</t>
  </si>
  <si>
    <t>0103</t>
  </si>
  <si>
    <t>001</t>
  </si>
  <si>
    <t/>
  </si>
  <si>
    <t>1101</t>
  </si>
  <si>
    <t>1102</t>
  </si>
  <si>
    <t>1105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</si>
  <si>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</si>
  <si>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0505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</si>
  <si>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</si>
  <si>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(тыс. рублей)</t>
  </si>
  <si>
    <t>Подпрограмма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</si>
  <si>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</si>
  <si>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</si>
  <si>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</si>
  <si>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</si>
  <si>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</si>
  <si>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</si>
  <si>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</si>
  <si>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Распределение бюджетных ассигнований по целевым статьям (муниципальным программам города Дивногорска и внепрограммным направлениям деятельности), группам и подгруппам видов расходов, разделам, подразделам классификации расходов бюджета города Дивногорска</t>
  </si>
  <si>
    <t>О5400L4970</t>
  </si>
  <si>
    <t>О702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</si>
  <si>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</si>
  <si>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</si>
  <si>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</si>
  <si>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</si>
  <si>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О630000000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</si>
  <si>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</si>
  <si>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0630088080</t>
  </si>
  <si>
    <t>1001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</si>
  <si>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</si>
  <si>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8210002890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</si>
  <si>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</si>
  <si>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</si>
  <si>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</si>
  <si>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</si>
  <si>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</si>
  <si>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</si>
  <si>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</si>
  <si>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</si>
  <si>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</si>
  <si>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</si>
  <si>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</si>
  <si>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</si>
  <si>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</si>
  <si>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</si>
  <si>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</si>
  <si>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О550087140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</si>
  <si>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</si>
  <si>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0940080910</t>
  </si>
  <si>
    <t>01200L3040</t>
  </si>
  <si>
    <t>031008063T</t>
  </si>
  <si>
    <t>031008063Z</t>
  </si>
  <si>
    <t>031008064T</t>
  </si>
  <si>
    <t>031008064Z</t>
  </si>
  <si>
    <t>032008061T</t>
  </si>
  <si>
    <t>032008061Z</t>
  </si>
  <si>
    <t>033008062T</t>
  </si>
  <si>
    <t>033008062Z</t>
  </si>
  <si>
    <t>041008061Z</t>
  </si>
  <si>
    <t>041008062T</t>
  </si>
  <si>
    <t>041008062Z</t>
  </si>
  <si>
    <t>042008061T</t>
  </si>
  <si>
    <t>042008061Z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</si>
  <si>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</si>
  <si>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</si>
  <si>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</si>
  <si>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</si>
  <si>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</si>
  <si>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</si>
  <si>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</si>
  <si>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</si>
  <si>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</si>
  <si>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0130000000</t>
  </si>
  <si>
    <t>О130076490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</si>
  <si>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</si>
  <si>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</si>
  <si>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</si>
  <si>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Гранты в форме субсидии бюджетным учреждениям
</t>
  </si>
  <si>
    <t xml:space="preserve">Гранты в форме субсидии автономным учреждениям
</t>
  </si>
  <si>
    <t>Субсидии некоммерческим организациям (за исключением государственных (муниципальных) учреждений)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</si>
  <si>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</si>
  <si>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О12008065E</t>
  </si>
  <si>
    <t>613</t>
  </si>
  <si>
    <t>623</t>
  </si>
  <si>
    <t>630</t>
  </si>
  <si>
    <t>633</t>
  </si>
  <si>
    <t>810</t>
  </si>
  <si>
    <t>813</t>
  </si>
  <si>
    <t>Ежемесячное материальной обеспечение
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</si>
  <si>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</si>
  <si>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</si>
  <si>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</si>
  <si>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</si>
  <si>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</si>
  <si>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</si>
  <si>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</si>
  <si>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</si>
  <si>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</si>
  <si>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</si>
  <si>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</si>
  <si>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</si>
  <si>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</si>
  <si>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</si>
  <si>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0820087080</t>
  </si>
  <si>
    <t xml:space="preserve"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 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</si>
  <si>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</si>
  <si>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</si>
  <si>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</si>
  <si>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</si>
  <si>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</si>
  <si>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</si>
  <si>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</si>
  <si>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О830000000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</si>
  <si>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</si>
  <si>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0830084060</t>
  </si>
  <si>
    <t>0830084020</t>
  </si>
  <si>
    <t>083008402E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</si>
  <si>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</si>
  <si>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</si>
  <si>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представительного органа
</t>
  </si>
  <si>
    <t>Наименование  показателей бюджетной классификации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</si>
  <si>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</si>
  <si>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</si>
  <si>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</si>
  <si>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</si>
  <si>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</si>
  <si>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</si>
  <si>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Обеспечение деятельности казенных учреждений в рамках других непрограммных расходов</t>
  </si>
  <si>
    <t>8310080220</t>
  </si>
  <si>
    <t>О113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</si>
  <si>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</si>
  <si>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</si>
  <si>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</si>
  <si>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O3100L5191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</si>
  <si>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</si>
  <si>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</si>
  <si>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О110078400</t>
  </si>
  <si>
    <t>О1100S8400</t>
  </si>
  <si>
    <t>Субсидии (гранты в форме субсидий), не подлежащие казначейскому сопровождению</t>
  </si>
  <si>
    <t xml:space="preserve">Субсидии (гранты в форме субсидий) 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</si>
  <si>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</si>
  <si>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8210075870</t>
  </si>
  <si>
    <t>Расходы муниципальных учреждений за содействие развитию налогового потенциала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</si>
  <si>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0120077450</t>
  </si>
  <si>
    <t>Расходы на выполнение инженерных изысканий, технологических присоединений для благоустройства территории в городе Дивногорске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</si>
  <si>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«О  бюджете  города  Дивногорска  на  2023 год</t>
  </si>
  <si>
    <t>и  плановый  период 2024 - 2025 годов"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</si>
  <si>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</si>
  <si>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0314</t>
  </si>
  <si>
    <t>1103</t>
  </si>
  <si>
    <t>Непрограммные расходы контрольно-счетного органа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</si>
  <si>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</si>
  <si>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8410000000</t>
  </si>
  <si>
    <t>8410080210</t>
  </si>
  <si>
    <t>Приложение 9</t>
  </si>
  <si>
    <t>на 2024-2025  годы</t>
  </si>
  <si>
    <t>Сумма на          2024 год</t>
  </si>
  <si>
    <t>Сумма на          2025 год</t>
  </si>
  <si>
    <t>Условно утвержденные расходы</t>
  </si>
  <si>
    <t>9999999999</t>
  </si>
  <si>
    <t>999</t>
  </si>
  <si>
    <t>9999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</si>
  <si>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</si>
  <si>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O810087040</t>
  </si>
  <si>
    <t>от 21 декабря  2022 г. № 29 - 190 - ГС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</si>
  <si>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</si>
  <si>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</si>
  <si>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О1400L0820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</si>
  <si>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</si>
  <si>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</si>
  <si>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</si>
  <si>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</si>
  <si>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</si>
  <si>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</si>
  <si>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</si>
  <si>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</si>
  <si>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</si>
  <si>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</si>
  <si>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Подпрограмма «Переселение граждан из аварийного  жилищного фонда в муниципальном образовании город Дивногорск»</t>
  </si>
  <si>
    <t>0530000000</t>
  </si>
  <si>
    <t>О53F367483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</si>
  <si>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</si>
  <si>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О53F367484</t>
  </si>
  <si>
    <t>Средства  на обеспечение мероприятий по переселению граждан из аварийного жилищного фонда за счет средств публично-правовой компании «Фонд развития территорий»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</si>
  <si>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от 22 ноября 2023 г. № 41 - 238 - ГС "О  внесении  изменений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</si>
</sst>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0.0"/>
  </numFmts>
  <fonts count="8">
    <font>
      <sz val="10"/>
      <name val="Arial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distributed"/>
    </xf>
    <xf numFmtId="0" fontId="4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distributed"/>
    </xf>
    <xf numFmtId="2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6" fontId="3" fillId="2" borderId="1" xfId="3" applyNumberFormat="1" applyFont="1" applyFill="1" applyBorder="1" applyAlignment="1">
      <alignment horizontal="center"/>
    </xf>
    <xf numFmtId="166" fontId="4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vertical="distributed" wrapText="1"/>
    </xf>
    <xf numFmtId="0" fontId="4" fillId="2" borderId="1" xfId="0" applyFont="1" applyFill="1" applyBorder="1" applyAlignment="1">
      <alignment vertical="distributed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67" fontId="3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7" fontId="4" fillId="2" borderId="1" xfId="0" applyNumberFormat="1" applyFont="1" applyFill="1" applyBorder="1"/>
    <xf numFmtId="2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2" borderId="0" xfId="0" applyFont="1" applyFill="1"/>
    <xf numFmtId="167" fontId="0" fillId="2" borderId="0" xfId="0" applyNumberFormat="1" applyFill="1"/>
    <xf numFmtId="0" fontId="0" fillId="2" borderId="0" xfId="0" applyFill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/>
    <xf numFmtId="165" fontId="4" fillId="2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right" vertical="top"/>
    </xf>
    <xf numFmtId="0" fontId="3" fillId="0" borderId="0" xfId="0" applyFont="1" applyFill="1" applyAlignment="1">
      <alignment horizontal="right"/>
    </xf>
    <xf numFmtId="49" fontId="7" fillId="0" borderId="0" xfId="0" applyNumberFormat="1" applyFont="1" applyAlignment="1">
      <alignment horizontal="right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1" applyFont="1" applyAlignment="1">
      <alignment horizontal="right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53"/>
  <sheetViews>
    <sheetView tabSelected="1" topLeftCell="A630" zoomScale="62" zoomScaleNormal="62" workbookViewId="0">
      <selection activeCell="L16" sqref="L16"/>
    </sheetView>
  </sheetViews>
  <sheetFormatPr defaultRowHeight="13.2"/>
  <cols>
    <col min="1" max="1" width="7.5546875" customWidth="1"/>
    <col min="2" max="2" width="49.88671875" customWidth="1"/>
    <col min="3" max="3" width="0.109375" hidden="1" customWidth="1"/>
    <col min="4" max="4" width="17" customWidth="1"/>
    <col min="5" max="5" width="7.5546875" customWidth="1"/>
    <col min="6" max="6" width="9.109375" customWidth="1"/>
    <col min="7" max="7" width="19.33203125" customWidth="1"/>
    <col min="8" max="8" width="16.6640625" customWidth="1"/>
    <col min="11" max="11" width="15.109375" customWidth="1"/>
  </cols>
  <sheetData>
    <row r="1" spans="1:7" ht="15.6">
      <c r="B1" s="51" t="s">
        <v>387</v>
      </c>
      <c r="C1" s="51"/>
      <c r="D1" s="51"/>
      <c r="E1" s="51"/>
      <c r="F1" s="51"/>
      <c r="G1" s="51"/>
    </row>
    <row r="2" spans="1:7" ht="15">
      <c r="B2" s="52" t="s">
        <v>401</v>
      </c>
      <c r="C2" s="50"/>
      <c r="D2" s="50"/>
      <c r="E2" s="50"/>
      <c r="F2" s="50"/>
      <c r="G2" s="50"/>
    </row>
    <row r="3" spans="1:7" ht="15">
      <c r="B3" s="50" t="s">
        <v>417</v>
      </c>
      <c r="C3" s="50"/>
      <c r="D3" s="50"/>
      <c r="E3" s="50"/>
      <c r="F3" s="50"/>
      <c r="G3" s="50"/>
    </row>
    <row r="4" spans="1:7" ht="15">
      <c r="B4" s="50" t="s">
        <v>402</v>
      </c>
      <c r="C4" s="50"/>
      <c r="D4" s="50"/>
      <c r="E4" s="50"/>
      <c r="F4" s="50"/>
      <c r="G4" s="50"/>
    </row>
    <row r="5" spans="1:7" ht="15">
      <c r="B5" s="50" t="s">
        <v>403</v>
      </c>
      <c r="C5" s="50"/>
      <c r="D5" s="50"/>
      <c r="E5" s="50"/>
      <c r="F5" s="50"/>
      <c r="G5" s="50"/>
    </row>
    <row r="6" spans="1:7" ht="15">
      <c r="B6" s="50" t="s">
        <v>404</v>
      </c>
      <c r="C6" s="50"/>
      <c r="D6" s="50"/>
      <c r="E6" s="50"/>
      <c r="F6" s="50"/>
      <c r="G6" s="50"/>
    </row>
    <row r="7" spans="1:7" ht="15.6">
      <c r="A7" s="51" t="s">
        <v>387</v>
      </c>
      <c r="B7" s="51"/>
      <c r="C7" s="51"/>
      <c r="D7" s="51"/>
      <c r="E7" s="51"/>
      <c r="F7" s="51"/>
      <c r="G7" s="51"/>
    </row>
    <row r="8" spans="1:7" ht="15">
      <c r="A8" s="55" t="s">
        <v>248</v>
      </c>
      <c r="B8" s="55"/>
      <c r="C8" s="55"/>
      <c r="D8" s="55"/>
      <c r="E8" s="55"/>
      <c r="F8" s="55"/>
      <c r="G8" s="55"/>
    </row>
    <row r="9" spans="1:7" ht="15">
      <c r="A9" s="56" t="s">
        <v>397</v>
      </c>
      <c r="B9" s="56"/>
      <c r="C9" s="56"/>
      <c r="D9" s="56"/>
      <c r="E9" s="56"/>
      <c r="F9" s="56"/>
      <c r="G9" s="56"/>
    </row>
    <row r="10" spans="1:7" ht="15">
      <c r="A10" s="55" t="s">
        <v>378</v>
      </c>
      <c r="B10" s="55"/>
      <c r="C10" s="55"/>
      <c r="D10" s="55"/>
      <c r="E10" s="55"/>
      <c r="F10" s="55"/>
      <c r="G10" s="55"/>
    </row>
    <row r="11" spans="1:7" ht="15">
      <c r="A11" s="55" t="s">
        <v>379</v>
      </c>
      <c r="B11" s="55"/>
      <c r="C11" s="55"/>
      <c r="D11" s="55"/>
      <c r="E11" s="55"/>
      <c r="F11" s="55"/>
      <c r="G11" s="55"/>
    </row>
    <row r="13" spans="1:7" ht="15" hidden="1">
      <c r="A13" s="3"/>
      <c r="B13" s="3"/>
      <c r="C13" s="3"/>
      <c r="D13" s="3"/>
      <c r="E13" s="3"/>
      <c r="F13" s="3"/>
      <c r="G13" s="3"/>
    </row>
    <row r="14" spans="1:7" ht="15" hidden="1">
      <c r="A14" s="3"/>
      <c r="B14" s="3"/>
      <c r="C14" s="3"/>
      <c r="D14" s="3"/>
      <c r="E14" s="3"/>
      <c r="F14" s="3"/>
      <c r="G14" s="3"/>
    </row>
    <row r="15" spans="1:7" ht="15" hidden="1">
      <c r="A15" s="3"/>
      <c r="B15" s="3"/>
      <c r="C15" s="3"/>
      <c r="D15" s="3"/>
      <c r="E15" s="3"/>
      <c r="F15" s="3"/>
      <c r="G15" s="3"/>
    </row>
    <row r="16" spans="1:7" ht="61.5" customHeight="1">
      <c r="A16" s="53" t="s">
        <v>251</v>
      </c>
      <c r="B16" s="53"/>
      <c r="C16" s="53"/>
      <c r="D16" s="53"/>
      <c r="E16" s="53"/>
      <c r="F16" s="53"/>
      <c r="G16" s="53"/>
    </row>
    <row r="17" spans="1:11" ht="15.6">
      <c r="A17" s="54" t="s">
        <v>388</v>
      </c>
      <c r="B17" s="54"/>
      <c r="C17" s="54"/>
      <c r="D17" s="54"/>
      <c r="E17" s="54"/>
      <c r="F17" s="54"/>
      <c r="G17" s="54"/>
    </row>
    <row r="18" spans="1:11" ht="15">
      <c r="A18" s="3"/>
      <c r="B18" s="3"/>
      <c r="C18" s="3"/>
      <c r="D18" s="3"/>
      <c r="E18" s="3"/>
      <c r="F18" s="3"/>
      <c r="G18" s="3"/>
    </row>
    <row r="19" spans="1:11" ht="15">
      <c r="A19" s="3"/>
      <c r="B19" s="3"/>
      <c r="C19" s="3"/>
      <c r="D19" s="3"/>
      <c r="E19" s="2"/>
      <c r="F19" s="2"/>
      <c r="G19" s="2" t="s">
        <v>242</v>
      </c>
    </row>
    <row r="20" spans="1:11" ht="60" customHeight="1">
      <c r="A20" s="10" t="s">
        <v>226</v>
      </c>
      <c r="B20" s="10" t="s">
        <v>353</v>
      </c>
      <c r="C20" s="11" t="s">
        <v>229</v>
      </c>
      <c r="D20" s="11" t="s">
        <v>231</v>
      </c>
      <c r="E20" s="11" t="s">
        <v>232</v>
      </c>
      <c r="F20" s="11" t="s">
        <v>230</v>
      </c>
      <c r="G20" s="12" t="s">
        <v>389</v>
      </c>
      <c r="H20" s="12" t="s">
        <v>390</v>
      </c>
    </row>
    <row r="21" spans="1:11" ht="15">
      <c r="A21" s="7">
        <v>1</v>
      </c>
      <c r="B21" s="7">
        <v>2</v>
      </c>
      <c r="C21" s="7">
        <v>3</v>
      </c>
      <c r="D21" s="7">
        <v>3</v>
      </c>
      <c r="E21" s="7">
        <v>4</v>
      </c>
      <c r="F21" s="7">
        <v>5</v>
      </c>
      <c r="G21" s="7">
        <v>6</v>
      </c>
      <c r="H21" s="45">
        <v>7</v>
      </c>
    </row>
    <row r="22" spans="1:11" ht="46.8">
      <c r="A22" s="7">
        <v>1</v>
      </c>
      <c r="B22" s="25" t="s">
        <v>192</v>
      </c>
      <c r="C22" s="13">
        <v>975</v>
      </c>
      <c r="D22" s="14" t="s">
        <v>131</v>
      </c>
      <c r="E22" s="13"/>
      <c r="F22" s="14"/>
      <c r="G22" s="15">
        <f>G23+G89+G223+G210</f>
        <v>781401.1</v>
      </c>
      <c r="H22" s="15">
        <f>H23+H89+H223+H210</f>
        <v>781682.6</v>
      </c>
      <c r="K22" s="46"/>
    </row>
    <row r="23" spans="1:11" ht="30">
      <c r="A23" s="7">
        <f t="shared" ref="A23:A111" si="0">A22+1</f>
        <v>2</v>
      </c>
      <c r="B23" s="8" t="s">
        <v>157</v>
      </c>
      <c r="C23" s="7">
        <v>975</v>
      </c>
      <c r="D23" s="6" t="s">
        <v>223</v>
      </c>
      <c r="E23" s="7"/>
      <c r="F23" s="6"/>
      <c r="G23" s="16">
        <f>G59+G68+G35+G24+G32+G43+G74+G81+G51+G55</f>
        <v>300025.5</v>
      </c>
      <c r="H23" s="16">
        <f>H59+H68+H35+H24+H32+H43+H74+H81+H51+H55</f>
        <v>300025.5</v>
      </c>
    </row>
    <row r="24" spans="1:11" ht="225">
      <c r="A24" s="7">
        <f t="shared" si="0"/>
        <v>3</v>
      </c>
      <c r="B24" s="5" t="s">
        <v>267</v>
      </c>
      <c r="C24" s="7">
        <v>975</v>
      </c>
      <c r="D24" s="6" t="s">
        <v>130</v>
      </c>
      <c r="E24" s="11"/>
      <c r="F24" s="6" t="s">
        <v>191</v>
      </c>
      <c r="G24" s="9">
        <f>G26+G28+G30</f>
        <v>641.4</v>
      </c>
      <c r="H24" s="9">
        <f>H26+H28+H30</f>
        <v>641.4</v>
      </c>
    </row>
    <row r="25" spans="1:11" ht="63" customHeight="1">
      <c r="A25" s="7">
        <f t="shared" si="0"/>
        <v>4</v>
      </c>
      <c r="B25" s="5" t="s">
        <v>140</v>
      </c>
      <c r="C25" s="7"/>
      <c r="D25" s="6" t="s">
        <v>130</v>
      </c>
      <c r="E25" s="11" t="s">
        <v>141</v>
      </c>
      <c r="F25" s="6" t="s">
        <v>191</v>
      </c>
      <c r="G25" s="9">
        <f>G26+G28</f>
        <v>641.4</v>
      </c>
      <c r="H25" s="9">
        <f>H26+H28</f>
        <v>641.4</v>
      </c>
    </row>
    <row r="26" spans="1:11" ht="15">
      <c r="A26" s="7">
        <f t="shared" si="0"/>
        <v>5</v>
      </c>
      <c r="B26" s="5" t="s">
        <v>142</v>
      </c>
      <c r="C26" s="7">
        <v>975</v>
      </c>
      <c r="D26" s="6" t="s">
        <v>130</v>
      </c>
      <c r="E26" s="11" t="s">
        <v>143</v>
      </c>
      <c r="F26" s="6" t="s">
        <v>191</v>
      </c>
      <c r="G26" s="9">
        <f>G27</f>
        <v>604.79999999999995</v>
      </c>
      <c r="H26" s="9">
        <f>H27</f>
        <v>604.79999999999995</v>
      </c>
    </row>
    <row r="27" spans="1:11" ht="30">
      <c r="A27" s="7">
        <f t="shared" si="0"/>
        <v>6</v>
      </c>
      <c r="B27" s="5" t="s">
        <v>125</v>
      </c>
      <c r="C27" s="7">
        <v>975</v>
      </c>
      <c r="D27" s="6" t="s">
        <v>130</v>
      </c>
      <c r="E27" s="11" t="s">
        <v>101</v>
      </c>
      <c r="F27" s="6" t="s">
        <v>191</v>
      </c>
      <c r="G27" s="9">
        <f>641.4-36.6</f>
        <v>604.79999999999995</v>
      </c>
      <c r="H27" s="9">
        <f>641.4-36.6</f>
        <v>604.79999999999995</v>
      </c>
    </row>
    <row r="28" spans="1:11" ht="15">
      <c r="A28" s="7">
        <f t="shared" si="0"/>
        <v>7</v>
      </c>
      <c r="B28" s="5" t="s">
        <v>70</v>
      </c>
      <c r="C28" s="7"/>
      <c r="D28" s="6" t="s">
        <v>130</v>
      </c>
      <c r="E28" s="11" t="s">
        <v>71</v>
      </c>
      <c r="F28" s="6" t="s">
        <v>191</v>
      </c>
      <c r="G28" s="9">
        <f>G29</f>
        <v>36.6</v>
      </c>
      <c r="H28" s="9">
        <f>H29</f>
        <v>36.6</v>
      </c>
    </row>
    <row r="29" spans="1:11" ht="30">
      <c r="A29" s="7">
        <f t="shared" si="0"/>
        <v>8</v>
      </c>
      <c r="B29" s="5" t="s">
        <v>74</v>
      </c>
      <c r="C29" s="7"/>
      <c r="D29" s="6" t="s">
        <v>130</v>
      </c>
      <c r="E29" s="11" t="s">
        <v>73</v>
      </c>
      <c r="F29" s="6" t="s">
        <v>191</v>
      </c>
      <c r="G29" s="9">
        <f>36.6</f>
        <v>36.6</v>
      </c>
      <c r="H29" s="44">
        <f>36.6</f>
        <v>36.6</v>
      </c>
    </row>
    <row r="30" spans="1:11" ht="15">
      <c r="A30" s="7">
        <f t="shared" si="0"/>
        <v>9</v>
      </c>
      <c r="B30" s="17" t="s">
        <v>10</v>
      </c>
      <c r="C30" s="7"/>
      <c r="D30" s="6" t="s">
        <v>130</v>
      </c>
      <c r="E30" s="11" t="s">
        <v>196</v>
      </c>
      <c r="F30" s="6" t="s">
        <v>191</v>
      </c>
      <c r="G30" s="9">
        <f>G31</f>
        <v>0</v>
      </c>
      <c r="H30" s="9">
        <f>H31</f>
        <v>0</v>
      </c>
    </row>
    <row r="31" spans="1:11" ht="15">
      <c r="A31" s="7">
        <f t="shared" si="0"/>
        <v>10</v>
      </c>
      <c r="B31" s="5" t="s">
        <v>177</v>
      </c>
      <c r="C31" s="7"/>
      <c r="D31" s="6" t="s">
        <v>130</v>
      </c>
      <c r="E31" s="11" t="s">
        <v>178</v>
      </c>
      <c r="F31" s="6" t="s">
        <v>191</v>
      </c>
      <c r="G31" s="9"/>
      <c r="H31" s="44"/>
    </row>
    <row r="32" spans="1:11" ht="194.25" customHeight="1">
      <c r="A32" s="7">
        <f t="shared" si="0"/>
        <v>11</v>
      </c>
      <c r="B32" s="8" t="s">
        <v>270</v>
      </c>
      <c r="C32" s="7"/>
      <c r="D32" s="6" t="s">
        <v>224</v>
      </c>
      <c r="E32" s="11"/>
      <c r="F32" s="6" t="s">
        <v>18</v>
      </c>
      <c r="G32" s="9">
        <f>G33</f>
        <v>2880.5</v>
      </c>
      <c r="H32" s="9">
        <f>H33</f>
        <v>2880.5</v>
      </c>
    </row>
    <row r="33" spans="1:8" ht="30">
      <c r="A33" s="7">
        <f t="shared" si="0"/>
        <v>12</v>
      </c>
      <c r="B33" s="8" t="s">
        <v>33</v>
      </c>
      <c r="C33" s="7"/>
      <c r="D33" s="6" t="s">
        <v>224</v>
      </c>
      <c r="E33" s="11" t="s">
        <v>34</v>
      </c>
      <c r="F33" s="6" t="s">
        <v>18</v>
      </c>
      <c r="G33" s="9">
        <f>G34</f>
        <v>2880.5</v>
      </c>
      <c r="H33" s="9">
        <f>H34</f>
        <v>2880.5</v>
      </c>
    </row>
    <row r="34" spans="1:8" ht="30">
      <c r="A34" s="7">
        <f t="shared" si="0"/>
        <v>13</v>
      </c>
      <c r="B34" s="8" t="s">
        <v>158</v>
      </c>
      <c r="C34" s="7"/>
      <c r="D34" s="6" t="s">
        <v>224</v>
      </c>
      <c r="E34" s="11" t="s">
        <v>77</v>
      </c>
      <c r="F34" s="6" t="s">
        <v>18</v>
      </c>
      <c r="G34" s="9">
        <f>2880.5</f>
        <v>2880.5</v>
      </c>
      <c r="H34" s="9">
        <f>2880.5</f>
        <v>2880.5</v>
      </c>
    </row>
    <row r="35" spans="1:8" ht="336" customHeight="1">
      <c r="A35" s="7">
        <f t="shared" si="0"/>
        <v>14</v>
      </c>
      <c r="B35" s="8" t="s">
        <v>269</v>
      </c>
      <c r="C35" s="7">
        <v>975</v>
      </c>
      <c r="D35" s="6" t="s">
        <v>209</v>
      </c>
      <c r="E35" s="7"/>
      <c r="F35" s="6" t="s">
        <v>191</v>
      </c>
      <c r="G35" s="9">
        <f>G36+G41</f>
        <v>126488</v>
      </c>
      <c r="H35" s="9">
        <f>H36+H41</f>
        <v>126488</v>
      </c>
    </row>
    <row r="36" spans="1:8" ht="45">
      <c r="A36" s="7">
        <f t="shared" si="0"/>
        <v>15</v>
      </c>
      <c r="B36" s="5" t="s">
        <v>140</v>
      </c>
      <c r="C36" s="7">
        <v>975</v>
      </c>
      <c r="D36" s="6" t="s">
        <v>209</v>
      </c>
      <c r="E36" s="11" t="s">
        <v>141</v>
      </c>
      <c r="F36" s="6" t="s">
        <v>191</v>
      </c>
      <c r="G36" s="9">
        <f>G37+G39</f>
        <v>126488</v>
      </c>
      <c r="H36" s="9">
        <f>H37+H39</f>
        <v>126488</v>
      </c>
    </row>
    <row r="37" spans="1:8" ht="15">
      <c r="A37" s="7">
        <f t="shared" si="0"/>
        <v>16</v>
      </c>
      <c r="B37" s="5" t="s">
        <v>142</v>
      </c>
      <c r="C37" s="7">
        <v>975</v>
      </c>
      <c r="D37" s="6" t="s">
        <v>209</v>
      </c>
      <c r="E37" s="11" t="s">
        <v>143</v>
      </c>
      <c r="F37" s="6" t="s">
        <v>191</v>
      </c>
      <c r="G37" s="9">
        <f>G38</f>
        <v>109477</v>
      </c>
      <c r="H37" s="9">
        <f>H38</f>
        <v>109477</v>
      </c>
    </row>
    <row r="38" spans="1:8" ht="75">
      <c r="A38" s="7">
        <f t="shared" si="0"/>
        <v>17</v>
      </c>
      <c r="B38" s="5" t="s">
        <v>126</v>
      </c>
      <c r="C38" s="7">
        <v>975</v>
      </c>
      <c r="D38" s="6" t="s">
        <v>209</v>
      </c>
      <c r="E38" s="11" t="s">
        <v>144</v>
      </c>
      <c r="F38" s="6" t="s">
        <v>191</v>
      </c>
      <c r="G38" s="9">
        <f>126488-17011</f>
        <v>109477</v>
      </c>
      <c r="H38" s="9">
        <f>126488-17011</f>
        <v>109477</v>
      </c>
    </row>
    <row r="39" spans="1:8" ht="15">
      <c r="A39" s="7">
        <f t="shared" si="0"/>
        <v>18</v>
      </c>
      <c r="B39" s="5" t="s">
        <v>70</v>
      </c>
      <c r="C39" s="7">
        <v>975</v>
      </c>
      <c r="D39" s="6" t="s">
        <v>209</v>
      </c>
      <c r="E39" s="11" t="s">
        <v>71</v>
      </c>
      <c r="F39" s="6" t="s">
        <v>191</v>
      </c>
      <c r="G39" s="9">
        <f>G40</f>
        <v>17011</v>
      </c>
      <c r="H39" s="9">
        <f>H40</f>
        <v>17011</v>
      </c>
    </row>
    <row r="40" spans="1:8" ht="75">
      <c r="A40" s="7">
        <f t="shared" si="0"/>
        <v>19</v>
      </c>
      <c r="B40" s="5" t="s">
        <v>128</v>
      </c>
      <c r="C40" s="7">
        <v>975</v>
      </c>
      <c r="D40" s="6" t="s">
        <v>209</v>
      </c>
      <c r="E40" s="11" t="s">
        <v>72</v>
      </c>
      <c r="F40" s="6" t="s">
        <v>191</v>
      </c>
      <c r="G40" s="9">
        <f>17011</f>
        <v>17011</v>
      </c>
      <c r="H40" s="9">
        <f>17011</f>
        <v>17011</v>
      </c>
    </row>
    <row r="41" spans="1:8" ht="15">
      <c r="A41" s="7">
        <f t="shared" si="0"/>
        <v>20</v>
      </c>
      <c r="B41" s="17" t="s">
        <v>10</v>
      </c>
      <c r="C41" s="7"/>
      <c r="D41" s="6" t="s">
        <v>209</v>
      </c>
      <c r="E41" s="11" t="s">
        <v>196</v>
      </c>
      <c r="F41" s="6" t="s">
        <v>191</v>
      </c>
      <c r="G41" s="9">
        <f>G42</f>
        <v>0</v>
      </c>
      <c r="H41" s="9">
        <f>H42</f>
        <v>0</v>
      </c>
    </row>
    <row r="42" spans="1:8" ht="15">
      <c r="A42" s="7">
        <f t="shared" si="0"/>
        <v>21</v>
      </c>
      <c r="B42" s="5" t="s">
        <v>177</v>
      </c>
      <c r="C42" s="7"/>
      <c r="D42" s="6" t="s">
        <v>209</v>
      </c>
      <c r="E42" s="11" t="s">
        <v>178</v>
      </c>
      <c r="F42" s="6" t="s">
        <v>191</v>
      </c>
      <c r="G42" s="9"/>
      <c r="H42" s="44"/>
    </row>
    <row r="43" spans="1:8" ht="300">
      <c r="A43" s="7">
        <f t="shared" si="0"/>
        <v>22</v>
      </c>
      <c r="B43" s="8" t="s">
        <v>174</v>
      </c>
      <c r="C43" s="7"/>
      <c r="D43" s="7" t="s">
        <v>159</v>
      </c>
      <c r="E43" s="7"/>
      <c r="F43" s="6" t="s">
        <v>191</v>
      </c>
      <c r="G43" s="9">
        <f>G44+G49</f>
        <v>55379.9</v>
      </c>
      <c r="H43" s="9">
        <f>H44+H49</f>
        <v>55379.9</v>
      </c>
    </row>
    <row r="44" spans="1:8" ht="45">
      <c r="A44" s="7">
        <f t="shared" si="0"/>
        <v>23</v>
      </c>
      <c r="B44" s="5" t="s">
        <v>140</v>
      </c>
      <c r="C44" s="7"/>
      <c r="D44" s="7" t="s">
        <v>159</v>
      </c>
      <c r="E44" s="11" t="s">
        <v>141</v>
      </c>
      <c r="F44" s="6" t="s">
        <v>191</v>
      </c>
      <c r="G44" s="9">
        <f>G45+G47</f>
        <v>54448.1</v>
      </c>
      <c r="H44" s="9">
        <f>H45+H47</f>
        <v>54448.1</v>
      </c>
    </row>
    <row r="45" spans="1:8" ht="15">
      <c r="A45" s="7">
        <f t="shared" si="0"/>
        <v>24</v>
      </c>
      <c r="B45" s="5" t="s">
        <v>142</v>
      </c>
      <c r="C45" s="7"/>
      <c r="D45" s="7" t="s">
        <v>159</v>
      </c>
      <c r="E45" s="11" t="s">
        <v>143</v>
      </c>
      <c r="F45" s="6" t="s">
        <v>191</v>
      </c>
      <c r="G45" s="9">
        <f>G46</f>
        <v>46143.1</v>
      </c>
      <c r="H45" s="9">
        <f>H46</f>
        <v>46143.1</v>
      </c>
    </row>
    <row r="46" spans="1:8" ht="75">
      <c r="A46" s="7">
        <f t="shared" si="0"/>
        <v>25</v>
      </c>
      <c r="B46" s="5" t="s">
        <v>126</v>
      </c>
      <c r="C46" s="7"/>
      <c r="D46" s="7" t="s">
        <v>159</v>
      </c>
      <c r="E46" s="11" t="s">
        <v>144</v>
      </c>
      <c r="F46" s="6" t="s">
        <v>191</v>
      </c>
      <c r="G46" s="9">
        <f>55379.9-8305-931.8</f>
        <v>46143.1</v>
      </c>
      <c r="H46" s="9">
        <f>55379.9-8305-931.8</f>
        <v>46143.1</v>
      </c>
    </row>
    <row r="47" spans="1:8" ht="15">
      <c r="A47" s="7">
        <f t="shared" si="0"/>
        <v>26</v>
      </c>
      <c r="B47" s="5" t="s">
        <v>70</v>
      </c>
      <c r="C47" s="7"/>
      <c r="D47" s="7" t="s">
        <v>159</v>
      </c>
      <c r="E47" s="11" t="s">
        <v>71</v>
      </c>
      <c r="F47" s="6" t="s">
        <v>191</v>
      </c>
      <c r="G47" s="9">
        <f>G48</f>
        <v>8305</v>
      </c>
      <c r="H47" s="9">
        <f>H48</f>
        <v>8305</v>
      </c>
    </row>
    <row r="48" spans="1:8" ht="75">
      <c r="A48" s="7">
        <f t="shared" si="0"/>
        <v>27</v>
      </c>
      <c r="B48" s="5" t="s">
        <v>128</v>
      </c>
      <c r="C48" s="7"/>
      <c r="D48" s="7" t="s">
        <v>159</v>
      </c>
      <c r="E48" s="11" t="s">
        <v>72</v>
      </c>
      <c r="F48" s="6" t="s">
        <v>191</v>
      </c>
      <c r="G48" s="9">
        <f>8305</f>
        <v>8305</v>
      </c>
      <c r="H48" s="9">
        <f>8305</f>
        <v>8305</v>
      </c>
    </row>
    <row r="49" spans="1:8" ht="15">
      <c r="A49" s="7">
        <f t="shared" si="0"/>
        <v>28</v>
      </c>
      <c r="B49" s="17" t="s">
        <v>10</v>
      </c>
      <c r="C49" s="7"/>
      <c r="D49" s="7" t="s">
        <v>159</v>
      </c>
      <c r="E49" s="11" t="s">
        <v>196</v>
      </c>
      <c r="F49" s="6" t="s">
        <v>191</v>
      </c>
      <c r="G49" s="9">
        <f>G50</f>
        <v>931.8</v>
      </c>
      <c r="H49" s="9">
        <f>H50</f>
        <v>931.8</v>
      </c>
    </row>
    <row r="50" spans="1:8" ht="15">
      <c r="A50" s="7">
        <f t="shared" si="0"/>
        <v>29</v>
      </c>
      <c r="B50" s="5" t="s">
        <v>177</v>
      </c>
      <c r="C50" s="7"/>
      <c r="D50" s="7" t="s">
        <v>159</v>
      </c>
      <c r="E50" s="11" t="s">
        <v>178</v>
      </c>
      <c r="F50" s="6" t="s">
        <v>191</v>
      </c>
      <c r="G50" s="9">
        <f>931.8</f>
        <v>931.8</v>
      </c>
      <c r="H50" s="9">
        <f>931.8</f>
        <v>931.8</v>
      </c>
    </row>
    <row r="51" spans="1:8" ht="120">
      <c r="A51" s="7">
        <f t="shared" si="0"/>
        <v>30</v>
      </c>
      <c r="B51" s="5" t="s">
        <v>367</v>
      </c>
      <c r="C51" s="7"/>
      <c r="D51" s="7" t="s">
        <v>369</v>
      </c>
      <c r="E51" s="11"/>
      <c r="F51" s="6" t="s">
        <v>191</v>
      </c>
      <c r="G51" s="9">
        <f t="shared" ref="G51:H53" si="1">G52</f>
        <v>0</v>
      </c>
      <c r="H51" s="9">
        <f t="shared" si="1"/>
        <v>0</v>
      </c>
    </row>
    <row r="52" spans="1:8" ht="45">
      <c r="A52" s="7">
        <f t="shared" si="0"/>
        <v>31</v>
      </c>
      <c r="B52" s="5" t="s">
        <v>140</v>
      </c>
      <c r="C52" s="7"/>
      <c r="D52" s="7" t="s">
        <v>369</v>
      </c>
      <c r="E52" s="11" t="s">
        <v>141</v>
      </c>
      <c r="F52" s="6" t="s">
        <v>191</v>
      </c>
      <c r="G52" s="9">
        <f t="shared" si="1"/>
        <v>0</v>
      </c>
      <c r="H52" s="9">
        <f t="shared" si="1"/>
        <v>0</v>
      </c>
    </row>
    <row r="53" spans="1:8" ht="15">
      <c r="A53" s="7">
        <f t="shared" si="0"/>
        <v>32</v>
      </c>
      <c r="B53" s="5" t="s">
        <v>142</v>
      </c>
      <c r="C53" s="7"/>
      <c r="D53" s="7" t="s">
        <v>369</v>
      </c>
      <c r="E53" s="11" t="s">
        <v>143</v>
      </c>
      <c r="F53" s="6" t="s">
        <v>191</v>
      </c>
      <c r="G53" s="9">
        <f t="shared" si="1"/>
        <v>0</v>
      </c>
      <c r="H53" s="9">
        <f t="shared" si="1"/>
        <v>0</v>
      </c>
    </row>
    <row r="54" spans="1:8" ht="30">
      <c r="A54" s="7">
        <f t="shared" si="0"/>
        <v>33</v>
      </c>
      <c r="B54" s="5" t="s">
        <v>125</v>
      </c>
      <c r="C54" s="7"/>
      <c r="D54" s="7" t="s">
        <v>369</v>
      </c>
      <c r="E54" s="11" t="s">
        <v>101</v>
      </c>
      <c r="F54" s="6" t="s">
        <v>191</v>
      </c>
      <c r="G54" s="9"/>
      <c r="H54" s="44"/>
    </row>
    <row r="55" spans="1:8" ht="135">
      <c r="A55" s="7">
        <f t="shared" si="0"/>
        <v>34</v>
      </c>
      <c r="B55" s="5" t="s">
        <v>368</v>
      </c>
      <c r="C55" s="7"/>
      <c r="D55" s="7" t="s">
        <v>370</v>
      </c>
      <c r="E55" s="11"/>
      <c r="F55" s="6" t="s">
        <v>191</v>
      </c>
      <c r="G55" s="9">
        <f t="shared" ref="G55:H57" si="2">G56</f>
        <v>0</v>
      </c>
      <c r="H55" s="9">
        <f t="shared" si="2"/>
        <v>0</v>
      </c>
    </row>
    <row r="56" spans="1:8" ht="45">
      <c r="A56" s="7">
        <f t="shared" si="0"/>
        <v>35</v>
      </c>
      <c r="B56" s="5" t="s">
        <v>140</v>
      </c>
      <c r="C56" s="7"/>
      <c r="D56" s="7" t="s">
        <v>370</v>
      </c>
      <c r="E56" s="11" t="s">
        <v>141</v>
      </c>
      <c r="F56" s="6" t="s">
        <v>191</v>
      </c>
      <c r="G56" s="9">
        <f t="shared" si="2"/>
        <v>0</v>
      </c>
      <c r="H56" s="9">
        <f t="shared" si="2"/>
        <v>0</v>
      </c>
    </row>
    <row r="57" spans="1:8" ht="15">
      <c r="A57" s="7">
        <f t="shared" si="0"/>
        <v>36</v>
      </c>
      <c r="B57" s="5" t="s">
        <v>142</v>
      </c>
      <c r="C57" s="7"/>
      <c r="D57" s="7" t="s">
        <v>370</v>
      </c>
      <c r="E57" s="11" t="s">
        <v>143</v>
      </c>
      <c r="F57" s="6" t="s">
        <v>191</v>
      </c>
      <c r="G57" s="9">
        <f t="shared" si="2"/>
        <v>0</v>
      </c>
      <c r="H57" s="9">
        <f t="shared" si="2"/>
        <v>0</v>
      </c>
    </row>
    <row r="58" spans="1:8" ht="30">
      <c r="A58" s="7">
        <f t="shared" si="0"/>
        <v>37</v>
      </c>
      <c r="B58" s="5" t="s">
        <v>125</v>
      </c>
      <c r="C58" s="7"/>
      <c r="D58" s="7" t="s">
        <v>370</v>
      </c>
      <c r="E58" s="11" t="s">
        <v>101</v>
      </c>
      <c r="F58" s="6" t="s">
        <v>191</v>
      </c>
      <c r="G58" s="9"/>
      <c r="H58" s="44"/>
    </row>
    <row r="59" spans="1:8" ht="90">
      <c r="A59" s="7">
        <f t="shared" si="0"/>
        <v>38</v>
      </c>
      <c r="B59" s="8" t="s">
        <v>145</v>
      </c>
      <c r="C59" s="7">
        <v>975</v>
      </c>
      <c r="D59" s="6" t="s">
        <v>210</v>
      </c>
      <c r="E59" s="7"/>
      <c r="F59" s="6" t="s">
        <v>191</v>
      </c>
      <c r="G59" s="9">
        <f>G60+G66</f>
        <v>10693.5</v>
      </c>
      <c r="H59" s="9">
        <f>H60+H66</f>
        <v>10693.5</v>
      </c>
    </row>
    <row r="60" spans="1:8" ht="45">
      <c r="A60" s="7">
        <f t="shared" si="0"/>
        <v>39</v>
      </c>
      <c r="B60" s="5" t="s">
        <v>140</v>
      </c>
      <c r="C60" s="7">
        <v>975</v>
      </c>
      <c r="D60" s="6" t="s">
        <v>210</v>
      </c>
      <c r="E60" s="11" t="s">
        <v>141</v>
      </c>
      <c r="F60" s="6" t="s">
        <v>191</v>
      </c>
      <c r="G60" s="9">
        <f>G61+G64</f>
        <v>10616.3</v>
      </c>
      <c r="H60" s="9">
        <f>H61+H64</f>
        <v>10616.3</v>
      </c>
    </row>
    <row r="61" spans="1:8" ht="15">
      <c r="A61" s="7">
        <f t="shared" si="0"/>
        <v>40</v>
      </c>
      <c r="B61" s="5" t="s">
        <v>142</v>
      </c>
      <c r="C61" s="7">
        <v>975</v>
      </c>
      <c r="D61" s="6" t="s">
        <v>210</v>
      </c>
      <c r="E61" s="11" t="s">
        <v>143</v>
      </c>
      <c r="F61" s="6" t="s">
        <v>191</v>
      </c>
      <c r="G61" s="9">
        <f>G62+G63</f>
        <v>8868.9</v>
      </c>
      <c r="H61" s="9">
        <f>H62+H63</f>
        <v>8868.9</v>
      </c>
    </row>
    <row r="62" spans="1:8" ht="75">
      <c r="A62" s="7">
        <f t="shared" si="0"/>
        <v>41</v>
      </c>
      <c r="B62" s="5" t="s">
        <v>126</v>
      </c>
      <c r="C62" s="7">
        <v>975</v>
      </c>
      <c r="D62" s="6" t="s">
        <v>210</v>
      </c>
      <c r="E62" s="11" t="s">
        <v>144</v>
      </c>
      <c r="F62" s="6" t="s">
        <v>191</v>
      </c>
      <c r="G62" s="9">
        <f>8946.1-55-77.2</f>
        <v>8813.9</v>
      </c>
      <c r="H62" s="9">
        <f>8946.1-55-77.2</f>
        <v>8813.9</v>
      </c>
    </row>
    <row r="63" spans="1:8" ht="30">
      <c r="A63" s="7">
        <f t="shared" si="0"/>
        <v>42</v>
      </c>
      <c r="B63" s="5" t="s">
        <v>125</v>
      </c>
      <c r="C63" s="7"/>
      <c r="D63" s="6" t="s">
        <v>210</v>
      </c>
      <c r="E63" s="11" t="s">
        <v>101</v>
      </c>
      <c r="F63" s="6" t="s">
        <v>191</v>
      </c>
      <c r="G63" s="9">
        <f>55</f>
        <v>55</v>
      </c>
      <c r="H63" s="9">
        <f>55</f>
        <v>55</v>
      </c>
    </row>
    <row r="64" spans="1:8" ht="15">
      <c r="A64" s="7">
        <f t="shared" si="0"/>
        <v>43</v>
      </c>
      <c r="B64" s="5" t="s">
        <v>70</v>
      </c>
      <c r="C64" s="7">
        <v>975</v>
      </c>
      <c r="D64" s="6" t="s">
        <v>210</v>
      </c>
      <c r="E64" s="11" t="s">
        <v>71</v>
      </c>
      <c r="F64" s="6" t="s">
        <v>191</v>
      </c>
      <c r="G64" s="9">
        <f>G65</f>
        <v>1747.4</v>
      </c>
      <c r="H64" s="9">
        <f>H65</f>
        <v>1747.4</v>
      </c>
    </row>
    <row r="65" spans="1:8" ht="75">
      <c r="A65" s="7">
        <f t="shared" si="0"/>
        <v>44</v>
      </c>
      <c r="B65" s="5" t="s">
        <v>128</v>
      </c>
      <c r="C65" s="7">
        <v>975</v>
      </c>
      <c r="D65" s="6" t="s">
        <v>210</v>
      </c>
      <c r="E65" s="11" t="s">
        <v>72</v>
      </c>
      <c r="F65" s="6" t="s">
        <v>191</v>
      </c>
      <c r="G65" s="9">
        <f>1747.4</f>
        <v>1747.4</v>
      </c>
      <c r="H65" s="9">
        <f>1747.4</f>
        <v>1747.4</v>
      </c>
    </row>
    <row r="66" spans="1:8" ht="15">
      <c r="A66" s="7">
        <f t="shared" si="0"/>
        <v>45</v>
      </c>
      <c r="B66" s="17" t="s">
        <v>10</v>
      </c>
      <c r="C66" s="7"/>
      <c r="D66" s="6" t="s">
        <v>210</v>
      </c>
      <c r="E66" s="11" t="s">
        <v>196</v>
      </c>
      <c r="F66" s="6" t="s">
        <v>191</v>
      </c>
      <c r="G66" s="9">
        <f>G67</f>
        <v>77.2</v>
      </c>
      <c r="H66" s="9">
        <f>H67</f>
        <v>77.2</v>
      </c>
    </row>
    <row r="67" spans="1:8" ht="15">
      <c r="A67" s="7">
        <f t="shared" si="0"/>
        <v>46</v>
      </c>
      <c r="B67" s="5" t="s">
        <v>177</v>
      </c>
      <c r="C67" s="7"/>
      <c r="D67" s="6" t="s">
        <v>210</v>
      </c>
      <c r="E67" s="11" t="s">
        <v>178</v>
      </c>
      <c r="F67" s="6" t="s">
        <v>191</v>
      </c>
      <c r="G67" s="9">
        <f>77.2</f>
        <v>77.2</v>
      </c>
      <c r="H67" s="9">
        <f>77.2</f>
        <v>77.2</v>
      </c>
    </row>
    <row r="68" spans="1:8" ht="90">
      <c r="A68" s="7">
        <f t="shared" si="0"/>
        <v>47</v>
      </c>
      <c r="B68" s="8" t="s">
        <v>145</v>
      </c>
      <c r="C68" s="7">
        <v>975</v>
      </c>
      <c r="D68" s="6" t="s">
        <v>296</v>
      </c>
      <c r="E68" s="7"/>
      <c r="F68" s="6" t="s">
        <v>191</v>
      </c>
      <c r="G68" s="9">
        <f>G69</f>
        <v>21007</v>
      </c>
      <c r="H68" s="9">
        <f>H69</f>
        <v>21007</v>
      </c>
    </row>
    <row r="69" spans="1:8" ht="45">
      <c r="A69" s="7">
        <f t="shared" si="0"/>
        <v>48</v>
      </c>
      <c r="B69" s="5" t="s">
        <v>140</v>
      </c>
      <c r="C69" s="7">
        <v>975</v>
      </c>
      <c r="D69" s="6" t="s">
        <v>296</v>
      </c>
      <c r="E69" s="11" t="s">
        <v>141</v>
      </c>
      <c r="F69" s="6" t="s">
        <v>191</v>
      </c>
      <c r="G69" s="9">
        <f>G70+G72</f>
        <v>21007</v>
      </c>
      <c r="H69" s="9">
        <f>H70+H72</f>
        <v>21007</v>
      </c>
    </row>
    <row r="70" spans="1:8" ht="15">
      <c r="A70" s="7">
        <f t="shared" si="0"/>
        <v>49</v>
      </c>
      <c r="B70" s="5" t="s">
        <v>142</v>
      </c>
      <c r="C70" s="7">
        <v>975</v>
      </c>
      <c r="D70" s="6" t="s">
        <v>296</v>
      </c>
      <c r="E70" s="11" t="s">
        <v>143</v>
      </c>
      <c r="F70" s="6" t="s">
        <v>191</v>
      </c>
      <c r="G70" s="9">
        <f>G71</f>
        <v>17843.900000000001</v>
      </c>
      <c r="H70" s="9">
        <f>H71</f>
        <v>17843.900000000001</v>
      </c>
    </row>
    <row r="71" spans="1:8" ht="75">
      <c r="A71" s="7">
        <f t="shared" si="0"/>
        <v>50</v>
      </c>
      <c r="B71" s="5" t="s">
        <v>126</v>
      </c>
      <c r="C71" s="7">
        <v>975</v>
      </c>
      <c r="D71" s="6" t="s">
        <v>296</v>
      </c>
      <c r="E71" s="11" t="s">
        <v>144</v>
      </c>
      <c r="F71" s="6" t="s">
        <v>191</v>
      </c>
      <c r="G71" s="9">
        <f>17843.9</f>
        <v>17843.900000000001</v>
      </c>
      <c r="H71" s="9">
        <f>17843.9</f>
        <v>17843.900000000001</v>
      </c>
    </row>
    <row r="72" spans="1:8" ht="15">
      <c r="A72" s="7">
        <f t="shared" si="0"/>
        <v>51</v>
      </c>
      <c r="B72" s="5" t="s">
        <v>70</v>
      </c>
      <c r="C72" s="7">
        <v>975</v>
      </c>
      <c r="D72" s="6" t="s">
        <v>296</v>
      </c>
      <c r="E72" s="11" t="s">
        <v>71</v>
      </c>
      <c r="F72" s="6" t="s">
        <v>191</v>
      </c>
      <c r="G72" s="9">
        <f>G73</f>
        <v>3163.1</v>
      </c>
      <c r="H72" s="9">
        <f>H73</f>
        <v>3163.1</v>
      </c>
    </row>
    <row r="73" spans="1:8" ht="75">
      <c r="A73" s="7">
        <f t="shared" si="0"/>
        <v>52</v>
      </c>
      <c r="B73" s="5" t="s">
        <v>128</v>
      </c>
      <c r="C73" s="7">
        <v>975</v>
      </c>
      <c r="D73" s="6" t="s">
        <v>296</v>
      </c>
      <c r="E73" s="11" t="s">
        <v>72</v>
      </c>
      <c r="F73" s="6" t="s">
        <v>191</v>
      </c>
      <c r="G73" s="9">
        <f>3163.1</f>
        <v>3163.1</v>
      </c>
      <c r="H73" s="9">
        <f>3163.1</f>
        <v>3163.1</v>
      </c>
    </row>
    <row r="74" spans="1:8" ht="90">
      <c r="A74" s="7">
        <f t="shared" si="0"/>
        <v>53</v>
      </c>
      <c r="B74" s="8" t="s">
        <v>145</v>
      </c>
      <c r="C74" s="7">
        <v>975</v>
      </c>
      <c r="D74" s="6" t="s">
        <v>297</v>
      </c>
      <c r="E74" s="7"/>
      <c r="F74" s="6" t="s">
        <v>191</v>
      </c>
      <c r="G74" s="9">
        <f>G75</f>
        <v>17587.3</v>
      </c>
      <c r="H74" s="9">
        <f>H75</f>
        <v>17587.3</v>
      </c>
    </row>
    <row r="75" spans="1:8" ht="45">
      <c r="A75" s="7">
        <f t="shared" si="0"/>
        <v>54</v>
      </c>
      <c r="B75" s="5" t="s">
        <v>140</v>
      </c>
      <c r="C75" s="7">
        <v>975</v>
      </c>
      <c r="D75" s="6" t="s">
        <v>297</v>
      </c>
      <c r="E75" s="11" t="s">
        <v>141</v>
      </c>
      <c r="F75" s="6" t="s">
        <v>191</v>
      </c>
      <c r="G75" s="9">
        <f>G76+G79</f>
        <v>17587.3</v>
      </c>
      <c r="H75" s="9">
        <f>H76+H79</f>
        <v>17587.3</v>
      </c>
    </row>
    <row r="76" spans="1:8" ht="15">
      <c r="A76" s="7">
        <f t="shared" si="0"/>
        <v>55</v>
      </c>
      <c r="B76" s="5" t="s">
        <v>142</v>
      </c>
      <c r="C76" s="7">
        <v>975</v>
      </c>
      <c r="D76" s="6" t="s">
        <v>297</v>
      </c>
      <c r="E76" s="11" t="s">
        <v>143</v>
      </c>
      <c r="F76" s="6" t="s">
        <v>191</v>
      </c>
      <c r="G76" s="9">
        <f>G77+G78</f>
        <v>15800.9</v>
      </c>
      <c r="H76" s="9">
        <f>H77+H78</f>
        <v>15800.9</v>
      </c>
    </row>
    <row r="77" spans="1:8" ht="75">
      <c r="A77" s="7">
        <f t="shared" si="0"/>
        <v>56</v>
      </c>
      <c r="B77" s="5" t="s">
        <v>126</v>
      </c>
      <c r="C77" s="7">
        <v>975</v>
      </c>
      <c r="D77" s="6" t="s">
        <v>297</v>
      </c>
      <c r="E77" s="11" t="s">
        <v>144</v>
      </c>
      <c r="F77" s="6" t="s">
        <v>191</v>
      </c>
      <c r="G77" s="9">
        <f>15800.9-827.9</f>
        <v>14973</v>
      </c>
      <c r="H77" s="9">
        <f>15800.9-827.9</f>
        <v>14973</v>
      </c>
    </row>
    <row r="78" spans="1:8" ht="30">
      <c r="A78" s="7">
        <f t="shared" si="0"/>
        <v>57</v>
      </c>
      <c r="B78" s="5" t="s">
        <v>125</v>
      </c>
      <c r="C78" s="7"/>
      <c r="D78" s="6" t="s">
        <v>297</v>
      </c>
      <c r="E78" s="11" t="s">
        <v>101</v>
      </c>
      <c r="F78" s="6" t="s">
        <v>191</v>
      </c>
      <c r="G78" s="9">
        <f>827.9</f>
        <v>827.9</v>
      </c>
      <c r="H78" s="9">
        <f>827.9</f>
        <v>827.9</v>
      </c>
    </row>
    <row r="79" spans="1:8" ht="15">
      <c r="A79" s="7">
        <f t="shared" si="0"/>
        <v>58</v>
      </c>
      <c r="B79" s="5" t="s">
        <v>70</v>
      </c>
      <c r="C79" s="7">
        <v>975</v>
      </c>
      <c r="D79" s="6" t="s">
        <v>297</v>
      </c>
      <c r="E79" s="11" t="s">
        <v>71</v>
      </c>
      <c r="F79" s="6" t="s">
        <v>191</v>
      </c>
      <c r="G79" s="9">
        <f>G80</f>
        <v>1786.4</v>
      </c>
      <c r="H79" s="9">
        <f>H80</f>
        <v>1786.4</v>
      </c>
    </row>
    <row r="80" spans="1:8" ht="75">
      <c r="A80" s="7">
        <f t="shared" si="0"/>
        <v>59</v>
      </c>
      <c r="B80" s="5" t="s">
        <v>128</v>
      </c>
      <c r="C80" s="7">
        <v>975</v>
      </c>
      <c r="D80" s="6" t="s">
        <v>297</v>
      </c>
      <c r="E80" s="11" t="s">
        <v>72</v>
      </c>
      <c r="F80" s="6" t="s">
        <v>191</v>
      </c>
      <c r="G80" s="9">
        <f>1786.4</f>
        <v>1786.4</v>
      </c>
      <c r="H80" s="9">
        <f>1786.4</f>
        <v>1786.4</v>
      </c>
    </row>
    <row r="81" spans="1:8" ht="90">
      <c r="A81" s="7">
        <f t="shared" si="0"/>
        <v>60</v>
      </c>
      <c r="B81" s="8" t="s">
        <v>145</v>
      </c>
      <c r="C81" s="7">
        <v>975</v>
      </c>
      <c r="D81" s="6" t="s">
        <v>298</v>
      </c>
      <c r="E81" s="7"/>
      <c r="F81" s="6" t="s">
        <v>191</v>
      </c>
      <c r="G81" s="9">
        <f>G82+G87</f>
        <v>65347.899999999994</v>
      </c>
      <c r="H81" s="9">
        <f>H82+H87</f>
        <v>65347.899999999994</v>
      </c>
    </row>
    <row r="82" spans="1:8" ht="45">
      <c r="A82" s="7">
        <f t="shared" si="0"/>
        <v>61</v>
      </c>
      <c r="B82" s="5" t="s">
        <v>140</v>
      </c>
      <c r="C82" s="7">
        <v>975</v>
      </c>
      <c r="D82" s="6" t="s">
        <v>298</v>
      </c>
      <c r="E82" s="11" t="s">
        <v>141</v>
      </c>
      <c r="F82" s="6" t="s">
        <v>191</v>
      </c>
      <c r="G82" s="9">
        <f>G83+G85</f>
        <v>61812.899999999994</v>
      </c>
      <c r="H82" s="9">
        <f>H83+H85</f>
        <v>61812.899999999994</v>
      </c>
    </row>
    <row r="83" spans="1:8" ht="15">
      <c r="A83" s="7">
        <f t="shared" si="0"/>
        <v>62</v>
      </c>
      <c r="B83" s="5" t="s">
        <v>142</v>
      </c>
      <c r="C83" s="7">
        <v>975</v>
      </c>
      <c r="D83" s="6" t="s">
        <v>298</v>
      </c>
      <c r="E83" s="11" t="s">
        <v>143</v>
      </c>
      <c r="F83" s="6" t="s">
        <v>191</v>
      </c>
      <c r="G83" s="9">
        <f>G84</f>
        <v>52563.199999999997</v>
      </c>
      <c r="H83" s="9">
        <f>H84</f>
        <v>52563.199999999997</v>
      </c>
    </row>
    <row r="84" spans="1:8" ht="75">
      <c r="A84" s="7">
        <f t="shared" si="0"/>
        <v>63</v>
      </c>
      <c r="B84" s="5" t="s">
        <v>126</v>
      </c>
      <c r="C84" s="7">
        <v>975</v>
      </c>
      <c r="D84" s="6" t="s">
        <v>298</v>
      </c>
      <c r="E84" s="11" t="s">
        <v>144</v>
      </c>
      <c r="F84" s="6" t="s">
        <v>191</v>
      </c>
      <c r="G84" s="9">
        <f>56098.2-3535</f>
        <v>52563.199999999997</v>
      </c>
      <c r="H84" s="9">
        <f>56098.2-3535</f>
        <v>52563.199999999997</v>
      </c>
    </row>
    <row r="85" spans="1:8" ht="15">
      <c r="A85" s="7">
        <f t="shared" si="0"/>
        <v>64</v>
      </c>
      <c r="B85" s="5" t="s">
        <v>70</v>
      </c>
      <c r="C85" s="7">
        <v>975</v>
      </c>
      <c r="D85" s="6" t="s">
        <v>298</v>
      </c>
      <c r="E85" s="11" t="s">
        <v>71</v>
      </c>
      <c r="F85" s="6" t="s">
        <v>191</v>
      </c>
      <c r="G85" s="9">
        <f>G86</f>
        <v>9249.7000000000007</v>
      </c>
      <c r="H85" s="9">
        <f>H86</f>
        <v>9249.7000000000007</v>
      </c>
    </row>
    <row r="86" spans="1:8" ht="75">
      <c r="A86" s="7">
        <f t="shared" si="0"/>
        <v>65</v>
      </c>
      <c r="B86" s="5" t="s">
        <v>128</v>
      </c>
      <c r="C86" s="7">
        <v>975</v>
      </c>
      <c r="D86" s="6" t="s">
        <v>298</v>
      </c>
      <c r="E86" s="11" t="s">
        <v>72</v>
      </c>
      <c r="F86" s="6" t="s">
        <v>191</v>
      </c>
      <c r="G86" s="9">
        <f>9249.7</f>
        <v>9249.7000000000007</v>
      </c>
      <c r="H86" s="9">
        <f>9249.7</f>
        <v>9249.7000000000007</v>
      </c>
    </row>
    <row r="87" spans="1:8" ht="15">
      <c r="A87" s="7">
        <f t="shared" si="0"/>
        <v>66</v>
      </c>
      <c r="B87" s="17" t="s">
        <v>10</v>
      </c>
      <c r="C87" s="7"/>
      <c r="D87" s="6" t="s">
        <v>298</v>
      </c>
      <c r="E87" s="11" t="s">
        <v>196</v>
      </c>
      <c r="F87" s="6" t="s">
        <v>191</v>
      </c>
      <c r="G87" s="9">
        <f>G88</f>
        <v>3535</v>
      </c>
      <c r="H87" s="9">
        <f>H88</f>
        <v>3535</v>
      </c>
    </row>
    <row r="88" spans="1:8" ht="15">
      <c r="A88" s="7">
        <f t="shared" si="0"/>
        <v>67</v>
      </c>
      <c r="B88" s="5" t="s">
        <v>177</v>
      </c>
      <c r="C88" s="7"/>
      <c r="D88" s="6" t="s">
        <v>298</v>
      </c>
      <c r="E88" s="11" t="s">
        <v>178</v>
      </c>
      <c r="F88" s="6" t="s">
        <v>191</v>
      </c>
      <c r="G88" s="9">
        <f>3535</f>
        <v>3535</v>
      </c>
      <c r="H88" s="9">
        <f>3535</f>
        <v>3535</v>
      </c>
    </row>
    <row r="89" spans="1:8" ht="30">
      <c r="A89" s="7">
        <f t="shared" si="0"/>
        <v>68</v>
      </c>
      <c r="B89" s="8" t="s">
        <v>199</v>
      </c>
      <c r="C89" s="7">
        <v>975</v>
      </c>
      <c r="D89" s="6" t="s">
        <v>211</v>
      </c>
      <c r="E89" s="7"/>
      <c r="F89" s="6"/>
      <c r="G89" s="9">
        <f>G157+G116+G149+G129+G184+G104+G110+G137+G168+G175+G198+G96+G145+G90</f>
        <v>392829</v>
      </c>
      <c r="H89" s="9">
        <f>H157+H116+H149+H129+H184+H104+H110+H137+H168+H175+H198+H96+H145+H90</f>
        <v>393110.5</v>
      </c>
    </row>
    <row r="90" spans="1:8" ht="135">
      <c r="A90" s="7">
        <f t="shared" si="0"/>
        <v>69</v>
      </c>
      <c r="B90" s="8" t="s">
        <v>408</v>
      </c>
      <c r="C90" s="7"/>
      <c r="D90" s="6" t="s">
        <v>409</v>
      </c>
      <c r="E90" s="7"/>
      <c r="F90" s="6" t="s">
        <v>171</v>
      </c>
      <c r="G90" s="9">
        <f>G91</f>
        <v>2289.4</v>
      </c>
      <c r="H90" s="9">
        <f>H91</f>
        <v>2289.4</v>
      </c>
    </row>
    <row r="91" spans="1:8" ht="45">
      <c r="A91" s="7">
        <f t="shared" si="0"/>
        <v>70</v>
      </c>
      <c r="B91" s="18" t="s">
        <v>140</v>
      </c>
      <c r="C91" s="7"/>
      <c r="D91" s="6" t="s">
        <v>409</v>
      </c>
      <c r="E91" s="7">
        <v>600</v>
      </c>
      <c r="F91" s="6" t="s">
        <v>171</v>
      </c>
      <c r="G91" s="9">
        <f>G93+G94</f>
        <v>2289.4</v>
      </c>
      <c r="H91" s="9">
        <f>H93+H94</f>
        <v>2289.4</v>
      </c>
    </row>
    <row r="92" spans="1:8" ht="15">
      <c r="A92" s="7">
        <f t="shared" si="0"/>
        <v>71</v>
      </c>
      <c r="B92" s="18" t="s">
        <v>142</v>
      </c>
      <c r="C92" s="7"/>
      <c r="D92" s="6" t="s">
        <v>409</v>
      </c>
      <c r="E92" s="7">
        <v>610</v>
      </c>
      <c r="F92" s="6" t="s">
        <v>171</v>
      </c>
      <c r="G92" s="9">
        <f>G93</f>
        <v>1907.8000000000002</v>
      </c>
      <c r="H92" s="9">
        <f>H93</f>
        <v>1907.8000000000002</v>
      </c>
    </row>
    <row r="93" spans="1:8" ht="75">
      <c r="A93" s="7">
        <f t="shared" si="0"/>
        <v>72</v>
      </c>
      <c r="B93" s="5" t="s">
        <v>126</v>
      </c>
      <c r="C93" s="7"/>
      <c r="D93" s="6" t="s">
        <v>409</v>
      </c>
      <c r="E93" s="7">
        <v>611</v>
      </c>
      <c r="F93" s="6" t="s">
        <v>171</v>
      </c>
      <c r="G93" s="9">
        <f>2289.4-362.5-19.1</f>
        <v>1907.8000000000002</v>
      </c>
      <c r="H93" s="9">
        <f>2289.4-362.5-19.1</f>
        <v>1907.8000000000002</v>
      </c>
    </row>
    <row r="94" spans="1:8" ht="15">
      <c r="A94" s="7">
        <f t="shared" si="0"/>
        <v>73</v>
      </c>
      <c r="B94" s="18" t="s">
        <v>142</v>
      </c>
      <c r="C94" s="7"/>
      <c r="D94" s="6" t="s">
        <v>409</v>
      </c>
      <c r="E94" s="7">
        <v>620</v>
      </c>
      <c r="F94" s="6" t="s">
        <v>171</v>
      </c>
      <c r="G94" s="9">
        <f>G95</f>
        <v>381.6</v>
      </c>
      <c r="H94" s="9">
        <f>H95</f>
        <v>381.6</v>
      </c>
    </row>
    <row r="95" spans="1:8" ht="75">
      <c r="A95" s="7">
        <f t="shared" si="0"/>
        <v>74</v>
      </c>
      <c r="B95" s="5" t="s">
        <v>128</v>
      </c>
      <c r="C95" s="7"/>
      <c r="D95" s="6" t="s">
        <v>409</v>
      </c>
      <c r="E95" s="7">
        <v>621</v>
      </c>
      <c r="F95" s="6" t="s">
        <v>171</v>
      </c>
      <c r="G95" s="9">
        <f>19.1+362.5</f>
        <v>381.6</v>
      </c>
      <c r="H95" s="9">
        <f>19.1+362.5</f>
        <v>381.6</v>
      </c>
    </row>
    <row r="96" spans="1:8" ht="120">
      <c r="A96" s="7">
        <f t="shared" si="0"/>
        <v>75</v>
      </c>
      <c r="B96" s="5" t="s">
        <v>357</v>
      </c>
      <c r="C96" s="7"/>
      <c r="D96" s="6" t="s">
        <v>358</v>
      </c>
      <c r="E96" s="7"/>
      <c r="F96" s="6" t="s">
        <v>253</v>
      </c>
      <c r="G96" s="9">
        <f>G97+G102</f>
        <v>16170.800000000001</v>
      </c>
      <c r="H96" s="9">
        <f>H97+H102</f>
        <v>16170.800000000001</v>
      </c>
    </row>
    <row r="97" spans="1:8" ht="45">
      <c r="A97" s="7">
        <f t="shared" si="0"/>
        <v>76</v>
      </c>
      <c r="B97" s="5" t="s">
        <v>140</v>
      </c>
      <c r="C97" s="7"/>
      <c r="D97" s="6" t="s">
        <v>358</v>
      </c>
      <c r="E97" s="7">
        <v>600</v>
      </c>
      <c r="F97" s="6" t="s">
        <v>253</v>
      </c>
      <c r="G97" s="9">
        <f>G98+G100</f>
        <v>16170.800000000001</v>
      </c>
      <c r="H97" s="9">
        <f>H98+H100</f>
        <v>16170.800000000001</v>
      </c>
    </row>
    <row r="98" spans="1:8" ht="15">
      <c r="A98" s="7">
        <f t="shared" si="0"/>
        <v>77</v>
      </c>
      <c r="B98" s="5" t="s">
        <v>142</v>
      </c>
      <c r="C98" s="7"/>
      <c r="D98" s="6" t="s">
        <v>358</v>
      </c>
      <c r="E98" s="7">
        <v>610</v>
      </c>
      <c r="F98" s="6" t="s">
        <v>253</v>
      </c>
      <c r="G98" s="9">
        <f>G99</f>
        <v>12538.2</v>
      </c>
      <c r="H98" s="9">
        <f>H99</f>
        <v>12538.2</v>
      </c>
    </row>
    <row r="99" spans="1:8" ht="75">
      <c r="A99" s="7">
        <f t="shared" si="0"/>
        <v>78</v>
      </c>
      <c r="B99" s="5" t="s">
        <v>126</v>
      </c>
      <c r="C99" s="7"/>
      <c r="D99" s="6" t="s">
        <v>358</v>
      </c>
      <c r="E99" s="7">
        <v>611</v>
      </c>
      <c r="F99" s="6" t="s">
        <v>253</v>
      </c>
      <c r="G99" s="9">
        <f>12538.2</f>
        <v>12538.2</v>
      </c>
      <c r="H99" s="9">
        <f>12538.2</f>
        <v>12538.2</v>
      </c>
    </row>
    <row r="100" spans="1:8" ht="15">
      <c r="A100" s="7">
        <f t="shared" si="0"/>
        <v>79</v>
      </c>
      <c r="B100" s="5" t="s">
        <v>70</v>
      </c>
      <c r="C100" s="7"/>
      <c r="D100" s="6" t="s">
        <v>358</v>
      </c>
      <c r="E100" s="7">
        <v>620</v>
      </c>
      <c r="F100" s="6" t="s">
        <v>253</v>
      </c>
      <c r="G100" s="9">
        <f>G101</f>
        <v>3632.6</v>
      </c>
      <c r="H100" s="9">
        <f>H101</f>
        <v>3632.6</v>
      </c>
    </row>
    <row r="101" spans="1:8" ht="75">
      <c r="A101" s="7">
        <f t="shared" si="0"/>
        <v>80</v>
      </c>
      <c r="B101" s="5" t="s">
        <v>128</v>
      </c>
      <c r="C101" s="7"/>
      <c r="D101" s="6" t="s">
        <v>358</v>
      </c>
      <c r="E101" s="7">
        <v>621</v>
      </c>
      <c r="F101" s="6" t="s">
        <v>253</v>
      </c>
      <c r="G101" s="9">
        <f>3632.6</f>
        <v>3632.6</v>
      </c>
      <c r="H101" s="9">
        <f>3632.6</f>
        <v>3632.6</v>
      </c>
    </row>
    <row r="102" spans="1:8" ht="15">
      <c r="A102" s="7">
        <f t="shared" si="0"/>
        <v>81</v>
      </c>
      <c r="B102" s="17" t="s">
        <v>10</v>
      </c>
      <c r="C102" s="7"/>
      <c r="D102" s="6" t="s">
        <v>358</v>
      </c>
      <c r="E102" s="7">
        <v>800</v>
      </c>
      <c r="F102" s="6" t="s">
        <v>253</v>
      </c>
      <c r="G102" s="9">
        <f>G103</f>
        <v>0</v>
      </c>
      <c r="H102" s="44"/>
    </row>
    <row r="103" spans="1:8" ht="15">
      <c r="A103" s="7">
        <f t="shared" si="0"/>
        <v>82</v>
      </c>
      <c r="B103" s="5" t="s">
        <v>177</v>
      </c>
      <c r="C103" s="7"/>
      <c r="D103" s="6" t="s">
        <v>358</v>
      </c>
      <c r="E103" s="7">
        <v>870</v>
      </c>
      <c r="F103" s="6" t="s">
        <v>253</v>
      </c>
      <c r="G103" s="9"/>
      <c r="H103" s="44"/>
    </row>
    <row r="104" spans="1:8" ht="133.5" customHeight="1">
      <c r="A104" s="7">
        <f t="shared" si="0"/>
        <v>83</v>
      </c>
      <c r="B104" s="5" t="s">
        <v>333</v>
      </c>
      <c r="C104" s="7"/>
      <c r="D104" s="6" t="s">
        <v>264</v>
      </c>
      <c r="E104" s="7"/>
      <c r="F104" s="6" t="s">
        <v>253</v>
      </c>
      <c r="G104" s="9">
        <f>G105</f>
        <v>1278</v>
      </c>
      <c r="H104" s="9">
        <f>H105</f>
        <v>1278</v>
      </c>
    </row>
    <row r="105" spans="1:8" ht="45">
      <c r="A105" s="7">
        <f t="shared" si="0"/>
        <v>84</v>
      </c>
      <c r="B105" s="5" t="s">
        <v>140</v>
      </c>
      <c r="C105" s="7"/>
      <c r="D105" s="6" t="s">
        <v>264</v>
      </c>
      <c r="E105" s="7">
        <v>600</v>
      </c>
      <c r="F105" s="6" t="s">
        <v>253</v>
      </c>
      <c r="G105" s="9">
        <f>G106+G108</f>
        <v>1278</v>
      </c>
      <c r="H105" s="9">
        <f>H106+H108</f>
        <v>1278</v>
      </c>
    </row>
    <row r="106" spans="1:8" ht="15">
      <c r="A106" s="7">
        <f t="shared" si="0"/>
        <v>85</v>
      </c>
      <c r="B106" s="5" t="s">
        <v>142</v>
      </c>
      <c r="C106" s="7"/>
      <c r="D106" s="6" t="s">
        <v>264</v>
      </c>
      <c r="E106" s="7">
        <v>610</v>
      </c>
      <c r="F106" s="6" t="s">
        <v>253</v>
      </c>
      <c r="G106" s="9">
        <f>G107</f>
        <v>852</v>
      </c>
      <c r="H106" s="9">
        <f>H107</f>
        <v>1278</v>
      </c>
    </row>
    <row r="107" spans="1:8" ht="30">
      <c r="A107" s="7">
        <f t="shared" si="0"/>
        <v>86</v>
      </c>
      <c r="B107" s="5" t="s">
        <v>125</v>
      </c>
      <c r="C107" s="7"/>
      <c r="D107" s="6" t="s">
        <v>264</v>
      </c>
      <c r="E107" s="7">
        <v>612</v>
      </c>
      <c r="F107" s="6" t="s">
        <v>253</v>
      </c>
      <c r="G107" s="9">
        <f>1278-426</f>
        <v>852</v>
      </c>
      <c r="H107" s="9">
        <f>1278</f>
        <v>1278</v>
      </c>
    </row>
    <row r="108" spans="1:8" ht="15">
      <c r="A108" s="7">
        <f t="shared" si="0"/>
        <v>87</v>
      </c>
      <c r="B108" s="5" t="s">
        <v>70</v>
      </c>
      <c r="C108" s="7"/>
      <c r="D108" s="6" t="s">
        <v>264</v>
      </c>
      <c r="E108" s="7">
        <v>620</v>
      </c>
      <c r="F108" s="6" t="s">
        <v>253</v>
      </c>
      <c r="G108" s="9">
        <f>G109</f>
        <v>426</v>
      </c>
      <c r="H108" s="44"/>
    </row>
    <row r="109" spans="1:8" ht="30">
      <c r="A109" s="7">
        <f t="shared" si="0"/>
        <v>88</v>
      </c>
      <c r="B109" s="5" t="s">
        <v>74</v>
      </c>
      <c r="C109" s="7"/>
      <c r="D109" s="6" t="s">
        <v>264</v>
      </c>
      <c r="E109" s="7">
        <v>622</v>
      </c>
      <c r="F109" s="6" t="s">
        <v>253</v>
      </c>
      <c r="G109" s="9">
        <f>426</f>
        <v>426</v>
      </c>
      <c r="H109" s="44"/>
    </row>
    <row r="110" spans="1:8" ht="120">
      <c r="A110" s="7">
        <f t="shared" si="0"/>
        <v>89</v>
      </c>
      <c r="B110" s="5" t="s">
        <v>325</v>
      </c>
      <c r="C110" s="7"/>
      <c r="D110" s="6" t="s">
        <v>265</v>
      </c>
      <c r="E110" s="7"/>
      <c r="F110" s="6" t="s">
        <v>253</v>
      </c>
      <c r="G110" s="9">
        <f>G111</f>
        <v>51.1</v>
      </c>
      <c r="H110" s="9">
        <f>H111</f>
        <v>51.1</v>
      </c>
    </row>
    <row r="111" spans="1:8" ht="45">
      <c r="A111" s="7">
        <f t="shared" si="0"/>
        <v>90</v>
      </c>
      <c r="B111" s="5" t="s">
        <v>140</v>
      </c>
      <c r="C111" s="7"/>
      <c r="D111" s="6" t="s">
        <v>265</v>
      </c>
      <c r="E111" s="7">
        <v>600</v>
      </c>
      <c r="F111" s="6" t="s">
        <v>253</v>
      </c>
      <c r="G111" s="9">
        <f>G112+G114</f>
        <v>51.1</v>
      </c>
      <c r="H111" s="9">
        <f>H112+H114</f>
        <v>51.1</v>
      </c>
    </row>
    <row r="112" spans="1:8" ht="15">
      <c r="A112" s="7">
        <f t="shared" ref="A112:A177" si="3">A111+1</f>
        <v>91</v>
      </c>
      <c r="B112" s="5" t="s">
        <v>142</v>
      </c>
      <c r="C112" s="7"/>
      <c r="D112" s="6" t="s">
        <v>265</v>
      </c>
      <c r="E112" s="7">
        <v>610</v>
      </c>
      <c r="F112" s="6" t="s">
        <v>253</v>
      </c>
      <c r="G112" s="9">
        <f>G113</f>
        <v>51.1</v>
      </c>
      <c r="H112" s="9">
        <f>H113</f>
        <v>51.1</v>
      </c>
    </row>
    <row r="113" spans="1:8" ht="30">
      <c r="A113" s="7">
        <f t="shared" si="3"/>
        <v>92</v>
      </c>
      <c r="B113" s="5" t="s">
        <v>125</v>
      </c>
      <c r="C113" s="7"/>
      <c r="D113" s="6" t="s">
        <v>265</v>
      </c>
      <c r="E113" s="7">
        <v>612</v>
      </c>
      <c r="F113" s="6" t="s">
        <v>253</v>
      </c>
      <c r="G113" s="9">
        <f>51.1</f>
        <v>51.1</v>
      </c>
      <c r="H113" s="9">
        <f>51.1</f>
        <v>51.1</v>
      </c>
    </row>
    <row r="114" spans="1:8" ht="15">
      <c r="A114" s="7">
        <f t="shared" si="3"/>
        <v>93</v>
      </c>
      <c r="B114" s="5" t="s">
        <v>70</v>
      </c>
      <c r="C114" s="7"/>
      <c r="D114" s="6" t="s">
        <v>265</v>
      </c>
      <c r="E114" s="7">
        <v>620</v>
      </c>
      <c r="F114" s="6" t="s">
        <v>253</v>
      </c>
      <c r="G114" s="9">
        <f>G115</f>
        <v>0</v>
      </c>
      <c r="H114" s="9">
        <f>H115</f>
        <v>0</v>
      </c>
    </row>
    <row r="115" spans="1:8" ht="30">
      <c r="A115" s="7">
        <f t="shared" si="3"/>
        <v>94</v>
      </c>
      <c r="B115" s="5" t="s">
        <v>74</v>
      </c>
      <c r="C115" s="7"/>
      <c r="D115" s="6" t="s">
        <v>265</v>
      </c>
      <c r="E115" s="7">
        <v>622</v>
      </c>
      <c r="F115" s="6" t="s">
        <v>253</v>
      </c>
      <c r="G115" s="9"/>
      <c r="H115" s="44"/>
    </row>
    <row r="116" spans="1:8" ht="330">
      <c r="A116" s="7">
        <f t="shared" si="3"/>
        <v>95</v>
      </c>
      <c r="B116" s="8" t="s">
        <v>21</v>
      </c>
      <c r="C116" s="7">
        <v>975</v>
      </c>
      <c r="D116" s="6" t="s">
        <v>212</v>
      </c>
      <c r="E116" s="7"/>
      <c r="F116" s="6"/>
      <c r="G116" s="9">
        <f>G117+G122+G127</f>
        <v>192160.1</v>
      </c>
      <c r="H116" s="9">
        <f>H117+H122+H127</f>
        <v>192160.1</v>
      </c>
    </row>
    <row r="117" spans="1:8" ht="45">
      <c r="A117" s="7">
        <f t="shared" si="3"/>
        <v>96</v>
      </c>
      <c r="B117" s="5" t="s">
        <v>140</v>
      </c>
      <c r="C117" s="7">
        <v>975</v>
      </c>
      <c r="D117" s="6" t="s">
        <v>212</v>
      </c>
      <c r="E117" s="11" t="s">
        <v>141</v>
      </c>
      <c r="F117" s="6" t="s">
        <v>171</v>
      </c>
      <c r="G117" s="9">
        <f>G118+G120</f>
        <v>160222.39999999999</v>
      </c>
      <c r="H117" s="9">
        <f>H118+H120</f>
        <v>160222.39999999999</v>
      </c>
    </row>
    <row r="118" spans="1:8" ht="15">
      <c r="A118" s="7">
        <f t="shared" si="3"/>
        <v>97</v>
      </c>
      <c r="B118" s="5" t="s">
        <v>142</v>
      </c>
      <c r="C118" s="7">
        <v>975</v>
      </c>
      <c r="D118" s="6" t="s">
        <v>212</v>
      </c>
      <c r="E118" s="11" t="s">
        <v>143</v>
      </c>
      <c r="F118" s="6" t="s">
        <v>171</v>
      </c>
      <c r="G118" s="9">
        <f>G119</f>
        <v>123677.5</v>
      </c>
      <c r="H118" s="9">
        <f>H119</f>
        <v>123677.5</v>
      </c>
    </row>
    <row r="119" spans="1:8" ht="75">
      <c r="A119" s="7">
        <f t="shared" si="3"/>
        <v>98</v>
      </c>
      <c r="B119" s="5" t="s">
        <v>126</v>
      </c>
      <c r="C119" s="7">
        <v>975</v>
      </c>
      <c r="D119" s="6" t="s">
        <v>212</v>
      </c>
      <c r="E119" s="11" t="s">
        <v>144</v>
      </c>
      <c r="F119" s="6" t="s">
        <v>171</v>
      </c>
      <c r="G119" s="9">
        <f>123677.4+0.1</f>
        <v>123677.5</v>
      </c>
      <c r="H119" s="9">
        <f>123677.4+0.1</f>
        <v>123677.5</v>
      </c>
    </row>
    <row r="120" spans="1:8" ht="15">
      <c r="A120" s="7">
        <f t="shared" si="3"/>
        <v>99</v>
      </c>
      <c r="B120" s="5" t="s">
        <v>70</v>
      </c>
      <c r="C120" s="7">
        <v>975</v>
      </c>
      <c r="D120" s="6" t="s">
        <v>212</v>
      </c>
      <c r="E120" s="11" t="s">
        <v>71</v>
      </c>
      <c r="F120" s="6" t="s">
        <v>171</v>
      </c>
      <c r="G120" s="9">
        <f>G121</f>
        <v>36544.9</v>
      </c>
      <c r="H120" s="9">
        <f>H121</f>
        <v>36544.9</v>
      </c>
    </row>
    <row r="121" spans="1:8" ht="75">
      <c r="A121" s="7">
        <f t="shared" si="3"/>
        <v>100</v>
      </c>
      <c r="B121" s="5" t="s">
        <v>128</v>
      </c>
      <c r="C121" s="7">
        <v>975</v>
      </c>
      <c r="D121" s="6" t="s">
        <v>212</v>
      </c>
      <c r="E121" s="11" t="s">
        <v>72</v>
      </c>
      <c r="F121" s="6" t="s">
        <v>171</v>
      </c>
      <c r="G121" s="9">
        <f>36545-0.1</f>
        <v>36544.9</v>
      </c>
      <c r="H121" s="9">
        <f>36545-0.1</f>
        <v>36544.9</v>
      </c>
    </row>
    <row r="122" spans="1:8" ht="45">
      <c r="A122" s="7">
        <f t="shared" si="3"/>
        <v>101</v>
      </c>
      <c r="B122" s="5" t="s">
        <v>140</v>
      </c>
      <c r="C122" s="7"/>
      <c r="D122" s="6" t="s">
        <v>212</v>
      </c>
      <c r="E122" s="11" t="s">
        <v>141</v>
      </c>
      <c r="F122" s="6" t="s">
        <v>217</v>
      </c>
      <c r="G122" s="9">
        <f>G123+G125</f>
        <v>31937.7</v>
      </c>
      <c r="H122" s="9">
        <f>H123+H125</f>
        <v>31937.7</v>
      </c>
    </row>
    <row r="123" spans="1:8" ht="15">
      <c r="A123" s="7">
        <f t="shared" si="3"/>
        <v>102</v>
      </c>
      <c r="B123" s="5" t="s">
        <v>142</v>
      </c>
      <c r="C123" s="7"/>
      <c r="D123" s="6" t="s">
        <v>212</v>
      </c>
      <c r="E123" s="11" t="s">
        <v>143</v>
      </c>
      <c r="F123" s="6" t="s">
        <v>217</v>
      </c>
      <c r="G123" s="9">
        <f>G124</f>
        <v>21121.4</v>
      </c>
      <c r="H123" s="9">
        <f>H124</f>
        <v>21121.4</v>
      </c>
    </row>
    <row r="124" spans="1:8" ht="75">
      <c r="A124" s="7">
        <f t="shared" si="3"/>
        <v>103</v>
      </c>
      <c r="B124" s="5" t="s">
        <v>126</v>
      </c>
      <c r="C124" s="7"/>
      <c r="D124" s="6" t="s">
        <v>212</v>
      </c>
      <c r="E124" s="11" t="s">
        <v>144</v>
      </c>
      <c r="F124" s="6" t="s">
        <v>217</v>
      </c>
      <c r="G124" s="9">
        <f>21121.4</f>
        <v>21121.4</v>
      </c>
      <c r="H124" s="9">
        <f>21121.4</f>
        <v>21121.4</v>
      </c>
    </row>
    <row r="125" spans="1:8" ht="15">
      <c r="A125" s="7">
        <f t="shared" si="3"/>
        <v>104</v>
      </c>
      <c r="B125" s="5" t="s">
        <v>70</v>
      </c>
      <c r="C125" s="7"/>
      <c r="D125" s="6" t="s">
        <v>212</v>
      </c>
      <c r="E125" s="11" t="s">
        <v>71</v>
      </c>
      <c r="F125" s="6" t="s">
        <v>217</v>
      </c>
      <c r="G125" s="9">
        <f>G126</f>
        <v>10816.3</v>
      </c>
      <c r="H125" s="9">
        <f>H126</f>
        <v>10816.3</v>
      </c>
    </row>
    <row r="126" spans="1:8" ht="75">
      <c r="A126" s="7">
        <f t="shared" si="3"/>
        <v>105</v>
      </c>
      <c r="B126" s="5" t="s">
        <v>128</v>
      </c>
      <c r="C126" s="7"/>
      <c r="D126" s="6" t="s">
        <v>212</v>
      </c>
      <c r="E126" s="11" t="s">
        <v>72</v>
      </c>
      <c r="F126" s="6" t="s">
        <v>217</v>
      </c>
      <c r="G126" s="9">
        <f>10816.3</f>
        <v>10816.3</v>
      </c>
      <c r="H126" s="9">
        <f>10816.3</f>
        <v>10816.3</v>
      </c>
    </row>
    <row r="127" spans="1:8" ht="15">
      <c r="A127" s="7">
        <f t="shared" si="3"/>
        <v>106</v>
      </c>
      <c r="B127" s="17" t="s">
        <v>10</v>
      </c>
      <c r="C127" s="7"/>
      <c r="D127" s="6" t="s">
        <v>212</v>
      </c>
      <c r="E127" s="11" t="s">
        <v>196</v>
      </c>
      <c r="F127" s="6" t="s">
        <v>171</v>
      </c>
      <c r="G127" s="9">
        <f>G128</f>
        <v>0</v>
      </c>
      <c r="H127" s="9">
        <f>H128</f>
        <v>0</v>
      </c>
    </row>
    <row r="128" spans="1:8" ht="15">
      <c r="A128" s="7">
        <f t="shared" si="3"/>
        <v>107</v>
      </c>
      <c r="B128" s="5" t="s">
        <v>177</v>
      </c>
      <c r="C128" s="7"/>
      <c r="D128" s="6" t="s">
        <v>212</v>
      </c>
      <c r="E128" s="11" t="s">
        <v>178</v>
      </c>
      <c r="F128" s="6" t="s">
        <v>171</v>
      </c>
      <c r="G128" s="9">
        <f>1245.6-1245.6</f>
        <v>0</v>
      </c>
      <c r="H128" s="44"/>
    </row>
    <row r="129" spans="1:8" ht="300">
      <c r="A129" s="7">
        <f t="shared" si="3"/>
        <v>108</v>
      </c>
      <c r="B129" s="8" t="s">
        <v>0</v>
      </c>
      <c r="C129" s="7"/>
      <c r="D129" s="7" t="s">
        <v>137</v>
      </c>
      <c r="E129" s="7"/>
      <c r="F129" s="6" t="s">
        <v>171</v>
      </c>
      <c r="G129" s="9">
        <f>G130+G135</f>
        <v>45443.400000000009</v>
      </c>
      <c r="H129" s="9">
        <f>H130+H135</f>
        <v>45443.400000000009</v>
      </c>
    </row>
    <row r="130" spans="1:8" ht="45">
      <c r="A130" s="7">
        <f t="shared" si="3"/>
        <v>109</v>
      </c>
      <c r="B130" s="5" t="s">
        <v>140</v>
      </c>
      <c r="C130" s="7"/>
      <c r="D130" s="7" t="s">
        <v>137</v>
      </c>
      <c r="E130" s="11" t="s">
        <v>141</v>
      </c>
      <c r="F130" s="6" t="s">
        <v>171</v>
      </c>
      <c r="G130" s="9">
        <f>G131+G133</f>
        <v>45443.400000000009</v>
      </c>
      <c r="H130" s="9">
        <f>H131+H133</f>
        <v>45443.400000000009</v>
      </c>
    </row>
    <row r="131" spans="1:8" ht="15">
      <c r="A131" s="7">
        <f t="shared" si="3"/>
        <v>110</v>
      </c>
      <c r="B131" s="5" t="s">
        <v>142</v>
      </c>
      <c r="C131" s="7"/>
      <c r="D131" s="7" t="s">
        <v>137</v>
      </c>
      <c r="E131" s="11" t="s">
        <v>143</v>
      </c>
      <c r="F131" s="6" t="s">
        <v>171</v>
      </c>
      <c r="G131" s="9">
        <f>G132</f>
        <v>35710.600000000006</v>
      </c>
      <c r="H131" s="9">
        <f>H132</f>
        <v>35710.600000000006</v>
      </c>
    </row>
    <row r="132" spans="1:8" ht="75">
      <c r="A132" s="7">
        <f t="shared" si="3"/>
        <v>111</v>
      </c>
      <c r="B132" s="5" t="s">
        <v>126</v>
      </c>
      <c r="C132" s="7"/>
      <c r="D132" s="7" t="s">
        <v>137</v>
      </c>
      <c r="E132" s="11" t="s">
        <v>144</v>
      </c>
      <c r="F132" s="6" t="s">
        <v>171</v>
      </c>
      <c r="G132" s="9">
        <f>45443.4-10803.3+504.8+565.7</f>
        <v>35710.600000000006</v>
      </c>
      <c r="H132" s="9">
        <f>45443.4-10803.3+504.8+565.7</f>
        <v>35710.600000000006</v>
      </c>
    </row>
    <row r="133" spans="1:8" ht="15">
      <c r="A133" s="7">
        <f t="shared" si="3"/>
        <v>112</v>
      </c>
      <c r="B133" s="5" t="s">
        <v>70</v>
      </c>
      <c r="C133" s="7"/>
      <c r="D133" s="7" t="s">
        <v>137</v>
      </c>
      <c r="E133" s="11" t="s">
        <v>71</v>
      </c>
      <c r="F133" s="6" t="s">
        <v>171</v>
      </c>
      <c r="G133" s="9">
        <f>G134</f>
        <v>9732.7999999999993</v>
      </c>
      <c r="H133" s="9">
        <f>H134</f>
        <v>9732.7999999999993</v>
      </c>
    </row>
    <row r="134" spans="1:8" ht="75">
      <c r="A134" s="7">
        <f t="shared" si="3"/>
        <v>113</v>
      </c>
      <c r="B134" s="5" t="s">
        <v>128</v>
      </c>
      <c r="C134" s="7"/>
      <c r="D134" s="7" t="s">
        <v>137</v>
      </c>
      <c r="E134" s="11" t="s">
        <v>72</v>
      </c>
      <c r="F134" s="6" t="s">
        <v>171</v>
      </c>
      <c r="G134" s="9">
        <f>10803.3-504.8-565.7</f>
        <v>9732.7999999999993</v>
      </c>
      <c r="H134" s="9">
        <f>10803.3-504.8-565.7</f>
        <v>9732.7999999999993</v>
      </c>
    </row>
    <row r="135" spans="1:8" ht="15">
      <c r="A135" s="7">
        <f t="shared" si="3"/>
        <v>114</v>
      </c>
      <c r="B135" s="17" t="s">
        <v>10</v>
      </c>
      <c r="C135" s="7"/>
      <c r="D135" s="7" t="s">
        <v>137</v>
      </c>
      <c r="E135" s="11" t="s">
        <v>196</v>
      </c>
      <c r="F135" s="6" t="s">
        <v>171</v>
      </c>
      <c r="G135" s="9">
        <f>G136</f>
        <v>0</v>
      </c>
      <c r="H135" s="9">
        <f>H136</f>
        <v>0</v>
      </c>
    </row>
    <row r="136" spans="1:8" ht="15">
      <c r="A136" s="7">
        <f t="shared" si="3"/>
        <v>115</v>
      </c>
      <c r="B136" s="5" t="s">
        <v>177</v>
      </c>
      <c r="C136" s="7"/>
      <c r="D136" s="7" t="s">
        <v>137</v>
      </c>
      <c r="E136" s="11" t="s">
        <v>178</v>
      </c>
      <c r="F136" s="6" t="s">
        <v>171</v>
      </c>
      <c r="G136" s="9"/>
      <c r="H136" s="44"/>
    </row>
    <row r="137" spans="1:8" ht="210">
      <c r="A137" s="7">
        <f t="shared" si="3"/>
        <v>116</v>
      </c>
      <c r="B137" s="8" t="s">
        <v>280</v>
      </c>
      <c r="C137" s="7"/>
      <c r="D137" s="6" t="s">
        <v>282</v>
      </c>
      <c r="E137" s="7"/>
      <c r="F137" s="6" t="s">
        <v>61</v>
      </c>
      <c r="G137" s="9">
        <f>G138+G143</f>
        <v>14920.599999999999</v>
      </c>
      <c r="H137" s="9">
        <f>H138+H143</f>
        <v>15202.100000000002</v>
      </c>
    </row>
    <row r="138" spans="1:8" ht="45">
      <c r="A138" s="7">
        <f t="shared" si="3"/>
        <v>117</v>
      </c>
      <c r="B138" s="5" t="s">
        <v>140</v>
      </c>
      <c r="C138" s="7"/>
      <c r="D138" s="6" t="s">
        <v>282</v>
      </c>
      <c r="E138" s="11" t="s">
        <v>141</v>
      </c>
      <c r="F138" s="6" t="s">
        <v>61</v>
      </c>
      <c r="G138" s="9">
        <f>G139+G141</f>
        <v>14920.599999999999</v>
      </c>
      <c r="H138" s="9">
        <f>H139+H141</f>
        <v>15202.100000000002</v>
      </c>
    </row>
    <row r="139" spans="1:8" ht="15">
      <c r="A139" s="7">
        <f t="shared" si="3"/>
        <v>118</v>
      </c>
      <c r="B139" s="5" t="s">
        <v>142</v>
      </c>
      <c r="C139" s="7"/>
      <c r="D139" s="6" t="s">
        <v>282</v>
      </c>
      <c r="E139" s="11" t="s">
        <v>143</v>
      </c>
      <c r="F139" s="6" t="s">
        <v>61</v>
      </c>
      <c r="G139" s="9">
        <f>G140</f>
        <v>11502.8</v>
      </c>
      <c r="H139" s="9">
        <f>H140</f>
        <v>11719.800000000001</v>
      </c>
    </row>
    <row r="140" spans="1:8" ht="30">
      <c r="A140" s="7">
        <f t="shared" si="3"/>
        <v>119</v>
      </c>
      <c r="B140" s="5" t="s">
        <v>125</v>
      </c>
      <c r="C140" s="7"/>
      <c r="D140" s="6" t="s">
        <v>282</v>
      </c>
      <c r="E140" s="11" t="s">
        <v>101</v>
      </c>
      <c r="F140" s="6" t="s">
        <v>61</v>
      </c>
      <c r="G140" s="9">
        <f>11491.3+11.5</f>
        <v>11502.8</v>
      </c>
      <c r="H140" s="9">
        <f>11708.1+11.7</f>
        <v>11719.800000000001</v>
      </c>
    </row>
    <row r="141" spans="1:8" ht="15">
      <c r="A141" s="7">
        <f t="shared" si="3"/>
        <v>120</v>
      </c>
      <c r="B141" s="5" t="s">
        <v>70</v>
      </c>
      <c r="C141" s="7"/>
      <c r="D141" s="6" t="s">
        <v>282</v>
      </c>
      <c r="E141" s="11" t="s">
        <v>71</v>
      </c>
      <c r="F141" s="6" t="s">
        <v>61</v>
      </c>
      <c r="G141" s="9">
        <f>G142</f>
        <v>3417.8</v>
      </c>
      <c r="H141" s="9">
        <f>H142</f>
        <v>3482.3</v>
      </c>
    </row>
    <row r="142" spans="1:8" ht="30">
      <c r="A142" s="7">
        <f t="shared" si="3"/>
        <v>121</v>
      </c>
      <c r="B142" s="5" t="s">
        <v>74</v>
      </c>
      <c r="C142" s="7"/>
      <c r="D142" s="6" t="s">
        <v>282</v>
      </c>
      <c r="E142" s="11" t="s">
        <v>73</v>
      </c>
      <c r="F142" s="6" t="s">
        <v>61</v>
      </c>
      <c r="G142" s="9">
        <f>3414.4+3.4</f>
        <v>3417.8</v>
      </c>
      <c r="H142" s="9">
        <f>3478.8+3.5</f>
        <v>3482.3</v>
      </c>
    </row>
    <row r="143" spans="1:8" ht="15">
      <c r="A143" s="7">
        <f t="shared" si="3"/>
        <v>122</v>
      </c>
      <c r="B143" s="17" t="s">
        <v>10</v>
      </c>
      <c r="C143" s="7"/>
      <c r="D143" s="6" t="s">
        <v>282</v>
      </c>
      <c r="E143" s="11" t="s">
        <v>196</v>
      </c>
      <c r="F143" s="6" t="s">
        <v>61</v>
      </c>
      <c r="G143" s="9">
        <f>G144</f>
        <v>0</v>
      </c>
      <c r="H143" s="9">
        <f>H144</f>
        <v>0</v>
      </c>
    </row>
    <row r="144" spans="1:8" ht="15">
      <c r="A144" s="7">
        <f t="shared" si="3"/>
        <v>123</v>
      </c>
      <c r="B144" s="5" t="s">
        <v>177</v>
      </c>
      <c r="C144" s="7"/>
      <c r="D144" s="6" t="s">
        <v>282</v>
      </c>
      <c r="E144" s="11" t="s">
        <v>178</v>
      </c>
      <c r="F144" s="6" t="s">
        <v>61</v>
      </c>
      <c r="G144" s="9">
        <f>0</f>
        <v>0</v>
      </c>
      <c r="H144" s="45">
        <f>0</f>
        <v>0</v>
      </c>
    </row>
    <row r="145" spans="1:8" ht="111" customHeight="1">
      <c r="A145" s="7">
        <f t="shared" si="3"/>
        <v>124</v>
      </c>
      <c r="B145" s="5" t="s">
        <v>375</v>
      </c>
      <c r="C145" s="7"/>
      <c r="D145" s="6" t="s">
        <v>376</v>
      </c>
      <c r="E145" s="11"/>
      <c r="F145" s="6" t="s">
        <v>171</v>
      </c>
      <c r="G145" s="9">
        <f t="shared" ref="G145:H147" si="4">G146</f>
        <v>0</v>
      </c>
      <c r="H145" s="9">
        <f t="shared" si="4"/>
        <v>0</v>
      </c>
    </row>
    <row r="146" spans="1:8" ht="45">
      <c r="A146" s="7">
        <f t="shared" si="3"/>
        <v>125</v>
      </c>
      <c r="B146" s="5" t="s">
        <v>140</v>
      </c>
      <c r="C146" s="7"/>
      <c r="D146" s="6" t="s">
        <v>376</v>
      </c>
      <c r="E146" s="11" t="s">
        <v>141</v>
      </c>
      <c r="F146" s="6" t="s">
        <v>171</v>
      </c>
      <c r="G146" s="9">
        <f t="shared" si="4"/>
        <v>0</v>
      </c>
      <c r="H146" s="9">
        <f t="shared" si="4"/>
        <v>0</v>
      </c>
    </row>
    <row r="147" spans="1:8" ht="15">
      <c r="A147" s="7">
        <f t="shared" si="3"/>
        <v>126</v>
      </c>
      <c r="B147" s="5" t="s">
        <v>70</v>
      </c>
      <c r="C147" s="7"/>
      <c r="D147" s="6" t="s">
        <v>376</v>
      </c>
      <c r="E147" s="11" t="s">
        <v>71</v>
      </c>
      <c r="F147" s="6" t="s">
        <v>171</v>
      </c>
      <c r="G147" s="9">
        <f t="shared" si="4"/>
        <v>0</v>
      </c>
      <c r="H147" s="9">
        <f t="shared" si="4"/>
        <v>0</v>
      </c>
    </row>
    <row r="148" spans="1:8" ht="30">
      <c r="A148" s="7">
        <f t="shared" si="3"/>
        <v>127</v>
      </c>
      <c r="B148" s="5" t="s">
        <v>74</v>
      </c>
      <c r="C148" s="7"/>
      <c r="D148" s="6" t="s">
        <v>376</v>
      </c>
      <c r="E148" s="11" t="s">
        <v>73</v>
      </c>
      <c r="F148" s="6" t="s">
        <v>171</v>
      </c>
      <c r="G148" s="9"/>
      <c r="H148" s="44"/>
    </row>
    <row r="149" spans="1:8" ht="193.5" customHeight="1">
      <c r="A149" s="7">
        <f t="shared" si="3"/>
        <v>128</v>
      </c>
      <c r="B149" s="8" t="s">
        <v>268</v>
      </c>
      <c r="C149" s="7">
        <v>975</v>
      </c>
      <c r="D149" s="6" t="s">
        <v>213</v>
      </c>
      <c r="E149" s="7"/>
      <c r="F149" s="6" t="s">
        <v>61</v>
      </c>
      <c r="G149" s="9">
        <f>G150+G155</f>
        <v>17065.3</v>
      </c>
      <c r="H149" s="9">
        <f>H150+H155</f>
        <v>17065.3</v>
      </c>
    </row>
    <row r="150" spans="1:8" ht="45">
      <c r="A150" s="7">
        <f t="shared" si="3"/>
        <v>129</v>
      </c>
      <c r="B150" s="5" t="s">
        <v>140</v>
      </c>
      <c r="C150" s="7">
        <v>975</v>
      </c>
      <c r="D150" s="6" t="s">
        <v>213</v>
      </c>
      <c r="E150" s="11" t="s">
        <v>141</v>
      </c>
      <c r="F150" s="6" t="s">
        <v>61</v>
      </c>
      <c r="G150" s="9">
        <f>G151+G153</f>
        <v>13298.199999999999</v>
      </c>
      <c r="H150" s="9">
        <f>H151+H153</f>
        <v>13298.199999999999</v>
      </c>
    </row>
    <row r="151" spans="1:8" ht="15">
      <c r="A151" s="7">
        <f t="shared" si="3"/>
        <v>130</v>
      </c>
      <c r="B151" s="5" t="s">
        <v>142</v>
      </c>
      <c r="C151" s="7">
        <v>975</v>
      </c>
      <c r="D151" s="6" t="s">
        <v>213</v>
      </c>
      <c r="E151" s="11" t="s">
        <v>143</v>
      </c>
      <c r="F151" s="6" t="s">
        <v>61</v>
      </c>
      <c r="G151" s="9">
        <f>G152</f>
        <v>11102.3</v>
      </c>
      <c r="H151" s="9">
        <f>H152</f>
        <v>11102.3</v>
      </c>
    </row>
    <row r="152" spans="1:8" ht="30">
      <c r="A152" s="7">
        <f t="shared" si="3"/>
        <v>131</v>
      </c>
      <c r="B152" s="5" t="s">
        <v>125</v>
      </c>
      <c r="C152" s="7">
        <v>975</v>
      </c>
      <c r="D152" s="6" t="s">
        <v>213</v>
      </c>
      <c r="E152" s="11" t="s">
        <v>101</v>
      </c>
      <c r="F152" s="6" t="s">
        <v>61</v>
      </c>
      <c r="G152" s="9">
        <f>11102.3</f>
        <v>11102.3</v>
      </c>
      <c r="H152" s="9">
        <f>11102.3</f>
        <v>11102.3</v>
      </c>
    </row>
    <row r="153" spans="1:8" ht="15">
      <c r="A153" s="7">
        <f t="shared" si="3"/>
        <v>132</v>
      </c>
      <c r="B153" s="5" t="s">
        <v>70</v>
      </c>
      <c r="C153" s="7">
        <v>975</v>
      </c>
      <c r="D153" s="6" t="s">
        <v>213</v>
      </c>
      <c r="E153" s="11" t="s">
        <v>71</v>
      </c>
      <c r="F153" s="6" t="s">
        <v>61</v>
      </c>
      <c r="G153" s="9">
        <f>G154</f>
        <v>2195.9</v>
      </c>
      <c r="H153" s="9">
        <f>H154</f>
        <v>2195.9</v>
      </c>
    </row>
    <row r="154" spans="1:8" ht="30">
      <c r="A154" s="7">
        <f t="shared" si="3"/>
        <v>133</v>
      </c>
      <c r="B154" s="5" t="s">
        <v>74</v>
      </c>
      <c r="C154" s="7">
        <v>975</v>
      </c>
      <c r="D154" s="6" t="s">
        <v>213</v>
      </c>
      <c r="E154" s="11" t="s">
        <v>73</v>
      </c>
      <c r="F154" s="6" t="s">
        <v>61</v>
      </c>
      <c r="G154" s="9">
        <f>2195.9</f>
        <v>2195.9</v>
      </c>
      <c r="H154" s="9">
        <f>2195.9</f>
        <v>2195.9</v>
      </c>
    </row>
    <row r="155" spans="1:8" ht="15">
      <c r="A155" s="7">
        <f t="shared" si="3"/>
        <v>134</v>
      </c>
      <c r="B155" s="17" t="s">
        <v>10</v>
      </c>
      <c r="C155" s="7"/>
      <c r="D155" s="6" t="s">
        <v>213</v>
      </c>
      <c r="E155" s="11" t="s">
        <v>196</v>
      </c>
      <c r="F155" s="6" t="s">
        <v>61</v>
      </c>
      <c r="G155" s="9">
        <f>G156</f>
        <v>3767.1</v>
      </c>
      <c r="H155" s="9">
        <f>H156</f>
        <v>3767.1</v>
      </c>
    </row>
    <row r="156" spans="1:8" ht="15">
      <c r="A156" s="7">
        <f t="shared" si="3"/>
        <v>135</v>
      </c>
      <c r="B156" s="5" t="s">
        <v>177</v>
      </c>
      <c r="C156" s="7"/>
      <c r="D156" s="6" t="s">
        <v>213</v>
      </c>
      <c r="E156" s="11" t="s">
        <v>178</v>
      </c>
      <c r="F156" s="6" t="s">
        <v>61</v>
      </c>
      <c r="G156" s="9">
        <f>3767.1</f>
        <v>3767.1</v>
      </c>
      <c r="H156" s="9">
        <f>3767.1</f>
        <v>3767.1</v>
      </c>
    </row>
    <row r="157" spans="1:8" ht="90">
      <c r="A157" s="7">
        <f t="shared" si="3"/>
        <v>136</v>
      </c>
      <c r="B157" s="8" t="s">
        <v>105</v>
      </c>
      <c r="C157" s="7">
        <v>975</v>
      </c>
      <c r="D157" s="6" t="s">
        <v>214</v>
      </c>
      <c r="E157" s="7"/>
      <c r="F157" s="6"/>
      <c r="G157" s="9">
        <f>G158+G166</f>
        <v>8194.6</v>
      </c>
      <c r="H157" s="9">
        <f>H158+H166</f>
        <v>8194.6</v>
      </c>
    </row>
    <row r="158" spans="1:8" ht="15">
      <c r="A158" s="7">
        <f t="shared" si="3"/>
        <v>137</v>
      </c>
      <c r="B158" s="8" t="s">
        <v>218</v>
      </c>
      <c r="C158" s="7"/>
      <c r="D158" s="6" t="s">
        <v>214</v>
      </c>
      <c r="E158" s="7"/>
      <c r="F158" s="6" t="s">
        <v>171</v>
      </c>
      <c r="G158" s="9">
        <f>G159</f>
        <v>6102.6</v>
      </c>
      <c r="H158" s="9">
        <f>H159</f>
        <v>6102.6</v>
      </c>
    </row>
    <row r="159" spans="1:8" ht="63" customHeight="1">
      <c r="A159" s="7">
        <f t="shared" si="3"/>
        <v>138</v>
      </c>
      <c r="B159" s="5" t="s">
        <v>140</v>
      </c>
      <c r="C159" s="7">
        <v>975</v>
      </c>
      <c r="D159" s="6" t="s">
        <v>214</v>
      </c>
      <c r="E159" s="11" t="s">
        <v>141</v>
      </c>
      <c r="F159" s="6" t="s">
        <v>171</v>
      </c>
      <c r="G159" s="9">
        <f>G160+G163</f>
        <v>6102.6</v>
      </c>
      <c r="H159" s="9">
        <f>H160+H163</f>
        <v>6102.6</v>
      </c>
    </row>
    <row r="160" spans="1:8" ht="15">
      <c r="A160" s="7">
        <f t="shared" si="3"/>
        <v>139</v>
      </c>
      <c r="B160" s="5" t="s">
        <v>142</v>
      </c>
      <c r="C160" s="7">
        <v>975</v>
      </c>
      <c r="D160" s="6" t="s">
        <v>214</v>
      </c>
      <c r="E160" s="11" t="s">
        <v>143</v>
      </c>
      <c r="F160" s="6" t="s">
        <v>171</v>
      </c>
      <c r="G160" s="9">
        <f>G161+G162</f>
        <v>4376</v>
      </c>
      <c r="H160" s="9">
        <f>H161+H162</f>
        <v>4376</v>
      </c>
    </row>
    <row r="161" spans="1:8" ht="75">
      <c r="A161" s="7">
        <f t="shared" si="3"/>
        <v>140</v>
      </c>
      <c r="B161" s="5" t="s">
        <v>126</v>
      </c>
      <c r="C161" s="7">
        <v>975</v>
      </c>
      <c r="D161" s="6" t="s">
        <v>214</v>
      </c>
      <c r="E161" s="11" t="s">
        <v>144</v>
      </c>
      <c r="F161" s="6" t="s">
        <v>171</v>
      </c>
      <c r="G161" s="9">
        <f>6468-2092</f>
        <v>4376</v>
      </c>
      <c r="H161" s="9">
        <f>6468-2092</f>
        <v>4376</v>
      </c>
    </row>
    <row r="162" spans="1:8" ht="30">
      <c r="A162" s="7">
        <f t="shared" si="3"/>
        <v>141</v>
      </c>
      <c r="B162" s="5" t="s">
        <v>125</v>
      </c>
      <c r="C162" s="7"/>
      <c r="D162" s="6" t="s">
        <v>214</v>
      </c>
      <c r="E162" s="11" t="s">
        <v>101</v>
      </c>
      <c r="F162" s="6" t="s">
        <v>171</v>
      </c>
      <c r="G162" s="9"/>
      <c r="H162" s="44"/>
    </row>
    <row r="163" spans="1:8" ht="15">
      <c r="A163" s="7">
        <f t="shared" si="3"/>
        <v>142</v>
      </c>
      <c r="B163" s="5" t="s">
        <v>70</v>
      </c>
      <c r="C163" s="7">
        <v>975</v>
      </c>
      <c r="D163" s="6" t="s">
        <v>214</v>
      </c>
      <c r="E163" s="11" t="s">
        <v>71</v>
      </c>
      <c r="F163" s="6" t="s">
        <v>171</v>
      </c>
      <c r="G163" s="9">
        <f>G164+G165</f>
        <v>1726.6</v>
      </c>
      <c r="H163" s="9">
        <f>H164+H165</f>
        <v>1726.6</v>
      </c>
    </row>
    <row r="164" spans="1:8" ht="75">
      <c r="A164" s="7">
        <f t="shared" si="3"/>
        <v>143</v>
      </c>
      <c r="B164" s="5" t="s">
        <v>128</v>
      </c>
      <c r="C164" s="7">
        <v>975</v>
      </c>
      <c r="D164" s="6" t="s">
        <v>214</v>
      </c>
      <c r="E164" s="11" t="s">
        <v>72</v>
      </c>
      <c r="F164" s="6" t="s">
        <v>171</v>
      </c>
      <c r="G164" s="9">
        <f>1726.6</f>
        <v>1726.6</v>
      </c>
      <c r="H164" s="9">
        <f>1726.6</f>
        <v>1726.6</v>
      </c>
    </row>
    <row r="165" spans="1:8" ht="30">
      <c r="A165" s="7">
        <f t="shared" si="3"/>
        <v>144</v>
      </c>
      <c r="B165" s="5" t="s">
        <v>74</v>
      </c>
      <c r="C165" s="7"/>
      <c r="D165" s="6" t="s">
        <v>214</v>
      </c>
      <c r="E165" s="11" t="s">
        <v>73</v>
      </c>
      <c r="F165" s="6" t="s">
        <v>171</v>
      </c>
      <c r="G165" s="9"/>
      <c r="H165" s="44"/>
    </row>
    <row r="166" spans="1:8" ht="15">
      <c r="A166" s="7">
        <f t="shared" si="3"/>
        <v>145</v>
      </c>
      <c r="B166" s="17" t="s">
        <v>10</v>
      </c>
      <c r="C166" s="7"/>
      <c r="D166" s="6" t="s">
        <v>214</v>
      </c>
      <c r="E166" s="11" t="s">
        <v>196</v>
      </c>
      <c r="F166" s="6" t="s">
        <v>171</v>
      </c>
      <c r="G166" s="9">
        <f>G167</f>
        <v>2092</v>
      </c>
      <c r="H166" s="9">
        <f>H167</f>
        <v>2092</v>
      </c>
    </row>
    <row r="167" spans="1:8" ht="15">
      <c r="A167" s="7">
        <f t="shared" si="3"/>
        <v>146</v>
      </c>
      <c r="B167" s="5" t="s">
        <v>177</v>
      </c>
      <c r="C167" s="7"/>
      <c r="D167" s="6" t="s">
        <v>214</v>
      </c>
      <c r="E167" s="11" t="s">
        <v>178</v>
      </c>
      <c r="F167" s="6" t="s">
        <v>171</v>
      </c>
      <c r="G167" s="9">
        <f>2092</f>
        <v>2092</v>
      </c>
      <c r="H167" s="9">
        <f>2092</f>
        <v>2092</v>
      </c>
    </row>
    <row r="168" spans="1:8" ht="90">
      <c r="A168" s="7">
        <f t="shared" si="3"/>
        <v>147</v>
      </c>
      <c r="B168" s="8" t="s">
        <v>105</v>
      </c>
      <c r="C168" s="7">
        <v>975</v>
      </c>
      <c r="D168" s="6" t="s">
        <v>299</v>
      </c>
      <c r="E168" s="7"/>
      <c r="F168" s="6"/>
      <c r="G168" s="9">
        <f>G169</f>
        <v>17531.099999999999</v>
      </c>
      <c r="H168" s="9">
        <f>H169</f>
        <v>17531.099999999999</v>
      </c>
    </row>
    <row r="169" spans="1:8" ht="15">
      <c r="A169" s="7">
        <f t="shared" si="3"/>
        <v>148</v>
      </c>
      <c r="B169" s="8" t="s">
        <v>218</v>
      </c>
      <c r="C169" s="7"/>
      <c r="D169" s="6" t="s">
        <v>299</v>
      </c>
      <c r="E169" s="7"/>
      <c r="F169" s="6" t="s">
        <v>171</v>
      </c>
      <c r="G169" s="9">
        <f>G170</f>
        <v>17531.099999999999</v>
      </c>
      <c r="H169" s="9">
        <f>H170</f>
        <v>17531.099999999999</v>
      </c>
    </row>
    <row r="170" spans="1:8" ht="45">
      <c r="A170" s="7">
        <f t="shared" si="3"/>
        <v>149</v>
      </c>
      <c r="B170" s="5" t="s">
        <v>140</v>
      </c>
      <c r="C170" s="7">
        <v>975</v>
      </c>
      <c r="D170" s="6" t="s">
        <v>299</v>
      </c>
      <c r="E170" s="11" t="s">
        <v>141</v>
      </c>
      <c r="F170" s="6" t="s">
        <v>171</v>
      </c>
      <c r="G170" s="9">
        <f>G171+G173</f>
        <v>17531.099999999999</v>
      </c>
      <c r="H170" s="9">
        <f>H171+H173</f>
        <v>17531.099999999999</v>
      </c>
    </row>
    <row r="171" spans="1:8" ht="15">
      <c r="A171" s="7">
        <f t="shared" si="3"/>
        <v>150</v>
      </c>
      <c r="B171" s="5" t="s">
        <v>142</v>
      </c>
      <c r="C171" s="7">
        <v>975</v>
      </c>
      <c r="D171" s="6" t="s">
        <v>299</v>
      </c>
      <c r="E171" s="11" t="s">
        <v>143</v>
      </c>
      <c r="F171" s="6" t="s">
        <v>171</v>
      </c>
      <c r="G171" s="9">
        <f>G172</f>
        <v>12225.7</v>
      </c>
      <c r="H171" s="9">
        <f>H172</f>
        <v>12225.7</v>
      </c>
    </row>
    <row r="172" spans="1:8" ht="75">
      <c r="A172" s="7">
        <f t="shared" si="3"/>
        <v>151</v>
      </c>
      <c r="B172" s="5" t="s">
        <v>126</v>
      </c>
      <c r="C172" s="7">
        <v>975</v>
      </c>
      <c r="D172" s="6" t="s">
        <v>299</v>
      </c>
      <c r="E172" s="11" t="s">
        <v>144</v>
      </c>
      <c r="F172" s="6" t="s">
        <v>171</v>
      </c>
      <c r="G172" s="9">
        <f>12225.7</f>
        <v>12225.7</v>
      </c>
      <c r="H172" s="9">
        <f>12225.7</f>
        <v>12225.7</v>
      </c>
    </row>
    <row r="173" spans="1:8" ht="15">
      <c r="A173" s="7">
        <f t="shared" si="3"/>
        <v>152</v>
      </c>
      <c r="B173" s="5" t="s">
        <v>70</v>
      </c>
      <c r="C173" s="7">
        <v>975</v>
      </c>
      <c r="D173" s="6" t="s">
        <v>299</v>
      </c>
      <c r="E173" s="11" t="s">
        <v>71</v>
      </c>
      <c r="F173" s="6" t="s">
        <v>171</v>
      </c>
      <c r="G173" s="9">
        <f>G174</f>
        <v>5305.4</v>
      </c>
      <c r="H173" s="9">
        <f>H174</f>
        <v>5305.4</v>
      </c>
    </row>
    <row r="174" spans="1:8" ht="75">
      <c r="A174" s="7">
        <f t="shared" si="3"/>
        <v>153</v>
      </c>
      <c r="B174" s="5" t="s">
        <v>128</v>
      </c>
      <c r="C174" s="7">
        <v>975</v>
      </c>
      <c r="D174" s="6" t="s">
        <v>299</v>
      </c>
      <c r="E174" s="11" t="s">
        <v>72</v>
      </c>
      <c r="F174" s="6" t="s">
        <v>171</v>
      </c>
      <c r="G174" s="9">
        <f>5305.4</f>
        <v>5305.4</v>
      </c>
      <c r="H174" s="9">
        <f>5305.4</f>
        <v>5305.4</v>
      </c>
    </row>
    <row r="175" spans="1:8" ht="90">
      <c r="A175" s="7">
        <f t="shared" si="3"/>
        <v>154</v>
      </c>
      <c r="B175" s="8" t="s">
        <v>105</v>
      </c>
      <c r="C175" s="7">
        <v>975</v>
      </c>
      <c r="D175" s="6" t="s">
        <v>300</v>
      </c>
      <c r="E175" s="7"/>
      <c r="F175" s="6"/>
      <c r="G175" s="9">
        <f>G176</f>
        <v>34884.200000000004</v>
      </c>
      <c r="H175" s="9">
        <f>H176</f>
        <v>34884.200000000004</v>
      </c>
    </row>
    <row r="176" spans="1:8" ht="15">
      <c r="A176" s="7">
        <f t="shared" si="3"/>
        <v>155</v>
      </c>
      <c r="B176" s="8" t="s">
        <v>218</v>
      </c>
      <c r="C176" s="7"/>
      <c r="D176" s="6" t="s">
        <v>300</v>
      </c>
      <c r="E176" s="7"/>
      <c r="F176" s="6" t="s">
        <v>171</v>
      </c>
      <c r="G176" s="9">
        <f>G177+G182</f>
        <v>34884.200000000004</v>
      </c>
      <c r="H176" s="9">
        <f>H177+H182</f>
        <v>34884.200000000004</v>
      </c>
    </row>
    <row r="177" spans="1:8" ht="45">
      <c r="A177" s="7">
        <f t="shared" si="3"/>
        <v>156</v>
      </c>
      <c r="B177" s="5" t="s">
        <v>140</v>
      </c>
      <c r="C177" s="7">
        <v>975</v>
      </c>
      <c r="D177" s="6" t="s">
        <v>300</v>
      </c>
      <c r="E177" s="11" t="s">
        <v>141</v>
      </c>
      <c r="F177" s="6" t="s">
        <v>171</v>
      </c>
      <c r="G177" s="9">
        <f>G178+G180</f>
        <v>34133.100000000006</v>
      </c>
      <c r="H177" s="9">
        <f>H178+H180</f>
        <v>34133.100000000006</v>
      </c>
    </row>
    <row r="178" spans="1:8" ht="15">
      <c r="A178" s="7">
        <f t="shared" ref="A178:A235" si="5">A177+1</f>
        <v>157</v>
      </c>
      <c r="B178" s="5" t="s">
        <v>142</v>
      </c>
      <c r="C178" s="7">
        <v>975</v>
      </c>
      <c r="D178" s="6" t="s">
        <v>300</v>
      </c>
      <c r="E178" s="11" t="s">
        <v>143</v>
      </c>
      <c r="F178" s="6" t="s">
        <v>171</v>
      </c>
      <c r="G178" s="9">
        <f>G179</f>
        <v>27924.800000000003</v>
      </c>
      <c r="H178" s="9">
        <f>H179</f>
        <v>27924.800000000003</v>
      </c>
    </row>
    <row r="179" spans="1:8" ht="75">
      <c r="A179" s="7">
        <f t="shared" si="5"/>
        <v>158</v>
      </c>
      <c r="B179" s="5" t="s">
        <v>126</v>
      </c>
      <c r="C179" s="7">
        <v>975</v>
      </c>
      <c r="D179" s="6" t="s">
        <v>300</v>
      </c>
      <c r="E179" s="11" t="s">
        <v>144</v>
      </c>
      <c r="F179" s="6" t="s">
        <v>171</v>
      </c>
      <c r="G179" s="9">
        <f>28675.9-751.1</f>
        <v>27924.800000000003</v>
      </c>
      <c r="H179" s="9">
        <f>28675.9-751.1</f>
        <v>27924.800000000003</v>
      </c>
    </row>
    <row r="180" spans="1:8" ht="15">
      <c r="A180" s="7">
        <f t="shared" si="5"/>
        <v>159</v>
      </c>
      <c r="B180" s="5" t="s">
        <v>70</v>
      </c>
      <c r="C180" s="7">
        <v>975</v>
      </c>
      <c r="D180" s="6" t="s">
        <v>300</v>
      </c>
      <c r="E180" s="11" t="s">
        <v>71</v>
      </c>
      <c r="F180" s="6" t="s">
        <v>171</v>
      </c>
      <c r="G180" s="9">
        <f>G181</f>
        <v>6208.3</v>
      </c>
      <c r="H180" s="9">
        <f>H181</f>
        <v>6208.3</v>
      </c>
    </row>
    <row r="181" spans="1:8" ht="75">
      <c r="A181" s="7">
        <f t="shared" si="5"/>
        <v>160</v>
      </c>
      <c r="B181" s="5" t="s">
        <v>128</v>
      </c>
      <c r="C181" s="7">
        <v>975</v>
      </c>
      <c r="D181" s="6" t="s">
        <v>300</v>
      </c>
      <c r="E181" s="11" t="s">
        <v>72</v>
      </c>
      <c r="F181" s="6" t="s">
        <v>171</v>
      </c>
      <c r="G181" s="9">
        <f>6208.3</f>
        <v>6208.3</v>
      </c>
      <c r="H181" s="9">
        <f>6208.3</f>
        <v>6208.3</v>
      </c>
    </row>
    <row r="182" spans="1:8" ht="15">
      <c r="A182" s="7">
        <f t="shared" si="5"/>
        <v>161</v>
      </c>
      <c r="B182" s="17" t="s">
        <v>10</v>
      </c>
      <c r="C182" s="7"/>
      <c r="D182" s="6" t="s">
        <v>300</v>
      </c>
      <c r="E182" s="11" t="s">
        <v>196</v>
      </c>
      <c r="F182" s="6" t="s">
        <v>171</v>
      </c>
      <c r="G182" s="9">
        <f>G183</f>
        <v>751.1</v>
      </c>
      <c r="H182" s="9">
        <f>H183</f>
        <v>751.1</v>
      </c>
    </row>
    <row r="183" spans="1:8" ht="15">
      <c r="A183" s="7">
        <f t="shared" si="5"/>
        <v>162</v>
      </c>
      <c r="B183" s="5" t="s">
        <v>177</v>
      </c>
      <c r="C183" s="7"/>
      <c r="D183" s="6" t="s">
        <v>300</v>
      </c>
      <c r="E183" s="11" t="s">
        <v>178</v>
      </c>
      <c r="F183" s="6" t="s">
        <v>171</v>
      </c>
      <c r="G183" s="9">
        <f>751.1</f>
        <v>751.1</v>
      </c>
      <c r="H183" s="9">
        <f>751.1</f>
        <v>751.1</v>
      </c>
    </row>
    <row r="184" spans="1:8" ht="15">
      <c r="A184" s="7">
        <f t="shared" si="5"/>
        <v>163</v>
      </c>
      <c r="B184" s="8" t="s">
        <v>219</v>
      </c>
      <c r="C184" s="7"/>
      <c r="D184" s="6"/>
      <c r="E184" s="7"/>
      <c r="F184" s="6" t="s">
        <v>217</v>
      </c>
      <c r="G184" s="9">
        <f>G185+G190+G194</f>
        <v>31632</v>
      </c>
      <c r="H184" s="9">
        <f>H185+H190+H194</f>
        <v>31632</v>
      </c>
    </row>
    <row r="185" spans="1:8" ht="105">
      <c r="A185" s="7">
        <f t="shared" si="5"/>
        <v>164</v>
      </c>
      <c r="B185" s="8" t="s">
        <v>38</v>
      </c>
      <c r="C185" s="7"/>
      <c r="D185" s="6" t="s">
        <v>215</v>
      </c>
      <c r="E185" s="7"/>
      <c r="F185" s="6" t="s">
        <v>217</v>
      </c>
      <c r="G185" s="9">
        <f>G186</f>
        <v>1971.8</v>
      </c>
      <c r="H185" s="9">
        <f>H186</f>
        <v>1971.8</v>
      </c>
    </row>
    <row r="186" spans="1:8" ht="45">
      <c r="A186" s="7">
        <f t="shared" si="5"/>
        <v>165</v>
      </c>
      <c r="B186" s="5" t="s">
        <v>140</v>
      </c>
      <c r="C186" s="7">
        <v>975</v>
      </c>
      <c r="D186" s="6" t="s">
        <v>215</v>
      </c>
      <c r="E186" s="11" t="s">
        <v>141</v>
      </c>
      <c r="F186" s="6" t="s">
        <v>217</v>
      </c>
      <c r="G186" s="9">
        <f>G187</f>
        <v>1971.8</v>
      </c>
      <c r="H186" s="9">
        <f>H187</f>
        <v>1971.8</v>
      </c>
    </row>
    <row r="187" spans="1:8" ht="15">
      <c r="A187" s="7">
        <f t="shared" si="5"/>
        <v>166</v>
      </c>
      <c r="B187" s="5" t="s">
        <v>142</v>
      </c>
      <c r="C187" s="7">
        <v>975</v>
      </c>
      <c r="D187" s="6" t="s">
        <v>215</v>
      </c>
      <c r="E187" s="11" t="s">
        <v>143</v>
      </c>
      <c r="F187" s="6" t="s">
        <v>217</v>
      </c>
      <c r="G187" s="9">
        <f>G188+G189</f>
        <v>1971.8</v>
      </c>
      <c r="H187" s="9">
        <f>H188+H189</f>
        <v>1971.8</v>
      </c>
    </row>
    <row r="188" spans="1:8" ht="75">
      <c r="A188" s="7">
        <f t="shared" si="5"/>
        <v>167</v>
      </c>
      <c r="B188" s="5" t="s">
        <v>126</v>
      </c>
      <c r="C188" s="7">
        <v>975</v>
      </c>
      <c r="D188" s="6" t="s">
        <v>215</v>
      </c>
      <c r="E188" s="11" t="s">
        <v>144</v>
      </c>
      <c r="F188" s="6" t="s">
        <v>217</v>
      </c>
      <c r="G188" s="9">
        <f>1971.8</f>
        <v>1971.8</v>
      </c>
      <c r="H188" s="9">
        <f>1971.8</f>
        <v>1971.8</v>
      </c>
    </row>
    <row r="189" spans="1:8" ht="30">
      <c r="A189" s="7">
        <f t="shared" si="5"/>
        <v>168</v>
      </c>
      <c r="B189" s="5" t="s">
        <v>125</v>
      </c>
      <c r="C189" s="7"/>
      <c r="D189" s="6" t="s">
        <v>215</v>
      </c>
      <c r="E189" s="11" t="s">
        <v>101</v>
      </c>
      <c r="F189" s="6" t="s">
        <v>217</v>
      </c>
      <c r="G189" s="9"/>
      <c r="H189" s="44"/>
    </row>
    <row r="190" spans="1:8" ht="105">
      <c r="A190" s="7">
        <f t="shared" si="5"/>
        <v>169</v>
      </c>
      <c r="B190" s="8" t="s">
        <v>38</v>
      </c>
      <c r="C190" s="7"/>
      <c r="D190" s="6" t="s">
        <v>301</v>
      </c>
      <c r="E190" s="7"/>
      <c r="F190" s="6" t="s">
        <v>217</v>
      </c>
      <c r="G190" s="9">
        <f t="shared" ref="G190:H192" si="6">G191</f>
        <v>5746.6</v>
      </c>
      <c r="H190" s="9">
        <f t="shared" si="6"/>
        <v>5746.6</v>
      </c>
    </row>
    <row r="191" spans="1:8" ht="45">
      <c r="A191" s="7">
        <f t="shared" si="5"/>
        <v>170</v>
      </c>
      <c r="B191" s="5" t="s">
        <v>140</v>
      </c>
      <c r="C191" s="7">
        <v>975</v>
      </c>
      <c r="D191" s="6" t="s">
        <v>301</v>
      </c>
      <c r="E191" s="11" t="s">
        <v>141</v>
      </c>
      <c r="F191" s="6" t="s">
        <v>217</v>
      </c>
      <c r="G191" s="9">
        <f t="shared" si="6"/>
        <v>5746.6</v>
      </c>
      <c r="H191" s="9">
        <f t="shared" si="6"/>
        <v>5746.6</v>
      </c>
    </row>
    <row r="192" spans="1:8" ht="15">
      <c r="A192" s="7">
        <f t="shared" si="5"/>
        <v>171</v>
      </c>
      <c r="B192" s="5" t="s">
        <v>142</v>
      </c>
      <c r="C192" s="7">
        <v>975</v>
      </c>
      <c r="D192" s="6" t="s">
        <v>301</v>
      </c>
      <c r="E192" s="11" t="s">
        <v>143</v>
      </c>
      <c r="F192" s="6" t="s">
        <v>217</v>
      </c>
      <c r="G192" s="9">
        <f t="shared" si="6"/>
        <v>5746.6</v>
      </c>
      <c r="H192" s="9">
        <f t="shared" si="6"/>
        <v>5746.6</v>
      </c>
    </row>
    <row r="193" spans="1:8" ht="75">
      <c r="A193" s="7">
        <f t="shared" si="5"/>
        <v>172</v>
      </c>
      <c r="B193" s="5" t="s">
        <v>126</v>
      </c>
      <c r="C193" s="7">
        <v>975</v>
      </c>
      <c r="D193" s="6" t="s">
        <v>301</v>
      </c>
      <c r="E193" s="11" t="s">
        <v>144</v>
      </c>
      <c r="F193" s="6" t="s">
        <v>217</v>
      </c>
      <c r="G193" s="9">
        <f>5746.6</f>
        <v>5746.6</v>
      </c>
      <c r="H193" s="9">
        <f>5746.6</f>
        <v>5746.6</v>
      </c>
    </row>
    <row r="194" spans="1:8" ht="105">
      <c r="A194" s="7">
        <f t="shared" si="5"/>
        <v>173</v>
      </c>
      <c r="B194" s="8" t="s">
        <v>38</v>
      </c>
      <c r="C194" s="7"/>
      <c r="D194" s="6" t="s">
        <v>302</v>
      </c>
      <c r="E194" s="7"/>
      <c r="F194" s="6" t="s">
        <v>217</v>
      </c>
      <c r="G194" s="9">
        <f t="shared" ref="G194:H196" si="7">G195</f>
        <v>23913.599999999999</v>
      </c>
      <c r="H194" s="9">
        <f t="shared" si="7"/>
        <v>23913.599999999999</v>
      </c>
    </row>
    <row r="195" spans="1:8" ht="45">
      <c r="A195" s="7">
        <f t="shared" si="5"/>
        <v>174</v>
      </c>
      <c r="B195" s="5" t="s">
        <v>140</v>
      </c>
      <c r="C195" s="7">
        <v>975</v>
      </c>
      <c r="D195" s="6" t="s">
        <v>302</v>
      </c>
      <c r="E195" s="11" t="s">
        <v>141</v>
      </c>
      <c r="F195" s="6" t="s">
        <v>217</v>
      </c>
      <c r="G195" s="9">
        <f t="shared" si="7"/>
        <v>23913.599999999999</v>
      </c>
      <c r="H195" s="9">
        <f t="shared" si="7"/>
        <v>23913.599999999999</v>
      </c>
    </row>
    <row r="196" spans="1:8" ht="15">
      <c r="A196" s="7">
        <f t="shared" si="5"/>
        <v>175</v>
      </c>
      <c r="B196" s="5" t="s">
        <v>142</v>
      </c>
      <c r="C196" s="7">
        <v>975</v>
      </c>
      <c r="D196" s="6" t="s">
        <v>302</v>
      </c>
      <c r="E196" s="11" t="s">
        <v>143</v>
      </c>
      <c r="F196" s="6" t="s">
        <v>217</v>
      </c>
      <c r="G196" s="9">
        <f t="shared" si="7"/>
        <v>23913.599999999999</v>
      </c>
      <c r="H196" s="9">
        <f t="shared" si="7"/>
        <v>23913.599999999999</v>
      </c>
    </row>
    <row r="197" spans="1:8" ht="75">
      <c r="A197" s="7">
        <f t="shared" si="5"/>
        <v>176</v>
      </c>
      <c r="B197" s="5" t="s">
        <v>126</v>
      </c>
      <c r="C197" s="7">
        <v>975</v>
      </c>
      <c r="D197" s="6" t="s">
        <v>302</v>
      </c>
      <c r="E197" s="11" t="s">
        <v>144</v>
      </c>
      <c r="F197" s="6" t="s">
        <v>217</v>
      </c>
      <c r="G197" s="9">
        <f>35122-11208.4</f>
        <v>23913.599999999999</v>
      </c>
      <c r="H197" s="9">
        <f>35122-11208.4</f>
        <v>23913.599999999999</v>
      </c>
    </row>
    <row r="198" spans="1:8" ht="105">
      <c r="A198" s="7">
        <f t="shared" si="5"/>
        <v>177</v>
      </c>
      <c r="B198" s="5" t="s">
        <v>309</v>
      </c>
      <c r="C198" s="7"/>
      <c r="D198" s="7" t="s">
        <v>314</v>
      </c>
      <c r="E198" s="11"/>
      <c r="F198" s="6" t="s">
        <v>217</v>
      </c>
      <c r="G198" s="9">
        <f>G199+G207</f>
        <v>11208.399999999998</v>
      </c>
      <c r="H198" s="9">
        <f>H199+H207</f>
        <v>11208.399999999998</v>
      </c>
    </row>
    <row r="199" spans="1:8" ht="45">
      <c r="A199" s="7">
        <f t="shared" si="5"/>
        <v>178</v>
      </c>
      <c r="B199" s="5" t="s">
        <v>140</v>
      </c>
      <c r="C199" s="7"/>
      <c r="D199" s="7" t="s">
        <v>314</v>
      </c>
      <c r="E199" s="11" t="s">
        <v>141</v>
      </c>
      <c r="F199" s="6" t="s">
        <v>217</v>
      </c>
      <c r="G199" s="9">
        <f>G200+G205+G203</f>
        <v>11028.099999999999</v>
      </c>
      <c r="H199" s="9">
        <f>H200+H205+H203</f>
        <v>11028.099999999999</v>
      </c>
    </row>
    <row r="200" spans="1:8" ht="15">
      <c r="A200" s="7">
        <f t="shared" si="5"/>
        <v>179</v>
      </c>
      <c r="B200" s="5" t="s">
        <v>142</v>
      </c>
      <c r="C200" s="7"/>
      <c r="D200" s="7" t="s">
        <v>314</v>
      </c>
      <c r="E200" s="11" t="s">
        <v>143</v>
      </c>
      <c r="F200" s="6" t="s">
        <v>217</v>
      </c>
      <c r="G200" s="9">
        <f>G201+G202</f>
        <v>10667.5</v>
      </c>
      <c r="H200" s="9">
        <f>H201+H202</f>
        <v>10667.5</v>
      </c>
    </row>
    <row r="201" spans="1:8" ht="75">
      <c r="A201" s="7">
        <f t="shared" si="5"/>
        <v>180</v>
      </c>
      <c r="B201" s="5" t="s">
        <v>126</v>
      </c>
      <c r="C201" s="7"/>
      <c r="D201" s="7" t="s">
        <v>314</v>
      </c>
      <c r="E201" s="11" t="s">
        <v>144</v>
      </c>
      <c r="F201" s="6" t="s">
        <v>217</v>
      </c>
      <c r="G201" s="9">
        <f>10487.2</f>
        <v>10487.2</v>
      </c>
      <c r="H201" s="9">
        <f>10487.2</f>
        <v>10487.2</v>
      </c>
    </row>
    <row r="202" spans="1:8" ht="45">
      <c r="A202" s="7">
        <f t="shared" si="5"/>
        <v>181</v>
      </c>
      <c r="B202" s="5" t="s">
        <v>310</v>
      </c>
      <c r="C202" s="7"/>
      <c r="D202" s="7" t="s">
        <v>314</v>
      </c>
      <c r="E202" s="11" t="s">
        <v>315</v>
      </c>
      <c r="F202" s="6" t="s">
        <v>217</v>
      </c>
      <c r="G202" s="9">
        <f>180.3</f>
        <v>180.3</v>
      </c>
      <c r="H202" s="9">
        <f>180.3</f>
        <v>180.3</v>
      </c>
    </row>
    <row r="203" spans="1:8" ht="15">
      <c r="A203" s="7">
        <f t="shared" si="5"/>
        <v>182</v>
      </c>
      <c r="B203" s="5" t="s">
        <v>70</v>
      </c>
      <c r="C203" s="7"/>
      <c r="D203" s="7" t="s">
        <v>314</v>
      </c>
      <c r="E203" s="11" t="s">
        <v>71</v>
      </c>
      <c r="F203" s="6" t="s">
        <v>217</v>
      </c>
      <c r="G203" s="9">
        <f>G204</f>
        <v>180.3</v>
      </c>
      <c r="H203" s="9">
        <f>H204</f>
        <v>180.3</v>
      </c>
    </row>
    <row r="204" spans="1:8" ht="45">
      <c r="A204" s="7">
        <f t="shared" si="5"/>
        <v>183</v>
      </c>
      <c r="B204" s="5" t="s">
        <v>311</v>
      </c>
      <c r="C204" s="7"/>
      <c r="D204" s="7" t="s">
        <v>314</v>
      </c>
      <c r="E204" s="11" t="s">
        <v>316</v>
      </c>
      <c r="F204" s="6" t="s">
        <v>217</v>
      </c>
      <c r="G204" s="9">
        <f>180.3</f>
        <v>180.3</v>
      </c>
      <c r="H204" s="9">
        <f>180.3</f>
        <v>180.3</v>
      </c>
    </row>
    <row r="205" spans="1:8" ht="45">
      <c r="A205" s="7">
        <f t="shared" si="5"/>
        <v>184</v>
      </c>
      <c r="B205" s="5" t="s">
        <v>312</v>
      </c>
      <c r="C205" s="7"/>
      <c r="D205" s="7" t="s">
        <v>314</v>
      </c>
      <c r="E205" s="11" t="s">
        <v>317</v>
      </c>
      <c r="F205" s="6" t="s">
        <v>217</v>
      </c>
      <c r="G205" s="9">
        <f>G206</f>
        <v>180.3</v>
      </c>
      <c r="H205" s="9">
        <f>H206</f>
        <v>180.3</v>
      </c>
    </row>
    <row r="206" spans="1:8" ht="43.5" customHeight="1">
      <c r="A206" s="7">
        <f t="shared" si="5"/>
        <v>185</v>
      </c>
      <c r="B206" s="5" t="s">
        <v>371</v>
      </c>
      <c r="C206" s="7"/>
      <c r="D206" s="7" t="s">
        <v>314</v>
      </c>
      <c r="E206" s="11" t="s">
        <v>318</v>
      </c>
      <c r="F206" s="6" t="s">
        <v>217</v>
      </c>
      <c r="G206" s="9">
        <f>180.3</f>
        <v>180.3</v>
      </c>
      <c r="H206" s="9">
        <f>180.3</f>
        <v>180.3</v>
      </c>
    </row>
    <row r="207" spans="1:8" ht="15">
      <c r="A207" s="7">
        <f t="shared" si="5"/>
        <v>186</v>
      </c>
      <c r="B207" s="5" t="s">
        <v>10</v>
      </c>
      <c r="C207" s="7"/>
      <c r="D207" s="7" t="s">
        <v>314</v>
      </c>
      <c r="E207" s="11" t="s">
        <v>196</v>
      </c>
      <c r="F207" s="6" t="s">
        <v>217</v>
      </c>
      <c r="G207" s="9">
        <f>G208</f>
        <v>180.3</v>
      </c>
      <c r="H207" s="9">
        <f>H208</f>
        <v>180.3</v>
      </c>
    </row>
    <row r="208" spans="1:8" ht="60">
      <c r="A208" s="7">
        <f t="shared" si="5"/>
        <v>187</v>
      </c>
      <c r="B208" s="5" t="s">
        <v>52</v>
      </c>
      <c r="C208" s="7"/>
      <c r="D208" s="7" t="s">
        <v>314</v>
      </c>
      <c r="E208" s="11" t="s">
        <v>319</v>
      </c>
      <c r="F208" s="6" t="s">
        <v>217</v>
      </c>
      <c r="G208" s="9">
        <f>G209</f>
        <v>180.3</v>
      </c>
      <c r="H208" s="9">
        <f>H209</f>
        <v>180.3</v>
      </c>
    </row>
    <row r="209" spans="1:8" ht="90">
      <c r="A209" s="7">
        <f t="shared" si="5"/>
        <v>188</v>
      </c>
      <c r="B209" s="5" t="s">
        <v>313</v>
      </c>
      <c r="C209" s="7"/>
      <c r="D209" s="7" t="s">
        <v>314</v>
      </c>
      <c r="E209" s="11" t="s">
        <v>320</v>
      </c>
      <c r="F209" s="6" t="s">
        <v>217</v>
      </c>
      <c r="G209" s="9">
        <f>180.3</f>
        <v>180.3</v>
      </c>
      <c r="H209" s="9">
        <f>180.3</f>
        <v>180.3</v>
      </c>
    </row>
    <row r="210" spans="1:8" ht="45">
      <c r="A210" s="7">
        <f t="shared" si="5"/>
        <v>189</v>
      </c>
      <c r="B210" s="19" t="s">
        <v>303</v>
      </c>
      <c r="C210" s="7"/>
      <c r="D210" s="6" t="s">
        <v>305</v>
      </c>
      <c r="E210" s="7"/>
      <c r="F210" s="6" t="s">
        <v>35</v>
      </c>
      <c r="G210" s="9">
        <f>G211</f>
        <v>9617.1</v>
      </c>
      <c r="H210" s="9">
        <f>H211</f>
        <v>9617.1</v>
      </c>
    </row>
    <row r="211" spans="1:8" ht="120">
      <c r="A211" s="7">
        <f t="shared" si="5"/>
        <v>190</v>
      </c>
      <c r="B211" s="34" t="s">
        <v>304</v>
      </c>
      <c r="C211" s="7"/>
      <c r="D211" s="7" t="s">
        <v>306</v>
      </c>
      <c r="E211" s="7"/>
      <c r="F211" s="6" t="s">
        <v>35</v>
      </c>
      <c r="G211" s="9">
        <f>G212+G214+G216+G221</f>
        <v>9617.1</v>
      </c>
      <c r="H211" s="9">
        <f>H212+H214+H216+H221</f>
        <v>9617.1</v>
      </c>
    </row>
    <row r="212" spans="1:8" ht="30">
      <c r="A212" s="7">
        <f t="shared" si="5"/>
        <v>191</v>
      </c>
      <c r="B212" s="18" t="s">
        <v>47</v>
      </c>
      <c r="C212" s="7"/>
      <c r="D212" s="7" t="s">
        <v>306</v>
      </c>
      <c r="E212" s="7">
        <v>200</v>
      </c>
      <c r="F212" s="6" t="s">
        <v>35</v>
      </c>
      <c r="G212" s="9">
        <f>G213</f>
        <v>188.6</v>
      </c>
      <c r="H212" s="9">
        <f>H213</f>
        <v>188.6</v>
      </c>
    </row>
    <row r="213" spans="1:8" ht="45">
      <c r="A213" s="7">
        <f t="shared" si="5"/>
        <v>192</v>
      </c>
      <c r="B213" s="18" t="s">
        <v>49</v>
      </c>
      <c r="C213" s="7"/>
      <c r="D213" s="7" t="s">
        <v>306</v>
      </c>
      <c r="E213" s="7">
        <v>240</v>
      </c>
      <c r="F213" s="6" t="s">
        <v>35</v>
      </c>
      <c r="G213" s="9">
        <f>188.6</f>
        <v>188.6</v>
      </c>
      <c r="H213" s="9">
        <f>188.6</f>
        <v>188.6</v>
      </c>
    </row>
    <row r="214" spans="1:8" ht="30">
      <c r="A214" s="7">
        <f t="shared" si="5"/>
        <v>193</v>
      </c>
      <c r="B214" s="19" t="s">
        <v>33</v>
      </c>
      <c r="C214" s="7"/>
      <c r="D214" s="7" t="s">
        <v>306</v>
      </c>
      <c r="E214" s="7">
        <v>300</v>
      </c>
      <c r="F214" s="6" t="s">
        <v>35</v>
      </c>
      <c r="G214" s="9">
        <f>G215</f>
        <v>5657.1</v>
      </c>
      <c r="H214" s="9">
        <f>H215</f>
        <v>5657.1</v>
      </c>
    </row>
    <row r="215" spans="1:8" ht="30">
      <c r="A215" s="7">
        <f t="shared" si="5"/>
        <v>194</v>
      </c>
      <c r="B215" s="19" t="s">
        <v>158</v>
      </c>
      <c r="C215" s="7"/>
      <c r="D215" s="7" t="s">
        <v>306</v>
      </c>
      <c r="E215" s="7">
        <v>320</v>
      </c>
      <c r="F215" s="6" t="s">
        <v>35</v>
      </c>
      <c r="G215" s="9">
        <f>5657.1</f>
        <v>5657.1</v>
      </c>
      <c r="H215" s="9">
        <f>5657.1</f>
        <v>5657.1</v>
      </c>
    </row>
    <row r="216" spans="1:8" ht="45">
      <c r="A216" s="7">
        <f t="shared" si="5"/>
        <v>195</v>
      </c>
      <c r="B216" s="5" t="s">
        <v>140</v>
      </c>
      <c r="C216" s="7"/>
      <c r="D216" s="7" t="s">
        <v>306</v>
      </c>
      <c r="E216" s="7">
        <v>600</v>
      </c>
      <c r="F216" s="6" t="s">
        <v>35</v>
      </c>
      <c r="G216" s="9">
        <f>G217+G219</f>
        <v>3571.9</v>
      </c>
      <c r="H216" s="9">
        <f>H217+H219</f>
        <v>3571.9</v>
      </c>
    </row>
    <row r="217" spans="1:8" ht="15">
      <c r="A217" s="7">
        <f t="shared" si="5"/>
        <v>196</v>
      </c>
      <c r="B217" s="5" t="s">
        <v>142</v>
      </c>
      <c r="C217" s="7"/>
      <c r="D217" s="7" t="s">
        <v>306</v>
      </c>
      <c r="E217" s="7">
        <v>610</v>
      </c>
      <c r="F217" s="6" t="s">
        <v>35</v>
      </c>
      <c r="G217" s="9">
        <f>G218</f>
        <v>2898.9</v>
      </c>
      <c r="H217" s="9">
        <f>H218</f>
        <v>2898.9</v>
      </c>
    </row>
    <row r="218" spans="1:8" ht="30">
      <c r="A218" s="7">
        <f t="shared" si="5"/>
        <v>197</v>
      </c>
      <c r="B218" s="5" t="s">
        <v>125</v>
      </c>
      <c r="C218" s="7"/>
      <c r="D218" s="7" t="s">
        <v>306</v>
      </c>
      <c r="E218" s="7">
        <v>612</v>
      </c>
      <c r="F218" s="6" t="s">
        <v>35</v>
      </c>
      <c r="G218" s="9">
        <f>2898.9</f>
        <v>2898.9</v>
      </c>
      <c r="H218" s="9">
        <f>2898.9</f>
        <v>2898.9</v>
      </c>
    </row>
    <row r="219" spans="1:8" ht="15">
      <c r="A219" s="7">
        <f t="shared" si="5"/>
        <v>198</v>
      </c>
      <c r="B219" s="5" t="s">
        <v>70</v>
      </c>
      <c r="C219" s="7"/>
      <c r="D219" s="7" t="s">
        <v>306</v>
      </c>
      <c r="E219" s="7">
        <v>620</v>
      </c>
      <c r="F219" s="6" t="s">
        <v>35</v>
      </c>
      <c r="G219" s="9">
        <f>G220</f>
        <v>673</v>
      </c>
      <c r="H219" s="9">
        <f>H220</f>
        <v>673</v>
      </c>
    </row>
    <row r="220" spans="1:8" ht="75">
      <c r="A220" s="7">
        <f t="shared" si="5"/>
        <v>199</v>
      </c>
      <c r="B220" s="5" t="s">
        <v>128</v>
      </c>
      <c r="C220" s="7"/>
      <c r="D220" s="7" t="s">
        <v>306</v>
      </c>
      <c r="E220" s="7">
        <v>622</v>
      </c>
      <c r="F220" s="6" t="s">
        <v>35</v>
      </c>
      <c r="G220" s="9">
        <f>673</f>
        <v>673</v>
      </c>
      <c r="H220" s="9">
        <f>673</f>
        <v>673</v>
      </c>
    </row>
    <row r="221" spans="1:8" ht="15">
      <c r="A221" s="7">
        <f t="shared" si="5"/>
        <v>200</v>
      </c>
      <c r="B221" s="17" t="s">
        <v>10</v>
      </c>
      <c r="C221" s="7"/>
      <c r="D221" s="7" t="s">
        <v>306</v>
      </c>
      <c r="E221" s="7">
        <v>800</v>
      </c>
      <c r="F221" s="6" t="s">
        <v>35</v>
      </c>
      <c r="G221" s="9">
        <f>G222</f>
        <v>199.5</v>
      </c>
      <c r="H221" s="9">
        <f>H222</f>
        <v>199.5</v>
      </c>
    </row>
    <row r="222" spans="1:8" ht="15">
      <c r="A222" s="7">
        <f t="shared" si="5"/>
        <v>201</v>
      </c>
      <c r="B222" s="5" t="s">
        <v>177</v>
      </c>
      <c r="C222" s="7"/>
      <c r="D222" s="7" t="s">
        <v>306</v>
      </c>
      <c r="E222" s="7">
        <v>870</v>
      </c>
      <c r="F222" s="6" t="s">
        <v>35</v>
      </c>
      <c r="G222" s="9">
        <f>199.5</f>
        <v>199.5</v>
      </c>
      <c r="H222" s="9">
        <f>199.5</f>
        <v>199.5</v>
      </c>
    </row>
    <row r="223" spans="1:8" ht="45">
      <c r="A223" s="7">
        <f t="shared" si="5"/>
        <v>202</v>
      </c>
      <c r="B223" s="8" t="s">
        <v>36</v>
      </c>
      <c r="C223" s="7">
        <v>975</v>
      </c>
      <c r="D223" s="6" t="s">
        <v>216</v>
      </c>
      <c r="E223" s="7"/>
      <c r="F223" s="6"/>
      <c r="G223" s="9">
        <f>G235+G242+G224+G251+G229+G232</f>
        <v>78929.500000000015</v>
      </c>
      <c r="H223" s="9">
        <f>H235+H242+H224+H251+H229+H232</f>
        <v>78929.500000000015</v>
      </c>
    </row>
    <row r="224" spans="1:8" ht="150">
      <c r="A224" s="7">
        <f t="shared" si="5"/>
        <v>203</v>
      </c>
      <c r="B224" s="8" t="s">
        <v>60</v>
      </c>
      <c r="C224" s="7">
        <v>975</v>
      </c>
      <c r="D224" s="6" t="s">
        <v>92</v>
      </c>
      <c r="E224" s="7"/>
      <c r="F224" s="6" t="s">
        <v>35</v>
      </c>
      <c r="G224" s="9">
        <f>G225+G227</f>
        <v>2948.8999999999996</v>
      </c>
      <c r="H224" s="9">
        <f>H225+H227</f>
        <v>2948.8999999999996</v>
      </c>
    </row>
    <row r="225" spans="1:8" ht="90">
      <c r="A225" s="7">
        <f t="shared" si="5"/>
        <v>204</v>
      </c>
      <c r="B225" s="5" t="s">
        <v>43</v>
      </c>
      <c r="C225" s="7">
        <v>975</v>
      </c>
      <c r="D225" s="6" t="s">
        <v>92</v>
      </c>
      <c r="E225" s="11" t="s">
        <v>44</v>
      </c>
      <c r="F225" s="6" t="s">
        <v>35</v>
      </c>
      <c r="G225" s="9">
        <f>G226</f>
        <v>2475.6999999999998</v>
      </c>
      <c r="H225" s="9">
        <f>H226</f>
        <v>2475.6999999999998</v>
      </c>
    </row>
    <row r="226" spans="1:8" ht="30">
      <c r="A226" s="7">
        <f t="shared" si="5"/>
        <v>205</v>
      </c>
      <c r="B226" s="5" t="s">
        <v>45</v>
      </c>
      <c r="C226" s="7">
        <v>975</v>
      </c>
      <c r="D226" s="6" t="s">
        <v>92</v>
      </c>
      <c r="E226" s="11" t="s">
        <v>46</v>
      </c>
      <c r="F226" s="6" t="s">
        <v>35</v>
      </c>
      <c r="G226" s="9">
        <f>2475.7</f>
        <v>2475.6999999999998</v>
      </c>
      <c r="H226" s="9">
        <f>2475.7</f>
        <v>2475.6999999999998</v>
      </c>
    </row>
    <row r="227" spans="1:8" ht="30">
      <c r="A227" s="7">
        <f t="shared" si="5"/>
        <v>206</v>
      </c>
      <c r="B227" s="5" t="s">
        <v>47</v>
      </c>
      <c r="C227" s="7">
        <v>975</v>
      </c>
      <c r="D227" s="6" t="s">
        <v>92</v>
      </c>
      <c r="E227" s="11" t="s">
        <v>48</v>
      </c>
      <c r="F227" s="6" t="s">
        <v>35</v>
      </c>
      <c r="G227" s="9">
        <f>G228</f>
        <v>473.2</v>
      </c>
      <c r="H227" s="9">
        <f>H228</f>
        <v>473.2</v>
      </c>
    </row>
    <row r="228" spans="1:8" ht="45">
      <c r="A228" s="7">
        <f t="shared" si="5"/>
        <v>207</v>
      </c>
      <c r="B228" s="5" t="s">
        <v>49</v>
      </c>
      <c r="C228" s="7">
        <v>975</v>
      </c>
      <c r="D228" s="6" t="s">
        <v>92</v>
      </c>
      <c r="E228" s="11" t="s">
        <v>50</v>
      </c>
      <c r="F228" s="6" t="s">
        <v>35</v>
      </c>
      <c r="G228" s="9">
        <f>473.2</f>
        <v>473.2</v>
      </c>
      <c r="H228" s="9">
        <f>473.2</f>
        <v>473.2</v>
      </c>
    </row>
    <row r="229" spans="1:8" ht="255">
      <c r="A229" s="7">
        <f t="shared" si="5"/>
        <v>208</v>
      </c>
      <c r="B229" s="19" t="s">
        <v>327</v>
      </c>
      <c r="C229" s="7"/>
      <c r="D229" s="7" t="s">
        <v>328</v>
      </c>
      <c r="E229" s="11"/>
      <c r="F229" s="6"/>
      <c r="G229" s="9">
        <f>G230</f>
        <v>7339.1</v>
      </c>
      <c r="H229" s="9">
        <f>H230</f>
        <v>7340.1</v>
      </c>
    </row>
    <row r="230" spans="1:8" ht="45">
      <c r="A230" s="7">
        <f t="shared" si="5"/>
        <v>209</v>
      </c>
      <c r="B230" s="8" t="s">
        <v>17</v>
      </c>
      <c r="C230" s="7"/>
      <c r="D230" s="7" t="s">
        <v>328</v>
      </c>
      <c r="E230" s="11" t="s">
        <v>329</v>
      </c>
      <c r="F230" s="6" t="s">
        <v>18</v>
      </c>
      <c r="G230" s="9">
        <f>G231</f>
        <v>7339.1</v>
      </c>
      <c r="H230" s="9">
        <f>H231</f>
        <v>7340.1</v>
      </c>
    </row>
    <row r="231" spans="1:8" ht="15">
      <c r="A231" s="7">
        <f t="shared" si="5"/>
        <v>210</v>
      </c>
      <c r="B231" s="17" t="s">
        <v>170</v>
      </c>
      <c r="C231" s="7"/>
      <c r="D231" s="7" t="s">
        <v>328</v>
      </c>
      <c r="E231" s="11" t="s">
        <v>330</v>
      </c>
      <c r="F231" s="6" t="s">
        <v>18</v>
      </c>
      <c r="G231" s="9">
        <f>19573.7-12234.6</f>
        <v>7339.1</v>
      </c>
      <c r="H231" s="9">
        <f>19573.7-12233.6</f>
        <v>7340.1</v>
      </c>
    </row>
    <row r="232" spans="1:8" ht="195">
      <c r="A232" s="7">
        <f t="shared" si="5"/>
        <v>211</v>
      </c>
      <c r="B232" s="24" t="s">
        <v>398</v>
      </c>
      <c r="C232" s="7"/>
      <c r="D232" s="7" t="s">
        <v>400</v>
      </c>
      <c r="E232" s="11"/>
      <c r="F232" s="6"/>
      <c r="G232" s="9">
        <f>G233</f>
        <v>12234.6</v>
      </c>
      <c r="H232" s="9">
        <f>H233</f>
        <v>12233.6</v>
      </c>
    </row>
    <row r="233" spans="1:8" ht="60">
      <c r="A233" s="7">
        <f t="shared" si="5"/>
        <v>212</v>
      </c>
      <c r="B233" s="8" t="s">
        <v>399</v>
      </c>
      <c r="C233" s="7"/>
      <c r="D233" s="7" t="s">
        <v>400</v>
      </c>
      <c r="E233" s="11" t="s">
        <v>329</v>
      </c>
      <c r="F233" s="6" t="s">
        <v>18</v>
      </c>
      <c r="G233" s="9">
        <f>G234</f>
        <v>12234.6</v>
      </c>
      <c r="H233" s="9">
        <f>H234</f>
        <v>12233.6</v>
      </c>
    </row>
    <row r="234" spans="1:8" ht="15">
      <c r="A234" s="7">
        <f t="shared" si="5"/>
        <v>213</v>
      </c>
      <c r="B234" s="17" t="s">
        <v>170</v>
      </c>
      <c r="C234" s="7"/>
      <c r="D234" s="7" t="s">
        <v>400</v>
      </c>
      <c r="E234" s="11" t="s">
        <v>330</v>
      </c>
      <c r="F234" s="6" t="s">
        <v>18</v>
      </c>
      <c r="G234" s="9">
        <f>12234.6</f>
        <v>12234.6</v>
      </c>
      <c r="H234" s="45">
        <f>12233.6</f>
        <v>12233.6</v>
      </c>
    </row>
    <row r="235" spans="1:8" ht="149.25" customHeight="1">
      <c r="A235" s="7">
        <f t="shared" si="5"/>
        <v>214</v>
      </c>
      <c r="B235" s="8" t="s">
        <v>146</v>
      </c>
      <c r="C235" s="7">
        <v>975</v>
      </c>
      <c r="D235" s="6" t="s">
        <v>93</v>
      </c>
      <c r="E235" s="7"/>
      <c r="F235" s="6" t="s">
        <v>35</v>
      </c>
      <c r="G235" s="9">
        <f>G236+G238+G240</f>
        <v>3031.5</v>
      </c>
      <c r="H235" s="9">
        <f>H236+H238+H240</f>
        <v>3031.5</v>
      </c>
    </row>
    <row r="236" spans="1:8" ht="90">
      <c r="A236" s="7">
        <f t="shared" ref="A236:A285" si="8">A235+1</f>
        <v>215</v>
      </c>
      <c r="B236" s="5" t="s">
        <v>43</v>
      </c>
      <c r="C236" s="7">
        <v>975</v>
      </c>
      <c r="D236" s="6" t="s">
        <v>93</v>
      </c>
      <c r="E236" s="11" t="s">
        <v>44</v>
      </c>
      <c r="F236" s="6" t="s">
        <v>35</v>
      </c>
      <c r="G236" s="9">
        <f>G237</f>
        <v>2694</v>
      </c>
      <c r="H236" s="9">
        <f>H237</f>
        <v>2694</v>
      </c>
    </row>
    <row r="237" spans="1:8" ht="30">
      <c r="A237" s="7">
        <f t="shared" si="8"/>
        <v>216</v>
      </c>
      <c r="B237" s="5" t="s">
        <v>45</v>
      </c>
      <c r="C237" s="7">
        <v>975</v>
      </c>
      <c r="D237" s="6" t="s">
        <v>93</v>
      </c>
      <c r="E237" s="11" t="s">
        <v>46</v>
      </c>
      <c r="F237" s="6" t="s">
        <v>35</v>
      </c>
      <c r="G237" s="9">
        <f>2694</f>
        <v>2694</v>
      </c>
      <c r="H237" s="9">
        <f>2694</f>
        <v>2694</v>
      </c>
    </row>
    <row r="238" spans="1:8" ht="30">
      <c r="A238" s="7">
        <f t="shared" si="8"/>
        <v>217</v>
      </c>
      <c r="B238" s="5" t="s">
        <v>47</v>
      </c>
      <c r="C238" s="7">
        <v>975</v>
      </c>
      <c r="D238" s="6" t="s">
        <v>93</v>
      </c>
      <c r="E238" s="11" t="s">
        <v>48</v>
      </c>
      <c r="F238" s="6" t="s">
        <v>35</v>
      </c>
      <c r="G238" s="9">
        <f>G239</f>
        <v>337.5</v>
      </c>
      <c r="H238" s="9">
        <f>H239</f>
        <v>337.5</v>
      </c>
    </row>
    <row r="239" spans="1:8" ht="45">
      <c r="A239" s="7">
        <f t="shared" si="8"/>
        <v>218</v>
      </c>
      <c r="B239" s="5" t="s">
        <v>49</v>
      </c>
      <c r="C239" s="7">
        <v>975</v>
      </c>
      <c r="D239" s="6" t="s">
        <v>93</v>
      </c>
      <c r="E239" s="11" t="s">
        <v>50</v>
      </c>
      <c r="F239" s="6" t="s">
        <v>35</v>
      </c>
      <c r="G239" s="9">
        <f>337.5</f>
        <v>337.5</v>
      </c>
      <c r="H239" s="9">
        <f>337.5</f>
        <v>337.5</v>
      </c>
    </row>
    <row r="240" spans="1:8" ht="15">
      <c r="A240" s="7">
        <f t="shared" si="8"/>
        <v>219</v>
      </c>
      <c r="B240" s="5" t="s">
        <v>10</v>
      </c>
      <c r="C240" s="7"/>
      <c r="D240" s="6" t="s">
        <v>93</v>
      </c>
      <c r="E240" s="11" t="s">
        <v>196</v>
      </c>
      <c r="F240" s="6" t="s">
        <v>35</v>
      </c>
      <c r="G240" s="9">
        <f>G241</f>
        <v>0</v>
      </c>
      <c r="H240" s="9">
        <f>H241</f>
        <v>0</v>
      </c>
    </row>
    <row r="241" spans="1:8" ht="15">
      <c r="A241" s="7">
        <f t="shared" si="8"/>
        <v>220</v>
      </c>
      <c r="B241" s="5" t="s">
        <v>11</v>
      </c>
      <c r="C241" s="7"/>
      <c r="D241" s="6" t="s">
        <v>93</v>
      </c>
      <c r="E241" s="11" t="s">
        <v>6</v>
      </c>
      <c r="F241" s="6" t="s">
        <v>35</v>
      </c>
      <c r="G241" s="9"/>
      <c r="H241" s="44"/>
    </row>
    <row r="242" spans="1:8" ht="105">
      <c r="A242" s="7">
        <f t="shared" si="8"/>
        <v>221</v>
      </c>
      <c r="B242" s="8" t="s">
        <v>222</v>
      </c>
      <c r="C242" s="7">
        <v>975</v>
      </c>
      <c r="D242" s="6" t="s">
        <v>94</v>
      </c>
      <c r="E242" s="7"/>
      <c r="F242" s="6" t="s">
        <v>35</v>
      </c>
      <c r="G242" s="9">
        <f>G243+G245+G247+G249</f>
        <v>52904.1</v>
      </c>
      <c r="H242" s="9">
        <f>H243+H245+H247+H249</f>
        <v>52904.1</v>
      </c>
    </row>
    <row r="243" spans="1:8" ht="90">
      <c r="A243" s="7">
        <f t="shared" si="8"/>
        <v>222</v>
      </c>
      <c r="B243" s="5" t="s">
        <v>43</v>
      </c>
      <c r="C243" s="7">
        <v>975</v>
      </c>
      <c r="D243" s="6" t="s">
        <v>94</v>
      </c>
      <c r="E243" s="11" t="s">
        <v>44</v>
      </c>
      <c r="F243" s="6" t="s">
        <v>35</v>
      </c>
      <c r="G243" s="9">
        <f>G244</f>
        <v>44336.1</v>
      </c>
      <c r="H243" s="9">
        <f>H244</f>
        <v>44336.1</v>
      </c>
    </row>
    <row r="244" spans="1:8" ht="30">
      <c r="A244" s="7">
        <f t="shared" si="8"/>
        <v>223</v>
      </c>
      <c r="B244" s="5" t="s">
        <v>227</v>
      </c>
      <c r="C244" s="7">
        <v>975</v>
      </c>
      <c r="D244" s="6" t="s">
        <v>94</v>
      </c>
      <c r="E244" s="11" t="s">
        <v>228</v>
      </c>
      <c r="F244" s="6" t="s">
        <v>35</v>
      </c>
      <c r="G244" s="9">
        <f>20059+24277.1</f>
        <v>44336.1</v>
      </c>
      <c r="H244" s="9">
        <f>20059+24277.1</f>
        <v>44336.1</v>
      </c>
    </row>
    <row r="245" spans="1:8" ht="30">
      <c r="A245" s="7">
        <f t="shared" si="8"/>
        <v>224</v>
      </c>
      <c r="B245" s="5" t="s">
        <v>47</v>
      </c>
      <c r="C245" s="7">
        <v>975</v>
      </c>
      <c r="D245" s="6" t="s">
        <v>94</v>
      </c>
      <c r="E245" s="11" t="s">
        <v>48</v>
      </c>
      <c r="F245" s="6" t="s">
        <v>35</v>
      </c>
      <c r="G245" s="9">
        <f>G246</f>
        <v>8288</v>
      </c>
      <c r="H245" s="9">
        <f>H246</f>
        <v>8288</v>
      </c>
    </row>
    <row r="246" spans="1:8" ht="45">
      <c r="A246" s="7">
        <f t="shared" si="8"/>
        <v>225</v>
      </c>
      <c r="B246" s="5" t="s">
        <v>49</v>
      </c>
      <c r="C246" s="7">
        <v>975</v>
      </c>
      <c r="D246" s="6" t="s">
        <v>94</v>
      </c>
      <c r="E246" s="11" t="s">
        <v>50</v>
      </c>
      <c r="F246" s="6" t="s">
        <v>35</v>
      </c>
      <c r="G246" s="9">
        <f>5974.8+2313.2</f>
        <v>8288</v>
      </c>
      <c r="H246" s="9">
        <f>5974.8+2313.2</f>
        <v>8288</v>
      </c>
    </row>
    <row r="247" spans="1:8" ht="30">
      <c r="A247" s="7">
        <f t="shared" si="8"/>
        <v>226</v>
      </c>
      <c r="B247" s="5" t="s">
        <v>33</v>
      </c>
      <c r="C247" s="7"/>
      <c r="D247" s="6" t="s">
        <v>94</v>
      </c>
      <c r="E247" s="11" t="s">
        <v>34</v>
      </c>
      <c r="F247" s="6" t="s">
        <v>35</v>
      </c>
      <c r="G247" s="9">
        <f>G248</f>
        <v>280</v>
      </c>
      <c r="H247" s="9">
        <f>H248</f>
        <v>280</v>
      </c>
    </row>
    <row r="248" spans="1:8" ht="15">
      <c r="A248" s="7">
        <f t="shared" si="8"/>
        <v>227</v>
      </c>
      <c r="B248" s="5" t="s">
        <v>138</v>
      </c>
      <c r="C248" s="7"/>
      <c r="D248" s="6" t="s">
        <v>94</v>
      </c>
      <c r="E248" s="11" t="s">
        <v>139</v>
      </c>
      <c r="F248" s="6" t="s">
        <v>35</v>
      </c>
      <c r="G248" s="9">
        <f>280</f>
        <v>280</v>
      </c>
      <c r="H248" s="9">
        <f>280</f>
        <v>280</v>
      </c>
    </row>
    <row r="249" spans="1:8" ht="15">
      <c r="A249" s="7">
        <f t="shared" si="8"/>
        <v>228</v>
      </c>
      <c r="B249" s="5" t="s">
        <v>10</v>
      </c>
      <c r="C249" s="7"/>
      <c r="D249" s="6" t="s">
        <v>94</v>
      </c>
      <c r="E249" s="11" t="s">
        <v>196</v>
      </c>
      <c r="F249" s="6" t="s">
        <v>35</v>
      </c>
      <c r="G249" s="9">
        <f>G250</f>
        <v>0</v>
      </c>
      <c r="H249" s="9">
        <f>H250</f>
        <v>0</v>
      </c>
    </row>
    <row r="250" spans="1:8" ht="15">
      <c r="A250" s="7">
        <f t="shared" si="8"/>
        <v>229</v>
      </c>
      <c r="B250" s="5" t="s">
        <v>11</v>
      </c>
      <c r="C250" s="7"/>
      <c r="D250" s="6" t="s">
        <v>94</v>
      </c>
      <c r="E250" s="11" t="s">
        <v>6</v>
      </c>
      <c r="F250" s="6" t="s">
        <v>35</v>
      </c>
      <c r="G250" s="9"/>
      <c r="H250" s="44"/>
    </row>
    <row r="251" spans="1:8" ht="186" customHeight="1">
      <c r="A251" s="7">
        <f t="shared" si="8"/>
        <v>230</v>
      </c>
      <c r="B251" s="8" t="s">
        <v>198</v>
      </c>
      <c r="C251" s="7">
        <v>975</v>
      </c>
      <c r="D251" s="6" t="s">
        <v>95</v>
      </c>
      <c r="E251" s="6"/>
      <c r="F251" s="11" t="s">
        <v>35</v>
      </c>
      <c r="G251" s="9">
        <f>G252</f>
        <v>471.3</v>
      </c>
      <c r="H251" s="9">
        <f>H252</f>
        <v>471.3</v>
      </c>
    </row>
    <row r="252" spans="1:8" ht="30">
      <c r="A252" s="7">
        <f t="shared" si="8"/>
        <v>231</v>
      </c>
      <c r="B252" s="5" t="s">
        <v>45</v>
      </c>
      <c r="C252" s="7">
        <v>975</v>
      </c>
      <c r="D252" s="6" t="s">
        <v>95</v>
      </c>
      <c r="E252" s="6" t="s">
        <v>46</v>
      </c>
      <c r="F252" s="11" t="s">
        <v>35</v>
      </c>
      <c r="G252" s="9">
        <f>471.3</f>
        <v>471.3</v>
      </c>
      <c r="H252" s="9">
        <f>471.3</f>
        <v>471.3</v>
      </c>
    </row>
    <row r="253" spans="1:8" ht="46.8">
      <c r="A253" s="7">
        <f t="shared" si="8"/>
        <v>232</v>
      </c>
      <c r="B253" s="25" t="s">
        <v>172</v>
      </c>
      <c r="C253" s="20">
        <v>956</v>
      </c>
      <c r="D253" s="21" t="s">
        <v>132</v>
      </c>
      <c r="E253" s="20"/>
      <c r="F253" s="21"/>
      <c r="G253" s="22">
        <f>G254+G293+G307+G321</f>
        <v>157606.79999999999</v>
      </c>
      <c r="H253" s="22">
        <f>H254+H293+H307+H321</f>
        <v>157606.9</v>
      </c>
    </row>
    <row r="254" spans="1:8" ht="30">
      <c r="A254" s="7">
        <f t="shared" si="8"/>
        <v>233</v>
      </c>
      <c r="B254" s="8" t="s">
        <v>103</v>
      </c>
      <c r="C254" s="7">
        <v>956</v>
      </c>
      <c r="D254" s="6" t="s">
        <v>133</v>
      </c>
      <c r="E254" s="7"/>
      <c r="F254" s="6" t="s">
        <v>102</v>
      </c>
      <c r="G254" s="9">
        <f>G267+G280+G259+G263+G272+G276+G285+G289+G255</f>
        <v>45402.099999999991</v>
      </c>
      <c r="H254" s="9">
        <f>H267+H280+H259+H263+H272+H276+H285+H289+H255</f>
        <v>45402.2</v>
      </c>
    </row>
    <row r="255" spans="1:8" ht="105">
      <c r="A255" s="7">
        <f t="shared" si="8"/>
        <v>234</v>
      </c>
      <c r="B255" s="8" t="s">
        <v>355</v>
      </c>
      <c r="C255" s="7"/>
      <c r="D255" s="6" t="s">
        <v>366</v>
      </c>
      <c r="E255" s="7"/>
      <c r="F255" s="6" t="s">
        <v>102</v>
      </c>
      <c r="G255" s="9">
        <f t="shared" ref="G255:H257" si="9">G256</f>
        <v>75.2</v>
      </c>
      <c r="H255" s="9">
        <f t="shared" si="9"/>
        <v>75.3</v>
      </c>
    </row>
    <row r="256" spans="1:8" ht="75">
      <c r="A256" s="7">
        <f t="shared" si="8"/>
        <v>235</v>
      </c>
      <c r="B256" s="5" t="s">
        <v>126</v>
      </c>
      <c r="C256" s="7"/>
      <c r="D256" s="6" t="s">
        <v>366</v>
      </c>
      <c r="E256" s="7">
        <v>600</v>
      </c>
      <c r="F256" s="6" t="s">
        <v>102</v>
      </c>
      <c r="G256" s="9">
        <f t="shared" si="9"/>
        <v>75.2</v>
      </c>
      <c r="H256" s="9">
        <f t="shared" si="9"/>
        <v>75.3</v>
      </c>
    </row>
    <row r="257" spans="1:8" ht="15">
      <c r="A257" s="7">
        <f t="shared" si="8"/>
        <v>236</v>
      </c>
      <c r="B257" s="5" t="s">
        <v>142</v>
      </c>
      <c r="C257" s="7"/>
      <c r="D257" s="6" t="s">
        <v>366</v>
      </c>
      <c r="E257" s="7">
        <v>610</v>
      </c>
      <c r="F257" s="6" t="s">
        <v>102</v>
      </c>
      <c r="G257" s="9">
        <f t="shared" si="9"/>
        <v>75.2</v>
      </c>
      <c r="H257" s="9">
        <f t="shared" si="9"/>
        <v>75.3</v>
      </c>
    </row>
    <row r="258" spans="1:8" ht="30">
      <c r="A258" s="7">
        <f t="shared" si="8"/>
        <v>237</v>
      </c>
      <c r="B258" s="5" t="s">
        <v>125</v>
      </c>
      <c r="C258" s="7"/>
      <c r="D258" s="6" t="s">
        <v>366</v>
      </c>
      <c r="E258" s="7">
        <v>612</v>
      </c>
      <c r="F258" s="6" t="s">
        <v>102</v>
      </c>
      <c r="G258" s="9">
        <f>81.5+1.8-8.1</f>
        <v>75.2</v>
      </c>
      <c r="H258" s="9">
        <f>81.5+1.8-57.9+49.9</f>
        <v>75.3</v>
      </c>
    </row>
    <row r="259" spans="1:8" ht="90">
      <c r="A259" s="7">
        <f t="shared" si="8"/>
        <v>238</v>
      </c>
      <c r="B259" s="8" t="s">
        <v>244</v>
      </c>
      <c r="C259" s="7"/>
      <c r="D259" s="7" t="s">
        <v>245</v>
      </c>
      <c r="E259" s="7"/>
      <c r="F259" s="6" t="s">
        <v>102</v>
      </c>
      <c r="G259" s="9">
        <f t="shared" ref="G259:H261" si="10">G260</f>
        <v>84.4</v>
      </c>
      <c r="H259" s="9">
        <f t="shared" si="10"/>
        <v>84.4</v>
      </c>
    </row>
    <row r="260" spans="1:8" ht="45">
      <c r="A260" s="7">
        <f t="shared" si="8"/>
        <v>239</v>
      </c>
      <c r="B260" s="5" t="s">
        <v>140</v>
      </c>
      <c r="C260" s="7"/>
      <c r="D260" s="7" t="s">
        <v>245</v>
      </c>
      <c r="E260" s="7">
        <v>600</v>
      </c>
      <c r="F260" s="6" t="s">
        <v>102</v>
      </c>
      <c r="G260" s="9">
        <f t="shared" si="10"/>
        <v>84.4</v>
      </c>
      <c r="H260" s="9">
        <f t="shared" si="10"/>
        <v>84.4</v>
      </c>
    </row>
    <row r="261" spans="1:8" ht="15">
      <c r="A261" s="7">
        <f t="shared" si="8"/>
        <v>240</v>
      </c>
      <c r="B261" s="5" t="s">
        <v>142</v>
      </c>
      <c r="C261" s="7"/>
      <c r="D261" s="7" t="s">
        <v>245</v>
      </c>
      <c r="E261" s="7">
        <v>610</v>
      </c>
      <c r="F261" s="6" t="s">
        <v>102</v>
      </c>
      <c r="G261" s="9">
        <f t="shared" si="10"/>
        <v>84.4</v>
      </c>
      <c r="H261" s="9">
        <f t="shared" si="10"/>
        <v>84.4</v>
      </c>
    </row>
    <row r="262" spans="1:8" ht="30">
      <c r="A262" s="7">
        <f t="shared" si="8"/>
        <v>241</v>
      </c>
      <c r="B262" s="8" t="s">
        <v>125</v>
      </c>
      <c r="C262" s="7"/>
      <c r="D262" s="7" t="s">
        <v>245</v>
      </c>
      <c r="E262" s="7">
        <v>612</v>
      </c>
      <c r="F262" s="6" t="s">
        <v>102</v>
      </c>
      <c r="G262" s="9">
        <f>84.4</f>
        <v>84.4</v>
      </c>
      <c r="H262" s="9">
        <f>84.4</f>
        <v>84.4</v>
      </c>
    </row>
    <row r="263" spans="1:8" ht="90">
      <c r="A263" s="7">
        <f t="shared" si="8"/>
        <v>242</v>
      </c>
      <c r="B263" s="8" t="s">
        <v>255</v>
      </c>
      <c r="C263" s="7"/>
      <c r="D263" s="7" t="s">
        <v>256</v>
      </c>
      <c r="E263" s="7"/>
      <c r="F263" s="6" t="s">
        <v>102</v>
      </c>
      <c r="G263" s="9">
        <f t="shared" ref="G263:H265" si="11">G264</f>
        <v>30</v>
      </c>
      <c r="H263" s="9">
        <f t="shared" si="11"/>
        <v>30</v>
      </c>
    </row>
    <row r="264" spans="1:8" ht="45">
      <c r="A264" s="7">
        <f t="shared" si="8"/>
        <v>243</v>
      </c>
      <c r="B264" s="5" t="s">
        <v>140</v>
      </c>
      <c r="C264" s="7"/>
      <c r="D264" s="7" t="s">
        <v>256</v>
      </c>
      <c r="E264" s="7">
        <v>600</v>
      </c>
      <c r="F264" s="6" t="s">
        <v>102</v>
      </c>
      <c r="G264" s="9">
        <f t="shared" si="11"/>
        <v>30</v>
      </c>
      <c r="H264" s="9">
        <f t="shared" si="11"/>
        <v>30</v>
      </c>
    </row>
    <row r="265" spans="1:8" ht="15">
      <c r="A265" s="7">
        <f t="shared" si="8"/>
        <v>244</v>
      </c>
      <c r="B265" s="5" t="s">
        <v>142</v>
      </c>
      <c r="C265" s="7"/>
      <c r="D265" s="7" t="s">
        <v>256</v>
      </c>
      <c r="E265" s="7">
        <v>610</v>
      </c>
      <c r="F265" s="6" t="s">
        <v>102</v>
      </c>
      <c r="G265" s="9">
        <f t="shared" si="11"/>
        <v>30</v>
      </c>
      <c r="H265" s="9">
        <f t="shared" si="11"/>
        <v>30</v>
      </c>
    </row>
    <row r="266" spans="1:8" ht="30">
      <c r="A266" s="7">
        <f t="shared" si="8"/>
        <v>245</v>
      </c>
      <c r="B266" s="8" t="s">
        <v>125</v>
      </c>
      <c r="C266" s="7"/>
      <c r="D266" s="7" t="s">
        <v>256</v>
      </c>
      <c r="E266" s="7">
        <v>612</v>
      </c>
      <c r="F266" s="6" t="s">
        <v>102</v>
      </c>
      <c r="G266" s="9">
        <f>30</f>
        <v>30</v>
      </c>
      <c r="H266" s="9">
        <f>30</f>
        <v>30</v>
      </c>
    </row>
    <row r="267" spans="1:8" ht="105">
      <c r="A267" s="7">
        <f t="shared" si="8"/>
        <v>246</v>
      </c>
      <c r="B267" s="8" t="s">
        <v>104</v>
      </c>
      <c r="C267" s="7">
        <v>956</v>
      </c>
      <c r="D267" s="6" t="s">
        <v>134</v>
      </c>
      <c r="E267" s="7"/>
      <c r="F267" s="6" t="s">
        <v>102</v>
      </c>
      <c r="G267" s="9">
        <f>G268</f>
        <v>1072.0999999999999</v>
      </c>
      <c r="H267" s="9">
        <f>H268</f>
        <v>1072.0999999999999</v>
      </c>
    </row>
    <row r="268" spans="1:8" ht="45">
      <c r="A268" s="7">
        <f t="shared" si="8"/>
        <v>247</v>
      </c>
      <c r="B268" s="5" t="s">
        <v>140</v>
      </c>
      <c r="C268" s="7">
        <v>956</v>
      </c>
      <c r="D268" s="6" t="s">
        <v>134</v>
      </c>
      <c r="E268" s="11" t="s">
        <v>141</v>
      </c>
      <c r="F268" s="6" t="s">
        <v>102</v>
      </c>
      <c r="G268" s="9">
        <f>G269</f>
        <v>1072.0999999999999</v>
      </c>
      <c r="H268" s="9">
        <f>H269</f>
        <v>1072.0999999999999</v>
      </c>
    </row>
    <row r="269" spans="1:8" ht="15">
      <c r="A269" s="7">
        <f t="shared" si="8"/>
        <v>248</v>
      </c>
      <c r="B269" s="5" t="s">
        <v>142</v>
      </c>
      <c r="C269" s="7">
        <v>956</v>
      </c>
      <c r="D269" s="6" t="s">
        <v>134</v>
      </c>
      <c r="E269" s="11" t="s">
        <v>143</v>
      </c>
      <c r="F269" s="6" t="s">
        <v>102</v>
      </c>
      <c r="G269" s="9">
        <f>G270+G271</f>
        <v>1072.0999999999999</v>
      </c>
      <c r="H269" s="9">
        <f>H270+H271</f>
        <v>1072.0999999999999</v>
      </c>
    </row>
    <row r="270" spans="1:8" ht="75">
      <c r="A270" s="7">
        <f t="shared" si="8"/>
        <v>249</v>
      </c>
      <c r="B270" s="5" t="s">
        <v>126</v>
      </c>
      <c r="C270" s="7">
        <v>956</v>
      </c>
      <c r="D270" s="6" t="s">
        <v>134</v>
      </c>
      <c r="E270" s="11" t="s">
        <v>144</v>
      </c>
      <c r="F270" s="6" t="s">
        <v>102</v>
      </c>
      <c r="G270" s="9">
        <f>1072.1</f>
        <v>1072.0999999999999</v>
      </c>
      <c r="H270" s="9">
        <f>1072.1</f>
        <v>1072.0999999999999</v>
      </c>
    </row>
    <row r="271" spans="1:8" ht="30">
      <c r="A271" s="7">
        <f t="shared" si="8"/>
        <v>250</v>
      </c>
      <c r="B271" s="8" t="s">
        <v>125</v>
      </c>
      <c r="C271" s="7"/>
      <c r="D271" s="6" t="s">
        <v>134</v>
      </c>
      <c r="E271" s="11" t="s">
        <v>101</v>
      </c>
      <c r="F271" s="6" t="s">
        <v>102</v>
      </c>
      <c r="G271" s="9"/>
      <c r="H271" s="44"/>
    </row>
    <row r="272" spans="1:8" ht="105">
      <c r="A272" s="7">
        <f t="shared" si="8"/>
        <v>251</v>
      </c>
      <c r="B272" s="8" t="s">
        <v>104</v>
      </c>
      <c r="C272" s="7">
        <v>956</v>
      </c>
      <c r="D272" s="6" t="s">
        <v>283</v>
      </c>
      <c r="E272" s="7"/>
      <c r="F272" s="6" t="s">
        <v>102</v>
      </c>
      <c r="G272" s="9">
        <f t="shared" ref="G272:H274" si="12">G273</f>
        <v>551</v>
      </c>
      <c r="H272" s="9">
        <f t="shared" si="12"/>
        <v>551</v>
      </c>
    </row>
    <row r="273" spans="1:8" ht="45">
      <c r="A273" s="7">
        <f t="shared" si="8"/>
        <v>252</v>
      </c>
      <c r="B273" s="5" t="s">
        <v>140</v>
      </c>
      <c r="C273" s="7">
        <v>956</v>
      </c>
      <c r="D273" s="6" t="s">
        <v>283</v>
      </c>
      <c r="E273" s="11" t="s">
        <v>141</v>
      </c>
      <c r="F273" s="6" t="s">
        <v>102</v>
      </c>
      <c r="G273" s="9">
        <f t="shared" si="12"/>
        <v>551</v>
      </c>
      <c r="H273" s="9">
        <f t="shared" si="12"/>
        <v>551</v>
      </c>
    </row>
    <row r="274" spans="1:8" ht="15">
      <c r="A274" s="7">
        <f t="shared" si="8"/>
        <v>253</v>
      </c>
      <c r="B274" s="5" t="s">
        <v>142</v>
      </c>
      <c r="C274" s="7">
        <v>956</v>
      </c>
      <c r="D274" s="6" t="s">
        <v>283</v>
      </c>
      <c r="E274" s="11" t="s">
        <v>143</v>
      </c>
      <c r="F274" s="6" t="s">
        <v>102</v>
      </c>
      <c r="G274" s="9">
        <f t="shared" si="12"/>
        <v>551</v>
      </c>
      <c r="H274" s="9">
        <f t="shared" si="12"/>
        <v>551</v>
      </c>
    </row>
    <row r="275" spans="1:8" ht="75">
      <c r="A275" s="7">
        <f t="shared" si="8"/>
        <v>254</v>
      </c>
      <c r="B275" s="5" t="s">
        <v>126</v>
      </c>
      <c r="C275" s="7">
        <v>956</v>
      </c>
      <c r="D275" s="6" t="s">
        <v>283</v>
      </c>
      <c r="E275" s="11" t="s">
        <v>144</v>
      </c>
      <c r="F275" s="6" t="s">
        <v>102</v>
      </c>
      <c r="G275" s="9">
        <f>551</f>
        <v>551</v>
      </c>
      <c r="H275" s="9">
        <f>551</f>
        <v>551</v>
      </c>
    </row>
    <row r="276" spans="1:8" ht="105">
      <c r="A276" s="7">
        <f t="shared" si="8"/>
        <v>255</v>
      </c>
      <c r="B276" s="8" t="s">
        <v>104</v>
      </c>
      <c r="C276" s="7">
        <v>956</v>
      </c>
      <c r="D276" s="6" t="s">
        <v>284</v>
      </c>
      <c r="E276" s="7"/>
      <c r="F276" s="6" t="s">
        <v>102</v>
      </c>
      <c r="G276" s="9">
        <f t="shared" ref="G276:H278" si="13">G277</f>
        <v>13376.6</v>
      </c>
      <c r="H276" s="9">
        <f t="shared" si="13"/>
        <v>13376.6</v>
      </c>
    </row>
    <row r="277" spans="1:8" ht="45">
      <c r="A277" s="7">
        <f t="shared" si="8"/>
        <v>256</v>
      </c>
      <c r="B277" s="5" t="s">
        <v>140</v>
      </c>
      <c r="C277" s="7">
        <v>956</v>
      </c>
      <c r="D277" s="6" t="s">
        <v>284</v>
      </c>
      <c r="E277" s="11" t="s">
        <v>141</v>
      </c>
      <c r="F277" s="6" t="s">
        <v>102</v>
      </c>
      <c r="G277" s="9">
        <f t="shared" si="13"/>
        <v>13376.6</v>
      </c>
      <c r="H277" s="9">
        <f t="shared" si="13"/>
        <v>13376.6</v>
      </c>
    </row>
    <row r="278" spans="1:8" ht="15">
      <c r="A278" s="7">
        <f t="shared" si="8"/>
        <v>257</v>
      </c>
      <c r="B278" s="5" t="s">
        <v>142</v>
      </c>
      <c r="C278" s="7">
        <v>956</v>
      </c>
      <c r="D278" s="6" t="s">
        <v>284</v>
      </c>
      <c r="E278" s="11" t="s">
        <v>143</v>
      </c>
      <c r="F278" s="6" t="s">
        <v>102</v>
      </c>
      <c r="G278" s="9">
        <f t="shared" si="13"/>
        <v>13376.6</v>
      </c>
      <c r="H278" s="9">
        <f t="shared" si="13"/>
        <v>13376.6</v>
      </c>
    </row>
    <row r="279" spans="1:8" ht="75">
      <c r="A279" s="7">
        <f t="shared" si="8"/>
        <v>258</v>
      </c>
      <c r="B279" s="5" t="s">
        <v>126</v>
      </c>
      <c r="C279" s="7">
        <v>956</v>
      </c>
      <c r="D279" s="6" t="s">
        <v>284</v>
      </c>
      <c r="E279" s="11" t="s">
        <v>144</v>
      </c>
      <c r="F279" s="6" t="s">
        <v>102</v>
      </c>
      <c r="G279" s="9">
        <f>13376.6</f>
        <v>13376.6</v>
      </c>
      <c r="H279" s="9">
        <f>13376.6</f>
        <v>13376.6</v>
      </c>
    </row>
    <row r="280" spans="1:8" ht="105">
      <c r="A280" s="7">
        <f t="shared" si="8"/>
        <v>259</v>
      </c>
      <c r="B280" s="8" t="s">
        <v>12</v>
      </c>
      <c r="C280" s="7">
        <v>956</v>
      </c>
      <c r="D280" s="6" t="s">
        <v>135</v>
      </c>
      <c r="E280" s="7"/>
      <c r="F280" s="6" t="s">
        <v>102</v>
      </c>
      <c r="G280" s="9">
        <f>G281</f>
        <v>1651</v>
      </c>
      <c r="H280" s="9">
        <f>H281</f>
        <v>1651</v>
      </c>
    </row>
    <row r="281" spans="1:8" ht="45">
      <c r="A281" s="7">
        <f t="shared" si="8"/>
        <v>260</v>
      </c>
      <c r="B281" s="5" t="s">
        <v>140</v>
      </c>
      <c r="C281" s="7">
        <v>956</v>
      </c>
      <c r="D281" s="6" t="s">
        <v>135</v>
      </c>
      <c r="E281" s="11" t="s">
        <v>141</v>
      </c>
      <c r="F281" s="6" t="s">
        <v>102</v>
      </c>
      <c r="G281" s="9">
        <f>G282</f>
        <v>1651</v>
      </c>
      <c r="H281" s="9">
        <f>H282</f>
        <v>1651</v>
      </c>
    </row>
    <row r="282" spans="1:8" ht="15">
      <c r="A282" s="7">
        <f t="shared" si="8"/>
        <v>261</v>
      </c>
      <c r="B282" s="5" t="s">
        <v>142</v>
      </c>
      <c r="C282" s="7">
        <v>956</v>
      </c>
      <c r="D282" s="6" t="s">
        <v>135</v>
      </c>
      <c r="E282" s="11" t="s">
        <v>143</v>
      </c>
      <c r="F282" s="6" t="s">
        <v>102</v>
      </c>
      <c r="G282" s="9">
        <f>G283+G284</f>
        <v>1651</v>
      </c>
      <c r="H282" s="9">
        <f>H283+H284</f>
        <v>1651</v>
      </c>
    </row>
    <row r="283" spans="1:8" ht="75">
      <c r="A283" s="7">
        <f t="shared" si="8"/>
        <v>262</v>
      </c>
      <c r="B283" s="5" t="s">
        <v>126</v>
      </c>
      <c r="C283" s="7">
        <v>956</v>
      </c>
      <c r="D283" s="6" t="s">
        <v>135</v>
      </c>
      <c r="E283" s="11" t="s">
        <v>144</v>
      </c>
      <c r="F283" s="6" t="s">
        <v>102</v>
      </c>
      <c r="G283" s="9">
        <f>1651</f>
        <v>1651</v>
      </c>
      <c r="H283" s="9">
        <f>1651</f>
        <v>1651</v>
      </c>
    </row>
    <row r="284" spans="1:8" ht="30">
      <c r="A284" s="7">
        <f t="shared" si="8"/>
        <v>263</v>
      </c>
      <c r="B284" s="8" t="s">
        <v>125</v>
      </c>
      <c r="C284" s="7"/>
      <c r="D284" s="6" t="s">
        <v>135</v>
      </c>
      <c r="E284" s="11" t="s">
        <v>101</v>
      </c>
      <c r="F284" s="6" t="s">
        <v>102</v>
      </c>
      <c r="G284" s="9"/>
      <c r="H284" s="44"/>
    </row>
    <row r="285" spans="1:8" ht="105">
      <c r="A285" s="7">
        <f t="shared" si="8"/>
        <v>264</v>
      </c>
      <c r="B285" s="8" t="s">
        <v>12</v>
      </c>
      <c r="C285" s="7">
        <v>956</v>
      </c>
      <c r="D285" s="6" t="s">
        <v>285</v>
      </c>
      <c r="E285" s="7"/>
      <c r="F285" s="6" t="s">
        <v>102</v>
      </c>
      <c r="G285" s="9">
        <f t="shared" ref="G285:H287" si="14">G286</f>
        <v>2330.5</v>
      </c>
      <c r="H285" s="9">
        <f t="shared" si="14"/>
        <v>2330.5</v>
      </c>
    </row>
    <row r="286" spans="1:8" ht="45">
      <c r="A286" s="7">
        <f t="shared" ref="A286:A325" si="15">A285+1</f>
        <v>265</v>
      </c>
      <c r="B286" s="5" t="s">
        <v>140</v>
      </c>
      <c r="C286" s="7">
        <v>956</v>
      </c>
      <c r="D286" s="6" t="s">
        <v>285</v>
      </c>
      <c r="E286" s="11" t="s">
        <v>141</v>
      </c>
      <c r="F286" s="6" t="s">
        <v>102</v>
      </c>
      <c r="G286" s="9">
        <f t="shared" si="14"/>
        <v>2330.5</v>
      </c>
      <c r="H286" s="9">
        <f t="shared" si="14"/>
        <v>2330.5</v>
      </c>
    </row>
    <row r="287" spans="1:8" ht="15">
      <c r="A287" s="7">
        <f t="shared" si="15"/>
        <v>266</v>
      </c>
      <c r="B287" s="5" t="s">
        <v>142</v>
      </c>
      <c r="C287" s="7">
        <v>956</v>
      </c>
      <c r="D287" s="6" t="s">
        <v>285</v>
      </c>
      <c r="E287" s="11" t="s">
        <v>143</v>
      </c>
      <c r="F287" s="6" t="s">
        <v>102</v>
      </c>
      <c r="G287" s="9">
        <f t="shared" si="14"/>
        <v>2330.5</v>
      </c>
      <c r="H287" s="9">
        <f t="shared" si="14"/>
        <v>2330.5</v>
      </c>
    </row>
    <row r="288" spans="1:8" ht="75">
      <c r="A288" s="7">
        <f t="shared" si="15"/>
        <v>267</v>
      </c>
      <c r="B288" s="5" t="s">
        <v>126</v>
      </c>
      <c r="C288" s="7">
        <v>956</v>
      </c>
      <c r="D288" s="6" t="s">
        <v>285</v>
      </c>
      <c r="E288" s="11" t="s">
        <v>144</v>
      </c>
      <c r="F288" s="6" t="s">
        <v>102</v>
      </c>
      <c r="G288" s="9">
        <f>2330.5</f>
        <v>2330.5</v>
      </c>
      <c r="H288" s="9">
        <f>2330.5</f>
        <v>2330.5</v>
      </c>
    </row>
    <row r="289" spans="1:8" ht="105">
      <c r="A289" s="7">
        <f t="shared" si="15"/>
        <v>268</v>
      </c>
      <c r="B289" s="8" t="s">
        <v>12</v>
      </c>
      <c r="C289" s="7">
        <v>956</v>
      </c>
      <c r="D289" s="6" t="s">
        <v>286</v>
      </c>
      <c r="E289" s="7"/>
      <c r="F289" s="6" t="s">
        <v>102</v>
      </c>
      <c r="G289" s="9">
        <f t="shared" ref="G289:H291" si="16">G290</f>
        <v>26231.3</v>
      </c>
      <c r="H289" s="9">
        <f t="shared" si="16"/>
        <v>26231.3</v>
      </c>
    </row>
    <row r="290" spans="1:8" ht="45">
      <c r="A290" s="7">
        <f t="shared" si="15"/>
        <v>269</v>
      </c>
      <c r="B290" s="5" t="s">
        <v>140</v>
      </c>
      <c r="C290" s="7">
        <v>956</v>
      </c>
      <c r="D290" s="6" t="s">
        <v>286</v>
      </c>
      <c r="E290" s="11" t="s">
        <v>141</v>
      </c>
      <c r="F290" s="6" t="s">
        <v>102</v>
      </c>
      <c r="G290" s="9">
        <f t="shared" si="16"/>
        <v>26231.3</v>
      </c>
      <c r="H290" s="9">
        <f t="shared" si="16"/>
        <v>26231.3</v>
      </c>
    </row>
    <row r="291" spans="1:8" ht="15">
      <c r="A291" s="7">
        <f t="shared" si="15"/>
        <v>270</v>
      </c>
      <c r="B291" s="5" t="s">
        <v>142</v>
      </c>
      <c r="C291" s="7">
        <v>956</v>
      </c>
      <c r="D291" s="6" t="s">
        <v>286</v>
      </c>
      <c r="E291" s="11" t="s">
        <v>143</v>
      </c>
      <c r="F291" s="6" t="s">
        <v>102</v>
      </c>
      <c r="G291" s="9">
        <f t="shared" si="16"/>
        <v>26231.3</v>
      </c>
      <c r="H291" s="9">
        <f t="shared" si="16"/>
        <v>26231.3</v>
      </c>
    </row>
    <row r="292" spans="1:8" ht="75">
      <c r="A292" s="7">
        <f t="shared" si="15"/>
        <v>271</v>
      </c>
      <c r="B292" s="5" t="s">
        <v>126</v>
      </c>
      <c r="C292" s="7">
        <v>956</v>
      </c>
      <c r="D292" s="6" t="s">
        <v>286</v>
      </c>
      <c r="E292" s="11" t="s">
        <v>144</v>
      </c>
      <c r="F292" s="6" t="s">
        <v>102</v>
      </c>
      <c r="G292" s="9">
        <f>26231.3</f>
        <v>26231.3</v>
      </c>
      <c r="H292" s="9">
        <f>26231.3</f>
        <v>26231.3</v>
      </c>
    </row>
    <row r="293" spans="1:8" ht="30">
      <c r="A293" s="7">
        <f t="shared" si="15"/>
        <v>272</v>
      </c>
      <c r="B293" s="8" t="s">
        <v>26</v>
      </c>
      <c r="C293" s="7">
        <v>956</v>
      </c>
      <c r="D293" s="6" t="s">
        <v>96</v>
      </c>
      <c r="E293" s="7"/>
      <c r="F293" s="6" t="s">
        <v>102</v>
      </c>
      <c r="G293" s="9">
        <f>G294+G299+G303</f>
        <v>42453.2</v>
      </c>
      <c r="H293" s="9">
        <f>H294+H299+H303</f>
        <v>42453.2</v>
      </c>
    </row>
    <row r="294" spans="1:8" ht="105">
      <c r="A294" s="7">
        <f t="shared" si="15"/>
        <v>273</v>
      </c>
      <c r="B294" s="8" t="s">
        <v>29</v>
      </c>
      <c r="C294" s="7">
        <v>956</v>
      </c>
      <c r="D294" s="6" t="s">
        <v>147</v>
      </c>
      <c r="E294" s="7"/>
      <c r="F294" s="6" t="s">
        <v>102</v>
      </c>
      <c r="G294" s="9">
        <f>G295</f>
        <v>4956.5</v>
      </c>
      <c r="H294" s="9">
        <f>H295</f>
        <v>4956.5</v>
      </c>
    </row>
    <row r="295" spans="1:8" ht="45">
      <c r="A295" s="7">
        <f t="shared" si="15"/>
        <v>274</v>
      </c>
      <c r="B295" s="5" t="s">
        <v>140</v>
      </c>
      <c r="C295" s="7">
        <v>956</v>
      </c>
      <c r="D295" s="6" t="s">
        <v>147</v>
      </c>
      <c r="E295" s="11" t="s">
        <v>141</v>
      </c>
      <c r="F295" s="6" t="s">
        <v>102</v>
      </c>
      <c r="G295" s="9">
        <f>G296</f>
        <v>4956.5</v>
      </c>
      <c r="H295" s="9">
        <f>H296</f>
        <v>4956.5</v>
      </c>
    </row>
    <row r="296" spans="1:8" ht="15">
      <c r="A296" s="7">
        <f t="shared" si="15"/>
        <v>275</v>
      </c>
      <c r="B296" s="5" t="s">
        <v>142</v>
      </c>
      <c r="C296" s="7">
        <v>956</v>
      </c>
      <c r="D296" s="6" t="s">
        <v>147</v>
      </c>
      <c r="E296" s="11" t="s">
        <v>143</v>
      </c>
      <c r="F296" s="6" t="s">
        <v>102</v>
      </c>
      <c r="G296" s="9">
        <f>G297+G298</f>
        <v>4956.5</v>
      </c>
      <c r="H296" s="9">
        <f>H297+H298</f>
        <v>4956.5</v>
      </c>
    </row>
    <row r="297" spans="1:8" ht="75">
      <c r="A297" s="7">
        <f t="shared" si="15"/>
        <v>276</v>
      </c>
      <c r="B297" s="5" t="s">
        <v>126</v>
      </c>
      <c r="C297" s="7">
        <v>956</v>
      </c>
      <c r="D297" s="6" t="s">
        <v>147</v>
      </c>
      <c r="E297" s="11" t="s">
        <v>144</v>
      </c>
      <c r="F297" s="6" t="s">
        <v>102</v>
      </c>
      <c r="G297" s="9">
        <f>4956.5</f>
        <v>4956.5</v>
      </c>
      <c r="H297" s="9">
        <f>4956.5</f>
        <v>4956.5</v>
      </c>
    </row>
    <row r="298" spans="1:8" ht="30">
      <c r="A298" s="7">
        <f t="shared" si="15"/>
        <v>277</v>
      </c>
      <c r="B298" s="8" t="s">
        <v>125</v>
      </c>
      <c r="C298" s="7"/>
      <c r="D298" s="6" t="s">
        <v>147</v>
      </c>
      <c r="E298" s="11" t="s">
        <v>101</v>
      </c>
      <c r="F298" s="6" t="s">
        <v>102</v>
      </c>
      <c r="G298" s="9"/>
      <c r="H298" s="44"/>
    </row>
    <row r="299" spans="1:8" ht="105">
      <c r="A299" s="7">
        <f t="shared" si="15"/>
        <v>278</v>
      </c>
      <c r="B299" s="8" t="s">
        <v>29</v>
      </c>
      <c r="C299" s="7">
        <v>956</v>
      </c>
      <c r="D299" s="6" t="s">
        <v>287</v>
      </c>
      <c r="E299" s="7"/>
      <c r="F299" s="6" t="s">
        <v>102</v>
      </c>
      <c r="G299" s="9">
        <f t="shared" ref="G299:H301" si="17">G300</f>
        <v>4468.7</v>
      </c>
      <c r="H299" s="9">
        <f t="shared" si="17"/>
        <v>4468.7</v>
      </c>
    </row>
    <row r="300" spans="1:8" ht="45">
      <c r="A300" s="7">
        <f t="shared" si="15"/>
        <v>279</v>
      </c>
      <c r="B300" s="5" t="s">
        <v>140</v>
      </c>
      <c r="C300" s="7">
        <v>956</v>
      </c>
      <c r="D300" s="6" t="s">
        <v>287</v>
      </c>
      <c r="E300" s="11" t="s">
        <v>141</v>
      </c>
      <c r="F300" s="6" t="s">
        <v>102</v>
      </c>
      <c r="G300" s="9">
        <f t="shared" si="17"/>
        <v>4468.7</v>
      </c>
      <c r="H300" s="9">
        <f t="shared" si="17"/>
        <v>4468.7</v>
      </c>
    </row>
    <row r="301" spans="1:8" ht="15">
      <c r="A301" s="7">
        <f t="shared" si="15"/>
        <v>280</v>
      </c>
      <c r="B301" s="5" t="s">
        <v>142</v>
      </c>
      <c r="C301" s="7">
        <v>956</v>
      </c>
      <c r="D301" s="6" t="s">
        <v>287</v>
      </c>
      <c r="E301" s="11" t="s">
        <v>143</v>
      </c>
      <c r="F301" s="6" t="s">
        <v>102</v>
      </c>
      <c r="G301" s="9">
        <f t="shared" si="17"/>
        <v>4468.7</v>
      </c>
      <c r="H301" s="9">
        <f t="shared" si="17"/>
        <v>4468.7</v>
      </c>
    </row>
    <row r="302" spans="1:8" ht="75">
      <c r="A302" s="7">
        <f t="shared" si="15"/>
        <v>281</v>
      </c>
      <c r="B302" s="5" t="s">
        <v>126</v>
      </c>
      <c r="C302" s="7">
        <v>956</v>
      </c>
      <c r="D302" s="6" t="s">
        <v>287</v>
      </c>
      <c r="E302" s="11" t="s">
        <v>144</v>
      </c>
      <c r="F302" s="6" t="s">
        <v>102</v>
      </c>
      <c r="G302" s="9">
        <f>4468.7</f>
        <v>4468.7</v>
      </c>
      <c r="H302" s="9">
        <f>4468.7</f>
        <v>4468.7</v>
      </c>
    </row>
    <row r="303" spans="1:8" ht="105">
      <c r="A303" s="7">
        <f t="shared" si="15"/>
        <v>282</v>
      </c>
      <c r="B303" s="8" t="s">
        <v>29</v>
      </c>
      <c r="C303" s="7">
        <v>956</v>
      </c>
      <c r="D303" s="6" t="s">
        <v>288</v>
      </c>
      <c r="E303" s="7"/>
      <c r="F303" s="6" t="s">
        <v>102</v>
      </c>
      <c r="G303" s="9">
        <f t="shared" ref="G303:H305" si="18">G304</f>
        <v>33028</v>
      </c>
      <c r="H303" s="9">
        <f t="shared" si="18"/>
        <v>33028</v>
      </c>
    </row>
    <row r="304" spans="1:8" ht="45">
      <c r="A304" s="7">
        <f t="shared" si="15"/>
        <v>283</v>
      </c>
      <c r="B304" s="5" t="s">
        <v>140</v>
      </c>
      <c r="C304" s="7">
        <v>956</v>
      </c>
      <c r="D304" s="6" t="s">
        <v>288</v>
      </c>
      <c r="E304" s="11" t="s">
        <v>141</v>
      </c>
      <c r="F304" s="6" t="s">
        <v>102</v>
      </c>
      <c r="G304" s="9">
        <f t="shared" si="18"/>
        <v>33028</v>
      </c>
      <c r="H304" s="9">
        <f t="shared" si="18"/>
        <v>33028</v>
      </c>
    </row>
    <row r="305" spans="1:8" ht="15">
      <c r="A305" s="7">
        <f t="shared" si="15"/>
        <v>284</v>
      </c>
      <c r="B305" s="5" t="s">
        <v>142</v>
      </c>
      <c r="C305" s="7">
        <v>956</v>
      </c>
      <c r="D305" s="6" t="s">
        <v>288</v>
      </c>
      <c r="E305" s="11" t="s">
        <v>143</v>
      </c>
      <c r="F305" s="6" t="s">
        <v>102</v>
      </c>
      <c r="G305" s="9">
        <f t="shared" si="18"/>
        <v>33028</v>
      </c>
      <c r="H305" s="9">
        <f t="shared" si="18"/>
        <v>33028</v>
      </c>
    </row>
    <row r="306" spans="1:8" ht="75">
      <c r="A306" s="7">
        <f t="shared" si="15"/>
        <v>285</v>
      </c>
      <c r="B306" s="5" t="s">
        <v>126</v>
      </c>
      <c r="C306" s="7">
        <v>956</v>
      </c>
      <c r="D306" s="6" t="s">
        <v>288</v>
      </c>
      <c r="E306" s="11" t="s">
        <v>144</v>
      </c>
      <c r="F306" s="6" t="s">
        <v>102</v>
      </c>
      <c r="G306" s="9">
        <f>33028</f>
        <v>33028</v>
      </c>
      <c r="H306" s="9">
        <f>33028</f>
        <v>33028</v>
      </c>
    </row>
    <row r="307" spans="1:8" ht="45">
      <c r="A307" s="7">
        <f t="shared" si="15"/>
        <v>286</v>
      </c>
      <c r="B307" s="8" t="s">
        <v>220</v>
      </c>
      <c r="C307" s="7">
        <v>956</v>
      </c>
      <c r="D307" s="6" t="s">
        <v>148</v>
      </c>
      <c r="E307" s="7"/>
      <c r="F307" s="6"/>
      <c r="G307" s="9">
        <f>G308+G313+G317</f>
        <v>31377.9</v>
      </c>
      <c r="H307" s="9">
        <f>H308+H313+H317</f>
        <v>31377.9</v>
      </c>
    </row>
    <row r="308" spans="1:8" ht="120">
      <c r="A308" s="7">
        <f t="shared" si="15"/>
        <v>287</v>
      </c>
      <c r="B308" s="8" t="s">
        <v>206</v>
      </c>
      <c r="C308" s="7">
        <v>956</v>
      </c>
      <c r="D308" s="6" t="s">
        <v>150</v>
      </c>
      <c r="E308" s="7"/>
      <c r="F308" s="6" t="s">
        <v>217</v>
      </c>
      <c r="G308" s="9">
        <f>G309</f>
        <v>1261.0999999999999</v>
      </c>
      <c r="H308" s="9">
        <f>H309</f>
        <v>1261.0999999999999</v>
      </c>
    </row>
    <row r="309" spans="1:8" ht="45">
      <c r="A309" s="7">
        <f t="shared" si="15"/>
        <v>288</v>
      </c>
      <c r="B309" s="5" t="s">
        <v>140</v>
      </c>
      <c r="C309" s="7">
        <v>956</v>
      </c>
      <c r="D309" s="6" t="s">
        <v>150</v>
      </c>
      <c r="E309" s="11" t="s">
        <v>141</v>
      </c>
      <c r="F309" s="6" t="s">
        <v>217</v>
      </c>
      <c r="G309" s="9">
        <f>G310</f>
        <v>1261.0999999999999</v>
      </c>
      <c r="H309" s="9">
        <f>H310</f>
        <v>1261.0999999999999</v>
      </c>
    </row>
    <row r="310" spans="1:8" ht="15">
      <c r="A310" s="7">
        <f t="shared" si="15"/>
        <v>289</v>
      </c>
      <c r="B310" s="5" t="s">
        <v>142</v>
      </c>
      <c r="C310" s="7">
        <v>956</v>
      </c>
      <c r="D310" s="6" t="s">
        <v>150</v>
      </c>
      <c r="E310" s="11" t="s">
        <v>143</v>
      </c>
      <c r="F310" s="6" t="s">
        <v>217</v>
      </c>
      <c r="G310" s="9">
        <f>G311+G312</f>
        <v>1261.0999999999999</v>
      </c>
      <c r="H310" s="9">
        <f>H311+H312</f>
        <v>1261.0999999999999</v>
      </c>
    </row>
    <row r="311" spans="1:8" ht="75">
      <c r="A311" s="7">
        <f t="shared" si="15"/>
        <v>290</v>
      </c>
      <c r="B311" s="5" t="s">
        <v>126</v>
      </c>
      <c r="C311" s="7">
        <v>956</v>
      </c>
      <c r="D311" s="6" t="s">
        <v>150</v>
      </c>
      <c r="E311" s="11" t="s">
        <v>144</v>
      </c>
      <c r="F311" s="6" t="s">
        <v>217</v>
      </c>
      <c r="G311" s="9">
        <f>1261.1</f>
        <v>1261.0999999999999</v>
      </c>
      <c r="H311" s="9">
        <f>1261.1</f>
        <v>1261.0999999999999</v>
      </c>
    </row>
    <row r="312" spans="1:8" ht="30">
      <c r="A312" s="7">
        <f t="shared" si="15"/>
        <v>291</v>
      </c>
      <c r="B312" s="8" t="s">
        <v>125</v>
      </c>
      <c r="C312" s="7"/>
      <c r="D312" s="6" t="s">
        <v>150</v>
      </c>
      <c r="E312" s="11" t="s">
        <v>101</v>
      </c>
      <c r="F312" s="6" t="s">
        <v>217</v>
      </c>
      <c r="G312" s="9"/>
      <c r="H312" s="44"/>
    </row>
    <row r="313" spans="1:8" ht="120">
      <c r="A313" s="7">
        <f t="shared" si="15"/>
        <v>292</v>
      </c>
      <c r="B313" s="8" t="s">
        <v>206</v>
      </c>
      <c r="C313" s="7">
        <v>956</v>
      </c>
      <c r="D313" s="6" t="s">
        <v>289</v>
      </c>
      <c r="E313" s="7"/>
      <c r="F313" s="6" t="s">
        <v>217</v>
      </c>
      <c r="G313" s="9">
        <f t="shared" ref="G313:H315" si="19">G314</f>
        <v>685.1</v>
      </c>
      <c r="H313" s="9">
        <f t="shared" si="19"/>
        <v>685.1</v>
      </c>
    </row>
    <row r="314" spans="1:8" ht="45">
      <c r="A314" s="7">
        <f t="shared" si="15"/>
        <v>293</v>
      </c>
      <c r="B314" s="5" t="s">
        <v>140</v>
      </c>
      <c r="C314" s="7">
        <v>956</v>
      </c>
      <c r="D314" s="6" t="s">
        <v>289</v>
      </c>
      <c r="E314" s="11" t="s">
        <v>141</v>
      </c>
      <c r="F314" s="6" t="s">
        <v>217</v>
      </c>
      <c r="G314" s="9">
        <f t="shared" si="19"/>
        <v>685.1</v>
      </c>
      <c r="H314" s="9">
        <f t="shared" si="19"/>
        <v>685.1</v>
      </c>
    </row>
    <row r="315" spans="1:8" ht="15">
      <c r="A315" s="7">
        <f t="shared" si="15"/>
        <v>294</v>
      </c>
      <c r="B315" s="5" t="s">
        <v>142</v>
      </c>
      <c r="C315" s="7">
        <v>956</v>
      </c>
      <c r="D315" s="6" t="s">
        <v>289</v>
      </c>
      <c r="E315" s="11" t="s">
        <v>143</v>
      </c>
      <c r="F315" s="6" t="s">
        <v>217</v>
      </c>
      <c r="G315" s="9">
        <f t="shared" si="19"/>
        <v>685.1</v>
      </c>
      <c r="H315" s="9">
        <f t="shared" si="19"/>
        <v>685.1</v>
      </c>
    </row>
    <row r="316" spans="1:8" ht="75">
      <c r="A316" s="7">
        <f t="shared" si="15"/>
        <v>295</v>
      </c>
      <c r="B316" s="5" t="s">
        <v>126</v>
      </c>
      <c r="C316" s="7">
        <v>956</v>
      </c>
      <c r="D316" s="6" t="s">
        <v>289</v>
      </c>
      <c r="E316" s="11" t="s">
        <v>144</v>
      </c>
      <c r="F316" s="6" t="s">
        <v>217</v>
      </c>
      <c r="G316" s="9">
        <f>685.1</f>
        <v>685.1</v>
      </c>
      <c r="H316" s="9">
        <f>685.1</f>
        <v>685.1</v>
      </c>
    </row>
    <row r="317" spans="1:8" ht="120">
      <c r="A317" s="7">
        <f t="shared" si="15"/>
        <v>296</v>
      </c>
      <c r="B317" s="8" t="s">
        <v>206</v>
      </c>
      <c r="C317" s="7">
        <v>956</v>
      </c>
      <c r="D317" s="6" t="s">
        <v>290</v>
      </c>
      <c r="E317" s="7"/>
      <c r="F317" s="6" t="s">
        <v>217</v>
      </c>
      <c r="G317" s="9">
        <f t="shared" ref="G317:H319" si="20">G318</f>
        <v>29431.7</v>
      </c>
      <c r="H317" s="9">
        <f t="shared" si="20"/>
        <v>29431.7</v>
      </c>
    </row>
    <row r="318" spans="1:8" ht="45">
      <c r="A318" s="7">
        <f t="shared" si="15"/>
        <v>297</v>
      </c>
      <c r="B318" s="5" t="s">
        <v>140</v>
      </c>
      <c r="C318" s="7">
        <v>956</v>
      </c>
      <c r="D318" s="6" t="s">
        <v>290</v>
      </c>
      <c r="E318" s="11" t="s">
        <v>141</v>
      </c>
      <c r="F318" s="6" t="s">
        <v>217</v>
      </c>
      <c r="G318" s="9">
        <f t="shared" si="20"/>
        <v>29431.7</v>
      </c>
      <c r="H318" s="9">
        <f t="shared" si="20"/>
        <v>29431.7</v>
      </c>
    </row>
    <row r="319" spans="1:8" ht="15">
      <c r="A319" s="7">
        <f t="shared" si="15"/>
        <v>298</v>
      </c>
      <c r="B319" s="5" t="s">
        <v>142</v>
      </c>
      <c r="C319" s="7">
        <v>956</v>
      </c>
      <c r="D319" s="6" t="s">
        <v>290</v>
      </c>
      <c r="E319" s="11" t="s">
        <v>143</v>
      </c>
      <c r="F319" s="6" t="s">
        <v>217</v>
      </c>
      <c r="G319" s="9">
        <f t="shared" si="20"/>
        <v>29431.7</v>
      </c>
      <c r="H319" s="9">
        <f t="shared" si="20"/>
        <v>29431.7</v>
      </c>
    </row>
    <row r="320" spans="1:8" ht="75">
      <c r="A320" s="7">
        <f t="shared" si="15"/>
        <v>299</v>
      </c>
      <c r="B320" s="5" t="s">
        <v>126</v>
      </c>
      <c r="C320" s="7">
        <v>956</v>
      </c>
      <c r="D320" s="6" t="s">
        <v>290</v>
      </c>
      <c r="E320" s="11" t="s">
        <v>144</v>
      </c>
      <c r="F320" s="6" t="s">
        <v>217</v>
      </c>
      <c r="G320" s="9">
        <f>29431.7</f>
        <v>29431.7</v>
      </c>
      <c r="H320" s="9">
        <f>29431.7</f>
        <v>29431.7</v>
      </c>
    </row>
    <row r="321" spans="1:8" ht="45">
      <c r="A321" s="7">
        <f t="shared" si="15"/>
        <v>300</v>
      </c>
      <c r="B321" s="8" t="s">
        <v>189</v>
      </c>
      <c r="C321" s="7">
        <v>956</v>
      </c>
      <c r="D321" s="6" t="s">
        <v>151</v>
      </c>
      <c r="E321" s="7"/>
      <c r="F321" s="6"/>
      <c r="G321" s="9">
        <f>G328+G330+G339+G322+G332</f>
        <v>38373.599999999999</v>
      </c>
      <c r="H321" s="9">
        <f>H328+H330+H339+H322+H332</f>
        <v>38373.599999999999</v>
      </c>
    </row>
    <row r="322" spans="1:8" ht="150">
      <c r="A322" s="7">
        <f t="shared" si="15"/>
        <v>301</v>
      </c>
      <c r="B322" s="8" t="s">
        <v>193</v>
      </c>
      <c r="C322" s="7"/>
      <c r="D322" s="6" t="s">
        <v>149</v>
      </c>
      <c r="E322" s="7"/>
      <c r="F322" s="6" t="s">
        <v>190</v>
      </c>
      <c r="G322" s="9">
        <f>G323+G325</f>
        <v>162.69999999999999</v>
      </c>
      <c r="H322" s="9">
        <f>H323+H325</f>
        <v>162.69999999999999</v>
      </c>
    </row>
    <row r="323" spans="1:8" ht="90">
      <c r="A323" s="7">
        <f t="shared" si="15"/>
        <v>302</v>
      </c>
      <c r="B323" s="5" t="s">
        <v>43</v>
      </c>
      <c r="C323" s="7"/>
      <c r="D323" s="6" t="s">
        <v>149</v>
      </c>
      <c r="E323" s="11" t="s">
        <v>44</v>
      </c>
      <c r="F323" s="6" t="s">
        <v>190</v>
      </c>
      <c r="G323" s="9">
        <f>G324</f>
        <v>135.29999999999998</v>
      </c>
      <c r="H323" s="9">
        <f>H324</f>
        <v>135.29999999999998</v>
      </c>
    </row>
    <row r="324" spans="1:8" ht="30">
      <c r="A324" s="7">
        <f t="shared" si="15"/>
        <v>303</v>
      </c>
      <c r="B324" s="5" t="s">
        <v>45</v>
      </c>
      <c r="C324" s="7"/>
      <c r="D324" s="6" t="s">
        <v>149</v>
      </c>
      <c r="E324" s="11" t="s">
        <v>46</v>
      </c>
      <c r="F324" s="6" t="s">
        <v>190</v>
      </c>
      <c r="G324" s="9">
        <f>162.7-27.4</f>
        <v>135.29999999999998</v>
      </c>
      <c r="H324" s="9">
        <f>162.7-27.4</f>
        <v>135.29999999999998</v>
      </c>
    </row>
    <row r="325" spans="1:8" ht="30">
      <c r="A325" s="7">
        <f t="shared" si="15"/>
        <v>304</v>
      </c>
      <c r="B325" s="5" t="s">
        <v>47</v>
      </c>
      <c r="C325" s="7"/>
      <c r="D325" s="6" t="s">
        <v>149</v>
      </c>
      <c r="E325" s="11" t="s">
        <v>48</v>
      </c>
      <c r="F325" s="6" t="s">
        <v>190</v>
      </c>
      <c r="G325" s="9">
        <f>G326</f>
        <v>27.4</v>
      </c>
      <c r="H325" s="9">
        <f>H326</f>
        <v>27.4</v>
      </c>
    </row>
    <row r="326" spans="1:8" ht="45">
      <c r="A326" s="7">
        <f t="shared" ref="A326:A344" si="21">A325+1</f>
        <v>305</v>
      </c>
      <c r="B326" s="5" t="s">
        <v>49</v>
      </c>
      <c r="C326" s="7"/>
      <c r="D326" s="6" t="s">
        <v>149</v>
      </c>
      <c r="E326" s="11" t="s">
        <v>50</v>
      </c>
      <c r="F326" s="6" t="s">
        <v>190</v>
      </c>
      <c r="G326" s="9">
        <f>27.4</f>
        <v>27.4</v>
      </c>
      <c r="H326" s="9">
        <f>27.4</f>
        <v>27.4</v>
      </c>
    </row>
    <row r="327" spans="1:8" ht="120">
      <c r="A327" s="7">
        <f t="shared" si="21"/>
        <v>306</v>
      </c>
      <c r="B327" s="5" t="s">
        <v>69</v>
      </c>
      <c r="C327" s="7"/>
      <c r="D327" s="6" t="s">
        <v>152</v>
      </c>
      <c r="E327" s="11"/>
      <c r="F327" s="6" t="s">
        <v>190</v>
      </c>
      <c r="G327" s="9">
        <f>G328+G330</f>
        <v>3994.7</v>
      </c>
      <c r="H327" s="9">
        <f>H328+H330</f>
        <v>3994.7</v>
      </c>
    </row>
    <row r="328" spans="1:8" ht="90">
      <c r="A328" s="7">
        <f t="shared" si="21"/>
        <v>307</v>
      </c>
      <c r="B328" s="5" t="s">
        <v>43</v>
      </c>
      <c r="C328" s="7">
        <v>956</v>
      </c>
      <c r="D328" s="6" t="s">
        <v>152</v>
      </c>
      <c r="E328" s="11" t="s">
        <v>44</v>
      </c>
      <c r="F328" s="6" t="s">
        <v>190</v>
      </c>
      <c r="G328" s="9">
        <f>G329</f>
        <v>3489</v>
      </c>
      <c r="H328" s="9">
        <f>H329</f>
        <v>3489</v>
      </c>
    </row>
    <row r="329" spans="1:8" ht="30">
      <c r="A329" s="7">
        <f t="shared" si="21"/>
        <v>308</v>
      </c>
      <c r="B329" s="5" t="s">
        <v>45</v>
      </c>
      <c r="C329" s="7">
        <v>956</v>
      </c>
      <c r="D329" s="6" t="s">
        <v>152</v>
      </c>
      <c r="E329" s="11" t="s">
        <v>46</v>
      </c>
      <c r="F329" s="6" t="s">
        <v>190</v>
      </c>
      <c r="G329" s="9">
        <f>3489</f>
        <v>3489</v>
      </c>
      <c r="H329" s="9">
        <f>3489</f>
        <v>3489</v>
      </c>
    </row>
    <row r="330" spans="1:8" ht="30">
      <c r="A330" s="7">
        <f t="shared" si="21"/>
        <v>309</v>
      </c>
      <c r="B330" s="5" t="s">
        <v>47</v>
      </c>
      <c r="C330" s="7">
        <v>956</v>
      </c>
      <c r="D330" s="6" t="s">
        <v>152</v>
      </c>
      <c r="E330" s="11" t="s">
        <v>48</v>
      </c>
      <c r="F330" s="6" t="s">
        <v>190</v>
      </c>
      <c r="G330" s="9">
        <f>G331</f>
        <v>505.7</v>
      </c>
      <c r="H330" s="9">
        <f>H331</f>
        <v>505.7</v>
      </c>
    </row>
    <row r="331" spans="1:8" ht="45">
      <c r="A331" s="7">
        <f t="shared" si="21"/>
        <v>310</v>
      </c>
      <c r="B331" s="5" t="s">
        <v>49</v>
      </c>
      <c r="C331" s="7">
        <v>956</v>
      </c>
      <c r="D331" s="6" t="s">
        <v>152</v>
      </c>
      <c r="E331" s="11" t="s">
        <v>50</v>
      </c>
      <c r="F331" s="6" t="s">
        <v>190</v>
      </c>
      <c r="G331" s="9">
        <f>505.7</f>
        <v>505.7</v>
      </c>
      <c r="H331" s="9">
        <f>505.7</f>
        <v>505.7</v>
      </c>
    </row>
    <row r="332" spans="1:8" ht="105">
      <c r="A332" s="7">
        <f t="shared" si="21"/>
        <v>311</v>
      </c>
      <c r="B332" s="5" t="s">
        <v>188</v>
      </c>
      <c r="C332" s="7"/>
      <c r="D332" s="6" t="s">
        <v>185</v>
      </c>
      <c r="E332" s="11"/>
      <c r="F332" s="6" t="s">
        <v>190</v>
      </c>
      <c r="G332" s="9">
        <f>G333+G335+G337</f>
        <v>33828.5</v>
      </c>
      <c r="H332" s="9">
        <f>H333+H335+H337</f>
        <v>33828.5</v>
      </c>
    </row>
    <row r="333" spans="1:8" ht="90">
      <c r="A333" s="7">
        <f t="shared" si="21"/>
        <v>312</v>
      </c>
      <c r="B333" s="5" t="s">
        <v>43</v>
      </c>
      <c r="C333" s="7"/>
      <c r="D333" s="6" t="s">
        <v>185</v>
      </c>
      <c r="E333" s="11" t="s">
        <v>44</v>
      </c>
      <c r="F333" s="6" t="s">
        <v>190</v>
      </c>
      <c r="G333" s="9">
        <f>G334</f>
        <v>32285.8</v>
      </c>
      <c r="H333" s="9">
        <f>H334</f>
        <v>32285.8</v>
      </c>
    </row>
    <row r="334" spans="1:8" ht="30">
      <c r="A334" s="7">
        <f t="shared" si="21"/>
        <v>313</v>
      </c>
      <c r="B334" s="5" t="s">
        <v>227</v>
      </c>
      <c r="C334" s="7"/>
      <c r="D334" s="6" t="s">
        <v>185</v>
      </c>
      <c r="E334" s="11" t="s">
        <v>228</v>
      </c>
      <c r="F334" s="6" t="s">
        <v>190</v>
      </c>
      <c r="G334" s="9">
        <f>32285.8</f>
        <v>32285.8</v>
      </c>
      <c r="H334" s="9">
        <f>32285.8</f>
        <v>32285.8</v>
      </c>
    </row>
    <row r="335" spans="1:8" ht="30">
      <c r="A335" s="7">
        <f t="shared" si="21"/>
        <v>314</v>
      </c>
      <c r="B335" s="5" t="s">
        <v>47</v>
      </c>
      <c r="C335" s="7"/>
      <c r="D335" s="6" t="s">
        <v>185</v>
      </c>
      <c r="E335" s="11" t="s">
        <v>48</v>
      </c>
      <c r="F335" s="6" t="s">
        <v>190</v>
      </c>
      <c r="G335" s="9">
        <f>G336</f>
        <v>1542.7</v>
      </c>
      <c r="H335" s="9">
        <f>H336</f>
        <v>1542.7</v>
      </c>
    </row>
    <row r="336" spans="1:8" ht="45">
      <c r="A336" s="7">
        <f t="shared" si="21"/>
        <v>315</v>
      </c>
      <c r="B336" s="5" t="s">
        <v>49</v>
      </c>
      <c r="C336" s="7"/>
      <c r="D336" s="6" t="s">
        <v>185</v>
      </c>
      <c r="E336" s="11" t="s">
        <v>50</v>
      </c>
      <c r="F336" s="6" t="s">
        <v>190</v>
      </c>
      <c r="G336" s="9">
        <f>1542.7</f>
        <v>1542.7</v>
      </c>
      <c r="H336" s="9">
        <f>1542.7</f>
        <v>1542.7</v>
      </c>
    </row>
    <row r="337" spans="1:8" ht="15">
      <c r="A337" s="7">
        <f t="shared" si="21"/>
        <v>316</v>
      </c>
      <c r="B337" s="5" t="s">
        <v>10</v>
      </c>
      <c r="C337" s="7"/>
      <c r="D337" s="6" t="s">
        <v>185</v>
      </c>
      <c r="E337" s="11" t="s">
        <v>196</v>
      </c>
      <c r="F337" s="6" t="s">
        <v>190</v>
      </c>
      <c r="G337" s="9">
        <f>G338</f>
        <v>0</v>
      </c>
      <c r="H337" s="9">
        <f>H338</f>
        <v>0</v>
      </c>
    </row>
    <row r="338" spans="1:8" ht="15">
      <c r="A338" s="7">
        <f t="shared" si="21"/>
        <v>317</v>
      </c>
      <c r="B338" s="5" t="s">
        <v>11</v>
      </c>
      <c r="C338" s="7"/>
      <c r="D338" s="6" t="s">
        <v>185</v>
      </c>
      <c r="E338" s="11" t="s">
        <v>6</v>
      </c>
      <c r="F338" s="6" t="s">
        <v>190</v>
      </c>
      <c r="G338" s="9"/>
      <c r="H338" s="44"/>
    </row>
    <row r="339" spans="1:8" ht="150">
      <c r="A339" s="7">
        <f t="shared" si="21"/>
        <v>318</v>
      </c>
      <c r="B339" s="8" t="s">
        <v>91</v>
      </c>
      <c r="C339" s="7">
        <v>956</v>
      </c>
      <c r="D339" s="6" t="s">
        <v>153</v>
      </c>
      <c r="E339" s="6"/>
      <c r="F339" s="11" t="s">
        <v>190</v>
      </c>
      <c r="G339" s="9">
        <f>G341</f>
        <v>387.7</v>
      </c>
      <c r="H339" s="9">
        <f>H341</f>
        <v>387.7</v>
      </c>
    </row>
    <row r="340" spans="1:8" ht="90">
      <c r="A340" s="7">
        <f t="shared" si="21"/>
        <v>319</v>
      </c>
      <c r="B340" s="5" t="s">
        <v>43</v>
      </c>
      <c r="C340" s="7"/>
      <c r="D340" s="6" t="s">
        <v>153</v>
      </c>
      <c r="E340" s="6" t="s">
        <v>44</v>
      </c>
      <c r="F340" s="11" t="s">
        <v>190</v>
      </c>
      <c r="G340" s="9">
        <f>G341</f>
        <v>387.7</v>
      </c>
      <c r="H340" s="9">
        <f>H341</f>
        <v>387.7</v>
      </c>
    </row>
    <row r="341" spans="1:8" ht="30">
      <c r="A341" s="7">
        <f t="shared" si="21"/>
        <v>320</v>
      </c>
      <c r="B341" s="5" t="s">
        <v>45</v>
      </c>
      <c r="C341" s="7">
        <v>956</v>
      </c>
      <c r="D341" s="6" t="s">
        <v>153</v>
      </c>
      <c r="E341" s="6" t="s">
        <v>46</v>
      </c>
      <c r="F341" s="11" t="s">
        <v>190</v>
      </c>
      <c r="G341" s="9">
        <f>387.7</f>
        <v>387.7</v>
      </c>
      <c r="H341" s="9">
        <f>387.7</f>
        <v>387.7</v>
      </c>
    </row>
    <row r="342" spans="1:8" ht="62.4">
      <c r="A342" s="7">
        <f t="shared" si="21"/>
        <v>321</v>
      </c>
      <c r="B342" s="25" t="s">
        <v>136</v>
      </c>
      <c r="C342" s="13">
        <v>964</v>
      </c>
      <c r="D342" s="14" t="s">
        <v>154</v>
      </c>
      <c r="E342" s="13"/>
      <c r="F342" s="14"/>
      <c r="G342" s="23">
        <f>G343+G369+G395</f>
        <v>48999.199999999997</v>
      </c>
      <c r="H342" s="23">
        <f>H343+H369+H395</f>
        <v>48999.199999999997</v>
      </c>
    </row>
    <row r="343" spans="1:8" ht="30">
      <c r="A343" s="7">
        <f t="shared" si="21"/>
        <v>322</v>
      </c>
      <c r="B343" s="8" t="s">
        <v>63</v>
      </c>
      <c r="C343" s="7">
        <v>964</v>
      </c>
      <c r="D343" s="6" t="s">
        <v>155</v>
      </c>
      <c r="E343" s="7"/>
      <c r="F343" s="6"/>
      <c r="G343" s="9">
        <f>G344+G348+G352+G357+G365+G361</f>
        <v>30880.799999999999</v>
      </c>
      <c r="H343" s="9">
        <f>H344+H348+H352+H357+H365+H361</f>
        <v>30880.799999999999</v>
      </c>
    </row>
    <row r="344" spans="1:8" ht="136.5" customHeight="1">
      <c r="A344" s="7">
        <f t="shared" si="21"/>
        <v>323</v>
      </c>
      <c r="B344" s="8" t="s">
        <v>62</v>
      </c>
      <c r="C344" s="7">
        <v>964</v>
      </c>
      <c r="D344" s="6" t="s">
        <v>156</v>
      </c>
      <c r="E344" s="7"/>
      <c r="F344" s="6" t="s">
        <v>237</v>
      </c>
      <c r="G344" s="9">
        <f t="shared" ref="G344:H346" si="22">G345</f>
        <v>800</v>
      </c>
      <c r="H344" s="9">
        <f t="shared" si="22"/>
        <v>800</v>
      </c>
    </row>
    <row r="345" spans="1:8" ht="45">
      <c r="A345" s="7">
        <f t="shared" ref="A345:A374" si="23">A344+1</f>
        <v>324</v>
      </c>
      <c r="B345" s="5" t="s">
        <v>140</v>
      </c>
      <c r="C345" s="7">
        <v>964</v>
      </c>
      <c r="D345" s="6" t="s">
        <v>156</v>
      </c>
      <c r="E345" s="11" t="s">
        <v>141</v>
      </c>
      <c r="F345" s="6" t="s">
        <v>237</v>
      </c>
      <c r="G345" s="9">
        <f t="shared" si="22"/>
        <v>800</v>
      </c>
      <c r="H345" s="9">
        <f t="shared" si="22"/>
        <v>800</v>
      </c>
    </row>
    <row r="346" spans="1:8" ht="15">
      <c r="A346" s="7">
        <f t="shared" si="23"/>
        <v>325</v>
      </c>
      <c r="B346" s="5" t="s">
        <v>142</v>
      </c>
      <c r="C346" s="7">
        <v>964</v>
      </c>
      <c r="D346" s="6" t="s">
        <v>156</v>
      </c>
      <c r="E346" s="11" t="s">
        <v>143</v>
      </c>
      <c r="F346" s="6" t="s">
        <v>237</v>
      </c>
      <c r="G346" s="9">
        <f t="shared" si="22"/>
        <v>800</v>
      </c>
      <c r="H346" s="9">
        <f t="shared" si="22"/>
        <v>800</v>
      </c>
    </row>
    <row r="347" spans="1:8" ht="75">
      <c r="A347" s="7">
        <f t="shared" si="23"/>
        <v>326</v>
      </c>
      <c r="B347" s="5" t="s">
        <v>126</v>
      </c>
      <c r="C347" s="7">
        <v>964</v>
      </c>
      <c r="D347" s="6" t="s">
        <v>156</v>
      </c>
      <c r="E347" s="11" t="s">
        <v>144</v>
      </c>
      <c r="F347" s="6" t="s">
        <v>237</v>
      </c>
      <c r="G347" s="9">
        <f>800</f>
        <v>800</v>
      </c>
      <c r="H347" s="9">
        <f>800</f>
        <v>800</v>
      </c>
    </row>
    <row r="348" spans="1:8" ht="149.25" customHeight="1">
      <c r="A348" s="7">
        <f t="shared" si="23"/>
        <v>327</v>
      </c>
      <c r="B348" s="8" t="s">
        <v>64</v>
      </c>
      <c r="C348" s="7">
        <v>964</v>
      </c>
      <c r="D348" s="6" t="s">
        <v>291</v>
      </c>
      <c r="E348" s="7"/>
      <c r="F348" s="6" t="s">
        <v>236</v>
      </c>
      <c r="G348" s="9">
        <f t="shared" ref="G348:H350" si="24">G349</f>
        <v>607.70000000000005</v>
      </c>
      <c r="H348" s="9">
        <f t="shared" si="24"/>
        <v>607.70000000000005</v>
      </c>
    </row>
    <row r="349" spans="1:8" ht="45">
      <c r="A349" s="7">
        <f t="shared" si="23"/>
        <v>328</v>
      </c>
      <c r="B349" s="5" t="s">
        <v>140</v>
      </c>
      <c r="C349" s="7">
        <v>964</v>
      </c>
      <c r="D349" s="6" t="s">
        <v>291</v>
      </c>
      <c r="E349" s="11" t="s">
        <v>141</v>
      </c>
      <c r="F349" s="6" t="s">
        <v>236</v>
      </c>
      <c r="G349" s="9">
        <f t="shared" si="24"/>
        <v>607.70000000000005</v>
      </c>
      <c r="H349" s="9">
        <f t="shared" si="24"/>
        <v>607.70000000000005</v>
      </c>
    </row>
    <row r="350" spans="1:8" ht="15">
      <c r="A350" s="7">
        <f t="shared" si="23"/>
        <v>329</v>
      </c>
      <c r="B350" s="5" t="s">
        <v>70</v>
      </c>
      <c r="C350" s="7">
        <v>964</v>
      </c>
      <c r="D350" s="6" t="s">
        <v>291</v>
      </c>
      <c r="E350" s="11" t="s">
        <v>71</v>
      </c>
      <c r="F350" s="6" t="s">
        <v>236</v>
      </c>
      <c r="G350" s="9">
        <f t="shared" si="24"/>
        <v>607.70000000000005</v>
      </c>
      <c r="H350" s="9">
        <f t="shared" si="24"/>
        <v>607.70000000000005</v>
      </c>
    </row>
    <row r="351" spans="1:8" ht="75">
      <c r="A351" s="7">
        <f t="shared" si="23"/>
        <v>330</v>
      </c>
      <c r="B351" s="5" t="s">
        <v>128</v>
      </c>
      <c r="C351" s="7">
        <v>964</v>
      </c>
      <c r="D351" s="6" t="s">
        <v>291</v>
      </c>
      <c r="E351" s="11" t="s">
        <v>72</v>
      </c>
      <c r="F351" s="6" t="s">
        <v>236</v>
      </c>
      <c r="G351" s="9">
        <f>607.7</f>
        <v>607.70000000000005</v>
      </c>
      <c r="H351" s="9">
        <f>607.7</f>
        <v>607.70000000000005</v>
      </c>
    </row>
    <row r="352" spans="1:8" ht="120">
      <c r="A352" s="7">
        <f t="shared" si="23"/>
        <v>331</v>
      </c>
      <c r="B352" s="8" t="s">
        <v>57</v>
      </c>
      <c r="C352" s="7">
        <v>964</v>
      </c>
      <c r="D352" s="6" t="s">
        <v>106</v>
      </c>
      <c r="E352" s="7"/>
      <c r="F352" s="6" t="s">
        <v>382</v>
      </c>
      <c r="G352" s="9">
        <f>G353</f>
        <v>4590.3999999999996</v>
      </c>
      <c r="H352" s="9">
        <f>H353</f>
        <v>4590.3999999999996</v>
      </c>
    </row>
    <row r="353" spans="1:8" ht="45">
      <c r="A353" s="7">
        <f t="shared" si="23"/>
        <v>332</v>
      </c>
      <c r="B353" s="5" t="s">
        <v>140</v>
      </c>
      <c r="C353" s="7">
        <v>964</v>
      </c>
      <c r="D353" s="6" t="s">
        <v>106</v>
      </c>
      <c r="E353" s="11" t="s">
        <v>141</v>
      </c>
      <c r="F353" s="6" t="s">
        <v>382</v>
      </c>
      <c r="G353" s="9">
        <f>G354</f>
        <v>4590.3999999999996</v>
      </c>
      <c r="H353" s="9">
        <f>H354</f>
        <v>4590.3999999999996</v>
      </c>
    </row>
    <row r="354" spans="1:8" ht="15">
      <c r="A354" s="7">
        <f t="shared" si="23"/>
        <v>333</v>
      </c>
      <c r="B354" s="5" t="s">
        <v>142</v>
      </c>
      <c r="C354" s="7">
        <v>964</v>
      </c>
      <c r="D354" s="6" t="s">
        <v>106</v>
      </c>
      <c r="E354" s="11" t="s">
        <v>143</v>
      </c>
      <c r="F354" s="6" t="s">
        <v>382</v>
      </c>
      <c r="G354" s="9">
        <f>G355+G356</f>
        <v>4590.3999999999996</v>
      </c>
      <c r="H354" s="9">
        <f>H355+H356</f>
        <v>4590.3999999999996</v>
      </c>
    </row>
    <row r="355" spans="1:8" ht="75">
      <c r="A355" s="7">
        <f t="shared" si="23"/>
        <v>334</v>
      </c>
      <c r="B355" s="5" t="s">
        <v>126</v>
      </c>
      <c r="C355" s="7">
        <v>964</v>
      </c>
      <c r="D355" s="6" t="s">
        <v>106</v>
      </c>
      <c r="E355" s="11" t="s">
        <v>144</v>
      </c>
      <c r="F355" s="6" t="s">
        <v>382</v>
      </c>
      <c r="G355" s="9">
        <f>3496.7+1093.7</f>
        <v>4590.3999999999996</v>
      </c>
      <c r="H355" s="9">
        <f>3496.7+1093.7</f>
        <v>4590.3999999999996</v>
      </c>
    </row>
    <row r="356" spans="1:8" ht="30">
      <c r="A356" s="7">
        <f t="shared" si="23"/>
        <v>335</v>
      </c>
      <c r="B356" s="5" t="s">
        <v>125</v>
      </c>
      <c r="C356" s="7"/>
      <c r="D356" s="6" t="s">
        <v>106</v>
      </c>
      <c r="E356" s="11" t="s">
        <v>101</v>
      </c>
      <c r="F356" s="6" t="s">
        <v>382</v>
      </c>
      <c r="G356" s="9"/>
      <c r="H356" s="44"/>
    </row>
    <row r="357" spans="1:8" ht="120">
      <c r="A357" s="7">
        <f t="shared" si="23"/>
        <v>336</v>
      </c>
      <c r="B357" s="8" t="s">
        <v>57</v>
      </c>
      <c r="C357" s="7">
        <v>964</v>
      </c>
      <c r="D357" s="6" t="s">
        <v>292</v>
      </c>
      <c r="E357" s="7"/>
      <c r="F357" s="6" t="s">
        <v>382</v>
      </c>
      <c r="G357" s="9">
        <f t="shared" ref="G357:H359" si="25">G358</f>
        <v>1349.1000000000001</v>
      </c>
      <c r="H357" s="9">
        <f t="shared" si="25"/>
        <v>1349.1000000000001</v>
      </c>
    </row>
    <row r="358" spans="1:8" ht="45">
      <c r="A358" s="7">
        <f t="shared" si="23"/>
        <v>337</v>
      </c>
      <c r="B358" s="5" t="s">
        <v>140</v>
      </c>
      <c r="C358" s="7">
        <v>964</v>
      </c>
      <c r="D358" s="6" t="s">
        <v>292</v>
      </c>
      <c r="E358" s="11" t="s">
        <v>141</v>
      </c>
      <c r="F358" s="6" t="s">
        <v>382</v>
      </c>
      <c r="G358" s="9">
        <f t="shared" si="25"/>
        <v>1349.1000000000001</v>
      </c>
      <c r="H358" s="9">
        <f t="shared" si="25"/>
        <v>1349.1000000000001</v>
      </c>
    </row>
    <row r="359" spans="1:8" ht="15">
      <c r="A359" s="7">
        <f t="shared" si="23"/>
        <v>338</v>
      </c>
      <c r="B359" s="5" t="s">
        <v>142</v>
      </c>
      <c r="C359" s="7">
        <v>964</v>
      </c>
      <c r="D359" s="6" t="s">
        <v>292</v>
      </c>
      <c r="E359" s="11" t="s">
        <v>143</v>
      </c>
      <c r="F359" s="6" t="s">
        <v>382</v>
      </c>
      <c r="G359" s="9">
        <f t="shared" si="25"/>
        <v>1349.1000000000001</v>
      </c>
      <c r="H359" s="9">
        <f t="shared" si="25"/>
        <v>1349.1000000000001</v>
      </c>
    </row>
    <row r="360" spans="1:8" ht="75">
      <c r="A360" s="7">
        <f t="shared" si="23"/>
        <v>339</v>
      </c>
      <c r="B360" s="5" t="s">
        <v>126</v>
      </c>
      <c r="C360" s="7">
        <v>964</v>
      </c>
      <c r="D360" s="6" t="s">
        <v>292</v>
      </c>
      <c r="E360" s="11" t="s">
        <v>144</v>
      </c>
      <c r="F360" s="6" t="s">
        <v>382</v>
      </c>
      <c r="G360" s="9">
        <f>2442.8-1093.7</f>
        <v>1349.1000000000001</v>
      </c>
      <c r="H360" s="9">
        <f>2442.8-1093.7</f>
        <v>1349.1000000000001</v>
      </c>
    </row>
    <row r="361" spans="1:8" ht="120">
      <c r="A361" s="7">
        <f t="shared" si="23"/>
        <v>340</v>
      </c>
      <c r="B361" s="8" t="s">
        <v>57</v>
      </c>
      <c r="C361" s="7"/>
      <c r="D361" s="6" t="s">
        <v>293</v>
      </c>
      <c r="E361" s="7"/>
      <c r="F361" s="6" t="s">
        <v>237</v>
      </c>
      <c r="G361" s="9">
        <f t="shared" ref="G361:H363" si="26">G362</f>
        <v>4189.2</v>
      </c>
      <c r="H361" s="9">
        <f t="shared" si="26"/>
        <v>4189.2</v>
      </c>
    </row>
    <row r="362" spans="1:8" ht="45">
      <c r="A362" s="7">
        <f t="shared" si="23"/>
        <v>341</v>
      </c>
      <c r="B362" s="5" t="s">
        <v>140</v>
      </c>
      <c r="C362" s="7"/>
      <c r="D362" s="6" t="s">
        <v>293</v>
      </c>
      <c r="E362" s="11" t="s">
        <v>141</v>
      </c>
      <c r="F362" s="6" t="s">
        <v>237</v>
      </c>
      <c r="G362" s="9">
        <f t="shared" si="26"/>
        <v>4189.2</v>
      </c>
      <c r="H362" s="9">
        <f t="shared" si="26"/>
        <v>4189.2</v>
      </c>
    </row>
    <row r="363" spans="1:8" ht="15">
      <c r="A363" s="7">
        <f t="shared" si="23"/>
        <v>342</v>
      </c>
      <c r="B363" s="5" t="s">
        <v>142</v>
      </c>
      <c r="C363" s="7"/>
      <c r="D363" s="6" t="s">
        <v>293</v>
      </c>
      <c r="E363" s="11" t="s">
        <v>143</v>
      </c>
      <c r="F363" s="6" t="s">
        <v>237</v>
      </c>
      <c r="G363" s="9">
        <f t="shared" si="26"/>
        <v>4189.2</v>
      </c>
      <c r="H363" s="9">
        <f t="shared" si="26"/>
        <v>4189.2</v>
      </c>
    </row>
    <row r="364" spans="1:8" ht="75">
      <c r="A364" s="7">
        <f t="shared" si="23"/>
        <v>343</v>
      </c>
      <c r="B364" s="5" t="s">
        <v>126</v>
      </c>
      <c r="C364" s="7"/>
      <c r="D364" s="6" t="s">
        <v>293</v>
      </c>
      <c r="E364" s="11" t="s">
        <v>144</v>
      </c>
      <c r="F364" s="6" t="s">
        <v>237</v>
      </c>
      <c r="G364" s="9">
        <f>4189.2</f>
        <v>4189.2</v>
      </c>
      <c r="H364" s="9">
        <f>4189.2</f>
        <v>4189.2</v>
      </c>
    </row>
    <row r="365" spans="1:8" ht="120">
      <c r="A365" s="7">
        <f t="shared" si="23"/>
        <v>344</v>
      </c>
      <c r="B365" s="8" t="s">
        <v>57</v>
      </c>
      <c r="C365" s="7">
        <v>964</v>
      </c>
      <c r="D365" s="6" t="s">
        <v>293</v>
      </c>
      <c r="E365" s="7"/>
      <c r="F365" s="6" t="s">
        <v>382</v>
      </c>
      <c r="G365" s="9">
        <f t="shared" ref="G365:H367" si="27">G366</f>
        <v>19344.399999999998</v>
      </c>
      <c r="H365" s="9">
        <f t="shared" si="27"/>
        <v>19344.399999999998</v>
      </c>
    </row>
    <row r="366" spans="1:8" ht="45">
      <c r="A366" s="7">
        <f t="shared" si="23"/>
        <v>345</v>
      </c>
      <c r="B366" s="5" t="s">
        <v>140</v>
      </c>
      <c r="C366" s="7">
        <v>964</v>
      </c>
      <c r="D366" s="6" t="s">
        <v>293</v>
      </c>
      <c r="E366" s="11" t="s">
        <v>141</v>
      </c>
      <c r="F366" s="6" t="s">
        <v>382</v>
      </c>
      <c r="G366" s="9">
        <f t="shared" si="27"/>
        <v>19344.399999999998</v>
      </c>
      <c r="H366" s="9">
        <f t="shared" si="27"/>
        <v>19344.399999999998</v>
      </c>
    </row>
    <row r="367" spans="1:8" ht="15">
      <c r="A367" s="7">
        <f t="shared" si="23"/>
        <v>346</v>
      </c>
      <c r="B367" s="5" t="s">
        <v>142</v>
      </c>
      <c r="C367" s="7">
        <v>964</v>
      </c>
      <c r="D367" s="6" t="s">
        <v>293</v>
      </c>
      <c r="E367" s="11" t="s">
        <v>143</v>
      </c>
      <c r="F367" s="6" t="s">
        <v>382</v>
      </c>
      <c r="G367" s="9">
        <f t="shared" si="27"/>
        <v>19344.399999999998</v>
      </c>
      <c r="H367" s="9">
        <f t="shared" si="27"/>
        <v>19344.399999999998</v>
      </c>
    </row>
    <row r="368" spans="1:8" ht="75">
      <c r="A368" s="7">
        <f t="shared" si="23"/>
        <v>347</v>
      </c>
      <c r="B368" s="5" t="s">
        <v>126</v>
      </c>
      <c r="C368" s="7">
        <v>964</v>
      </c>
      <c r="D368" s="6" t="s">
        <v>293</v>
      </c>
      <c r="E368" s="11" t="s">
        <v>144</v>
      </c>
      <c r="F368" s="6" t="s">
        <v>382</v>
      </c>
      <c r="G368" s="9">
        <f>23533.6-4189.2</f>
        <v>19344.399999999998</v>
      </c>
      <c r="H368" s="9">
        <f>23533.6-4189.2</f>
        <v>19344.399999999998</v>
      </c>
    </row>
    <row r="369" spans="1:8" ht="15">
      <c r="A369" s="7">
        <f t="shared" si="23"/>
        <v>348</v>
      </c>
      <c r="B369" s="8" t="s">
        <v>176</v>
      </c>
      <c r="C369" s="7">
        <v>964</v>
      </c>
      <c r="D369" s="6" t="s">
        <v>79</v>
      </c>
      <c r="E369" s="7"/>
      <c r="F369" s="6"/>
      <c r="G369" s="9">
        <f>G378+G382+G387+G391+G374+G370</f>
        <v>14687.9</v>
      </c>
      <c r="H369" s="9">
        <f>H378+H382+H387+H391+H374+H370</f>
        <v>14687.9</v>
      </c>
    </row>
    <row r="370" spans="1:8" ht="120">
      <c r="A370" s="7">
        <f t="shared" si="23"/>
        <v>349</v>
      </c>
      <c r="B370" s="27" t="s">
        <v>334</v>
      </c>
      <c r="C370" s="7"/>
      <c r="D370" s="6" t="s">
        <v>335</v>
      </c>
      <c r="E370" s="11"/>
      <c r="F370" s="6" t="s">
        <v>78</v>
      </c>
      <c r="G370" s="9">
        <f t="shared" ref="G370:H372" si="28">G371</f>
        <v>11</v>
      </c>
      <c r="H370" s="9">
        <f t="shared" si="28"/>
        <v>11</v>
      </c>
    </row>
    <row r="371" spans="1:8" ht="45">
      <c r="A371" s="7">
        <f t="shared" si="23"/>
        <v>350</v>
      </c>
      <c r="B371" s="27" t="s">
        <v>140</v>
      </c>
      <c r="C371" s="7"/>
      <c r="D371" s="6" t="s">
        <v>335</v>
      </c>
      <c r="E371" s="11" t="s">
        <v>141</v>
      </c>
      <c r="F371" s="6" t="s">
        <v>78</v>
      </c>
      <c r="G371" s="9">
        <f t="shared" si="28"/>
        <v>11</v>
      </c>
      <c r="H371" s="9">
        <f t="shared" si="28"/>
        <v>11</v>
      </c>
    </row>
    <row r="372" spans="1:8" ht="15">
      <c r="A372" s="7">
        <f t="shared" si="23"/>
        <v>351</v>
      </c>
      <c r="B372" s="27" t="s">
        <v>70</v>
      </c>
      <c r="C372" s="7"/>
      <c r="D372" s="6" t="s">
        <v>335</v>
      </c>
      <c r="E372" s="11" t="s">
        <v>71</v>
      </c>
      <c r="F372" s="6" t="s">
        <v>78</v>
      </c>
      <c r="G372" s="9">
        <f t="shared" si="28"/>
        <v>11</v>
      </c>
      <c r="H372" s="9">
        <f t="shared" si="28"/>
        <v>11</v>
      </c>
    </row>
    <row r="373" spans="1:8" ht="30">
      <c r="A373" s="7">
        <f t="shared" si="23"/>
        <v>352</v>
      </c>
      <c r="B373" s="27" t="s">
        <v>74</v>
      </c>
      <c r="C373" s="7"/>
      <c r="D373" s="6" t="s">
        <v>335</v>
      </c>
      <c r="E373" s="11" t="s">
        <v>73</v>
      </c>
      <c r="F373" s="6" t="s">
        <v>78</v>
      </c>
      <c r="G373" s="9">
        <f>11</f>
        <v>11</v>
      </c>
      <c r="H373" s="9">
        <f>11</f>
        <v>11</v>
      </c>
    </row>
    <row r="374" spans="1:8" ht="135">
      <c r="A374" s="7">
        <f t="shared" si="23"/>
        <v>353</v>
      </c>
      <c r="B374" s="5" t="s">
        <v>322</v>
      </c>
      <c r="C374" s="7"/>
      <c r="D374" s="6" t="s">
        <v>356</v>
      </c>
      <c r="E374" s="11"/>
      <c r="F374" s="6" t="s">
        <v>78</v>
      </c>
      <c r="G374" s="9">
        <f t="shared" ref="G374:H376" si="29">G375</f>
        <v>160</v>
      </c>
      <c r="H374" s="9">
        <f t="shared" si="29"/>
        <v>160</v>
      </c>
    </row>
    <row r="375" spans="1:8" ht="45">
      <c r="A375" s="7">
        <f t="shared" ref="A375:A409" si="30">A374+1</f>
        <v>354</v>
      </c>
      <c r="B375" s="5" t="s">
        <v>140</v>
      </c>
      <c r="C375" s="7"/>
      <c r="D375" s="6" t="s">
        <v>356</v>
      </c>
      <c r="E375" s="11" t="s">
        <v>141</v>
      </c>
      <c r="F375" s="6" t="s">
        <v>78</v>
      </c>
      <c r="G375" s="9">
        <f t="shared" si="29"/>
        <v>160</v>
      </c>
      <c r="H375" s="9">
        <f t="shared" si="29"/>
        <v>160</v>
      </c>
    </row>
    <row r="376" spans="1:8" ht="15">
      <c r="A376" s="7">
        <f t="shared" si="30"/>
        <v>355</v>
      </c>
      <c r="B376" s="5" t="s">
        <v>70</v>
      </c>
      <c r="C376" s="7"/>
      <c r="D376" s="6" t="s">
        <v>356</v>
      </c>
      <c r="E376" s="11" t="s">
        <v>71</v>
      </c>
      <c r="F376" s="6" t="s">
        <v>78</v>
      </c>
      <c r="G376" s="9">
        <f t="shared" si="29"/>
        <v>160</v>
      </c>
      <c r="H376" s="9">
        <f t="shared" si="29"/>
        <v>160</v>
      </c>
    </row>
    <row r="377" spans="1:8" ht="30">
      <c r="A377" s="7">
        <f t="shared" si="30"/>
        <v>356</v>
      </c>
      <c r="B377" s="5" t="s">
        <v>74</v>
      </c>
      <c r="C377" s="7"/>
      <c r="D377" s="6" t="s">
        <v>356</v>
      </c>
      <c r="E377" s="11" t="s">
        <v>73</v>
      </c>
      <c r="F377" s="6" t="s">
        <v>78</v>
      </c>
      <c r="G377" s="9">
        <f>160</f>
        <v>160</v>
      </c>
      <c r="H377" s="9">
        <f>160</f>
        <v>160</v>
      </c>
    </row>
    <row r="378" spans="1:8" ht="150">
      <c r="A378" s="7">
        <f t="shared" si="30"/>
        <v>357</v>
      </c>
      <c r="B378" s="5" t="s">
        <v>59</v>
      </c>
      <c r="C378" s="7">
        <v>964</v>
      </c>
      <c r="D378" s="6" t="s">
        <v>80</v>
      </c>
      <c r="E378" s="11"/>
      <c r="F378" s="6" t="s">
        <v>78</v>
      </c>
      <c r="G378" s="9">
        <f t="shared" ref="G378:H380" si="31">G379</f>
        <v>810.5</v>
      </c>
      <c r="H378" s="9">
        <f t="shared" si="31"/>
        <v>810.5</v>
      </c>
    </row>
    <row r="379" spans="1:8" ht="45">
      <c r="A379" s="7">
        <f t="shared" si="30"/>
        <v>358</v>
      </c>
      <c r="B379" s="5" t="s">
        <v>140</v>
      </c>
      <c r="C379" s="7">
        <v>964</v>
      </c>
      <c r="D379" s="6" t="s">
        <v>80</v>
      </c>
      <c r="E379" s="11" t="s">
        <v>141</v>
      </c>
      <c r="F379" s="6" t="s">
        <v>78</v>
      </c>
      <c r="G379" s="9">
        <f t="shared" si="31"/>
        <v>810.5</v>
      </c>
      <c r="H379" s="9">
        <f t="shared" si="31"/>
        <v>810.5</v>
      </c>
    </row>
    <row r="380" spans="1:8" ht="15">
      <c r="A380" s="7">
        <f t="shared" si="30"/>
        <v>359</v>
      </c>
      <c r="B380" s="5" t="s">
        <v>70</v>
      </c>
      <c r="C380" s="7">
        <v>964</v>
      </c>
      <c r="D380" s="6" t="s">
        <v>80</v>
      </c>
      <c r="E380" s="11" t="s">
        <v>71</v>
      </c>
      <c r="F380" s="6" t="s">
        <v>78</v>
      </c>
      <c r="G380" s="9">
        <f t="shared" si="31"/>
        <v>810.5</v>
      </c>
      <c r="H380" s="9">
        <f t="shared" si="31"/>
        <v>810.5</v>
      </c>
    </row>
    <row r="381" spans="1:8" ht="75">
      <c r="A381" s="7">
        <f t="shared" si="30"/>
        <v>360</v>
      </c>
      <c r="B381" s="5" t="s">
        <v>128</v>
      </c>
      <c r="C381" s="7">
        <v>964</v>
      </c>
      <c r="D381" s="6" t="s">
        <v>80</v>
      </c>
      <c r="E381" s="11" t="s">
        <v>73</v>
      </c>
      <c r="F381" s="6" t="s">
        <v>78</v>
      </c>
      <c r="G381" s="9">
        <f>810.5</f>
        <v>810.5</v>
      </c>
      <c r="H381" s="9">
        <f>810.5</f>
        <v>810.5</v>
      </c>
    </row>
    <row r="382" spans="1:8" ht="105">
      <c r="A382" s="7">
        <f t="shared" si="30"/>
        <v>361</v>
      </c>
      <c r="B382" s="8" t="s">
        <v>37</v>
      </c>
      <c r="C382" s="7">
        <v>964</v>
      </c>
      <c r="D382" s="6" t="s">
        <v>81</v>
      </c>
      <c r="E382" s="7"/>
      <c r="F382" s="6" t="s">
        <v>78</v>
      </c>
      <c r="G382" s="9">
        <f>G383</f>
        <v>2310.6999999999998</v>
      </c>
      <c r="H382" s="9">
        <f>H383</f>
        <v>2310.6999999999998</v>
      </c>
    </row>
    <row r="383" spans="1:8" ht="45">
      <c r="A383" s="7">
        <f t="shared" si="30"/>
        <v>362</v>
      </c>
      <c r="B383" s="5" t="s">
        <v>140</v>
      </c>
      <c r="C383" s="7">
        <v>964</v>
      </c>
      <c r="D383" s="6" t="s">
        <v>81</v>
      </c>
      <c r="E383" s="11" t="s">
        <v>141</v>
      </c>
      <c r="F383" s="6" t="s">
        <v>78</v>
      </c>
      <c r="G383" s="9">
        <f>G384</f>
        <v>2310.6999999999998</v>
      </c>
      <c r="H383" s="9">
        <f>H384</f>
        <v>2310.6999999999998</v>
      </c>
    </row>
    <row r="384" spans="1:8" ht="15">
      <c r="A384" s="7">
        <f t="shared" si="30"/>
        <v>363</v>
      </c>
      <c r="B384" s="5" t="s">
        <v>70</v>
      </c>
      <c r="C384" s="7">
        <v>964</v>
      </c>
      <c r="D384" s="6" t="s">
        <v>81</v>
      </c>
      <c r="E384" s="11" t="s">
        <v>71</v>
      </c>
      <c r="F384" s="6" t="s">
        <v>78</v>
      </c>
      <c r="G384" s="9">
        <f>G385+G386</f>
        <v>2310.6999999999998</v>
      </c>
      <c r="H384" s="9">
        <f>H385+H386</f>
        <v>2310.6999999999998</v>
      </c>
    </row>
    <row r="385" spans="1:8" ht="90.75" customHeight="1">
      <c r="A385" s="7">
        <f t="shared" si="30"/>
        <v>364</v>
      </c>
      <c r="B385" s="5" t="s">
        <v>128</v>
      </c>
      <c r="C385" s="7">
        <v>964</v>
      </c>
      <c r="D385" s="6" t="s">
        <v>81</v>
      </c>
      <c r="E385" s="11" t="s">
        <v>72</v>
      </c>
      <c r="F385" s="6" t="s">
        <v>78</v>
      </c>
      <c r="G385" s="9">
        <f>1310.7</f>
        <v>1310.7</v>
      </c>
      <c r="H385" s="9">
        <f>1310.7</f>
        <v>1310.7</v>
      </c>
    </row>
    <row r="386" spans="1:8" ht="30">
      <c r="A386" s="7">
        <f t="shared" si="30"/>
        <v>365</v>
      </c>
      <c r="B386" s="5" t="s">
        <v>74</v>
      </c>
      <c r="C386" s="7"/>
      <c r="D386" s="6" t="s">
        <v>81</v>
      </c>
      <c r="E386" s="11" t="s">
        <v>73</v>
      </c>
      <c r="F386" s="6" t="s">
        <v>78</v>
      </c>
      <c r="G386" s="9">
        <f>1000</f>
        <v>1000</v>
      </c>
      <c r="H386" s="9">
        <f>1000</f>
        <v>1000</v>
      </c>
    </row>
    <row r="387" spans="1:8" ht="125.25" customHeight="1">
      <c r="A387" s="7">
        <f t="shared" si="30"/>
        <v>366</v>
      </c>
      <c r="B387" s="8" t="s">
        <v>37</v>
      </c>
      <c r="C387" s="7">
        <v>964</v>
      </c>
      <c r="D387" s="6" t="s">
        <v>294</v>
      </c>
      <c r="E387" s="7"/>
      <c r="F387" s="6" t="s">
        <v>78</v>
      </c>
      <c r="G387" s="9">
        <f t="shared" ref="G387:H389" si="32">G388</f>
        <v>1401.7</v>
      </c>
      <c r="H387" s="9">
        <f t="shared" si="32"/>
        <v>1401.7</v>
      </c>
    </row>
    <row r="388" spans="1:8" ht="45">
      <c r="A388" s="7">
        <f t="shared" si="30"/>
        <v>367</v>
      </c>
      <c r="B388" s="5" t="s">
        <v>140</v>
      </c>
      <c r="C388" s="7">
        <v>964</v>
      </c>
      <c r="D388" s="6" t="s">
        <v>294</v>
      </c>
      <c r="E388" s="11" t="s">
        <v>141</v>
      </c>
      <c r="F388" s="6" t="s">
        <v>78</v>
      </c>
      <c r="G388" s="9">
        <f t="shared" si="32"/>
        <v>1401.7</v>
      </c>
      <c r="H388" s="9">
        <f t="shared" si="32"/>
        <v>1401.7</v>
      </c>
    </row>
    <row r="389" spans="1:8" ht="15">
      <c r="A389" s="7">
        <f t="shared" si="30"/>
        <v>368</v>
      </c>
      <c r="B389" s="5" t="s">
        <v>70</v>
      </c>
      <c r="C389" s="7">
        <v>964</v>
      </c>
      <c r="D389" s="6" t="s">
        <v>294</v>
      </c>
      <c r="E389" s="11" t="s">
        <v>71</v>
      </c>
      <c r="F389" s="6" t="s">
        <v>78</v>
      </c>
      <c r="G389" s="9">
        <f t="shared" si="32"/>
        <v>1401.7</v>
      </c>
      <c r="H389" s="9">
        <f t="shared" si="32"/>
        <v>1401.7</v>
      </c>
    </row>
    <row r="390" spans="1:8" ht="75">
      <c r="A390" s="7">
        <f t="shared" si="30"/>
        <v>369</v>
      </c>
      <c r="B390" s="5" t="s">
        <v>128</v>
      </c>
      <c r="C390" s="7">
        <v>964</v>
      </c>
      <c r="D390" s="6" t="s">
        <v>294</v>
      </c>
      <c r="E390" s="11" t="s">
        <v>72</v>
      </c>
      <c r="F390" s="6" t="s">
        <v>78</v>
      </c>
      <c r="G390" s="9">
        <f>1401.7</f>
        <v>1401.7</v>
      </c>
      <c r="H390" s="9">
        <f>1401.7</f>
        <v>1401.7</v>
      </c>
    </row>
    <row r="391" spans="1:8" ht="105">
      <c r="A391" s="7">
        <f t="shared" si="30"/>
        <v>370</v>
      </c>
      <c r="B391" s="8" t="s">
        <v>37</v>
      </c>
      <c r="C391" s="7">
        <v>964</v>
      </c>
      <c r="D391" s="6" t="s">
        <v>295</v>
      </c>
      <c r="E391" s="7"/>
      <c r="F391" s="6" t="s">
        <v>78</v>
      </c>
      <c r="G391" s="9">
        <f t="shared" ref="G391:H393" si="33">G392</f>
        <v>9994</v>
      </c>
      <c r="H391" s="9">
        <f t="shared" si="33"/>
        <v>9994</v>
      </c>
    </row>
    <row r="392" spans="1:8" ht="45">
      <c r="A392" s="7">
        <f t="shared" si="30"/>
        <v>371</v>
      </c>
      <c r="B392" s="5" t="s">
        <v>140</v>
      </c>
      <c r="C392" s="7">
        <v>964</v>
      </c>
      <c r="D392" s="6" t="s">
        <v>295</v>
      </c>
      <c r="E392" s="11" t="s">
        <v>141</v>
      </c>
      <c r="F392" s="6" t="s">
        <v>78</v>
      </c>
      <c r="G392" s="9">
        <f t="shared" si="33"/>
        <v>9994</v>
      </c>
      <c r="H392" s="9">
        <f t="shared" si="33"/>
        <v>9994</v>
      </c>
    </row>
    <row r="393" spans="1:8" ht="15">
      <c r="A393" s="7">
        <f t="shared" si="30"/>
        <v>372</v>
      </c>
      <c r="B393" s="5" t="s">
        <v>70</v>
      </c>
      <c r="C393" s="7">
        <v>964</v>
      </c>
      <c r="D393" s="6" t="s">
        <v>295</v>
      </c>
      <c r="E393" s="11" t="s">
        <v>71</v>
      </c>
      <c r="F393" s="6" t="s">
        <v>78</v>
      </c>
      <c r="G393" s="9">
        <f t="shared" si="33"/>
        <v>9994</v>
      </c>
      <c r="H393" s="9">
        <f t="shared" si="33"/>
        <v>9994</v>
      </c>
    </row>
    <row r="394" spans="1:8" ht="75">
      <c r="A394" s="7">
        <f t="shared" si="30"/>
        <v>373</v>
      </c>
      <c r="B394" s="5" t="s">
        <v>128</v>
      </c>
      <c r="C394" s="7">
        <v>964</v>
      </c>
      <c r="D394" s="6" t="s">
        <v>295</v>
      </c>
      <c r="E394" s="11" t="s">
        <v>72</v>
      </c>
      <c r="F394" s="6" t="s">
        <v>78</v>
      </c>
      <c r="G394" s="9">
        <f>9994</f>
        <v>9994</v>
      </c>
      <c r="H394" s="9">
        <f>9994</f>
        <v>9994</v>
      </c>
    </row>
    <row r="395" spans="1:8" ht="45">
      <c r="A395" s="7">
        <f t="shared" si="30"/>
        <v>374</v>
      </c>
      <c r="B395" s="8" t="s">
        <v>189</v>
      </c>
      <c r="C395" s="7">
        <v>964</v>
      </c>
      <c r="D395" s="6" t="s">
        <v>82</v>
      </c>
      <c r="E395" s="7"/>
      <c r="F395" s="6" t="s">
        <v>238</v>
      </c>
      <c r="G395" s="9">
        <f>G396</f>
        <v>3430.5</v>
      </c>
      <c r="H395" s="9">
        <f>H396</f>
        <v>3430.5</v>
      </c>
    </row>
    <row r="396" spans="1:8" ht="135">
      <c r="A396" s="7">
        <f t="shared" si="30"/>
        <v>375</v>
      </c>
      <c r="B396" s="8" t="s">
        <v>239</v>
      </c>
      <c r="C396" s="7">
        <v>964</v>
      </c>
      <c r="D396" s="6" t="s">
        <v>51</v>
      </c>
      <c r="E396" s="7"/>
      <c r="F396" s="6" t="s">
        <v>238</v>
      </c>
      <c r="G396" s="9">
        <f>G397+G399</f>
        <v>3430.5</v>
      </c>
      <c r="H396" s="9">
        <f>H397+H399</f>
        <v>3430.5</v>
      </c>
    </row>
    <row r="397" spans="1:8" ht="90">
      <c r="A397" s="7">
        <f t="shared" si="30"/>
        <v>376</v>
      </c>
      <c r="B397" s="5" t="s">
        <v>43</v>
      </c>
      <c r="C397" s="7">
        <v>964</v>
      </c>
      <c r="D397" s="6" t="s">
        <v>51</v>
      </c>
      <c r="E397" s="11" t="s">
        <v>44</v>
      </c>
      <c r="F397" s="6" t="s">
        <v>238</v>
      </c>
      <c r="G397" s="9">
        <f>G398</f>
        <v>3326</v>
      </c>
      <c r="H397" s="9">
        <f>H398</f>
        <v>3326</v>
      </c>
    </row>
    <row r="398" spans="1:8" ht="30">
      <c r="A398" s="7">
        <f t="shared" si="30"/>
        <v>377</v>
      </c>
      <c r="B398" s="5" t="s">
        <v>45</v>
      </c>
      <c r="C398" s="7">
        <v>964</v>
      </c>
      <c r="D398" s="6" t="s">
        <v>51</v>
      </c>
      <c r="E398" s="11" t="s">
        <v>46</v>
      </c>
      <c r="F398" s="6" t="s">
        <v>238</v>
      </c>
      <c r="G398" s="9">
        <f>3326</f>
        <v>3326</v>
      </c>
      <c r="H398" s="9">
        <f>3326</f>
        <v>3326</v>
      </c>
    </row>
    <row r="399" spans="1:8" ht="30">
      <c r="A399" s="7">
        <f t="shared" si="30"/>
        <v>378</v>
      </c>
      <c r="B399" s="5" t="s">
        <v>47</v>
      </c>
      <c r="C399" s="7">
        <v>964</v>
      </c>
      <c r="D399" s="6" t="s">
        <v>51</v>
      </c>
      <c r="E399" s="11" t="s">
        <v>48</v>
      </c>
      <c r="F399" s="6" t="s">
        <v>238</v>
      </c>
      <c r="G399" s="9">
        <f>G400</f>
        <v>104.5</v>
      </c>
      <c r="H399" s="9">
        <f>H400</f>
        <v>104.5</v>
      </c>
    </row>
    <row r="400" spans="1:8" ht="45">
      <c r="A400" s="7">
        <f t="shared" si="30"/>
        <v>379</v>
      </c>
      <c r="B400" s="5" t="s">
        <v>49</v>
      </c>
      <c r="C400" s="7">
        <v>964</v>
      </c>
      <c r="D400" s="6" t="s">
        <v>51</v>
      </c>
      <c r="E400" s="11" t="s">
        <v>50</v>
      </c>
      <c r="F400" s="6" t="s">
        <v>238</v>
      </c>
      <c r="G400" s="9">
        <f>104.5</f>
        <v>104.5</v>
      </c>
      <c r="H400" s="9">
        <f>104.5</f>
        <v>104.5</v>
      </c>
    </row>
    <row r="401" spans="1:8" ht="78">
      <c r="A401" s="7">
        <f t="shared" si="30"/>
        <v>380</v>
      </c>
      <c r="B401" s="25" t="s">
        <v>241</v>
      </c>
      <c r="C401" s="13">
        <v>938</v>
      </c>
      <c r="D401" s="14" t="s">
        <v>83</v>
      </c>
      <c r="E401" s="13"/>
      <c r="F401" s="14"/>
      <c r="G401" s="23">
        <f>G409+G412+G402</f>
        <v>91912.2</v>
      </c>
      <c r="H401" s="23">
        <f>H409+H412</f>
        <v>9105.5</v>
      </c>
    </row>
    <row r="402" spans="1:8" ht="60.6">
      <c r="A402" s="7">
        <f t="shared" si="30"/>
        <v>381</v>
      </c>
      <c r="B402" s="8" t="s">
        <v>411</v>
      </c>
      <c r="C402" s="13"/>
      <c r="D402" s="6" t="s">
        <v>412</v>
      </c>
      <c r="E402" s="7"/>
      <c r="F402" s="6" t="s">
        <v>160</v>
      </c>
      <c r="G402" s="9">
        <f>G403+G406</f>
        <v>84464</v>
      </c>
      <c r="H402" s="23"/>
    </row>
    <row r="403" spans="1:8" ht="180.6">
      <c r="A403" s="7">
        <f t="shared" si="30"/>
        <v>382</v>
      </c>
      <c r="B403" s="8" t="s">
        <v>416</v>
      </c>
      <c r="C403" s="13"/>
      <c r="D403" s="7" t="s">
        <v>413</v>
      </c>
      <c r="E403" s="7"/>
      <c r="F403" s="6" t="s">
        <v>160</v>
      </c>
      <c r="G403" s="48">
        <f>G404</f>
        <v>20000</v>
      </c>
      <c r="H403" s="23"/>
    </row>
    <row r="404" spans="1:8" ht="45.6">
      <c r="A404" s="7">
        <f t="shared" si="30"/>
        <v>383</v>
      </c>
      <c r="B404" s="8" t="s">
        <v>17</v>
      </c>
      <c r="C404" s="13"/>
      <c r="D404" s="7" t="s">
        <v>413</v>
      </c>
      <c r="E404" s="7">
        <v>400</v>
      </c>
      <c r="F404" s="6" t="s">
        <v>160</v>
      </c>
      <c r="G404" s="49">
        <f>G405</f>
        <v>20000</v>
      </c>
      <c r="H404" s="23"/>
    </row>
    <row r="405" spans="1:8" ht="15.6">
      <c r="A405" s="7">
        <f t="shared" si="30"/>
        <v>384</v>
      </c>
      <c r="B405" s="17" t="s">
        <v>170</v>
      </c>
      <c r="C405" s="13"/>
      <c r="D405" s="7" t="s">
        <v>413</v>
      </c>
      <c r="E405" s="7">
        <v>410</v>
      </c>
      <c r="F405" s="6" t="s">
        <v>160</v>
      </c>
      <c r="G405" s="49">
        <f>20000</f>
        <v>20000</v>
      </c>
      <c r="H405" s="23"/>
    </row>
    <row r="406" spans="1:8" ht="150.6">
      <c r="A406" s="7">
        <f t="shared" si="30"/>
        <v>385</v>
      </c>
      <c r="B406" s="8" t="s">
        <v>414</v>
      </c>
      <c r="C406" s="13"/>
      <c r="D406" s="7" t="s">
        <v>415</v>
      </c>
      <c r="E406" s="7"/>
      <c r="F406" s="6" t="s">
        <v>160</v>
      </c>
      <c r="G406" s="48">
        <f>G407</f>
        <v>64464</v>
      </c>
      <c r="H406" s="23"/>
    </row>
    <row r="407" spans="1:8" ht="45.6">
      <c r="A407" s="7">
        <f t="shared" si="30"/>
        <v>386</v>
      </c>
      <c r="B407" s="8" t="s">
        <v>17</v>
      </c>
      <c r="C407" s="13"/>
      <c r="D407" s="7" t="s">
        <v>415</v>
      </c>
      <c r="E407" s="7">
        <v>400</v>
      </c>
      <c r="F407" s="6" t="s">
        <v>160</v>
      </c>
      <c r="G407" s="48">
        <f>G408</f>
        <v>64464</v>
      </c>
      <c r="H407" s="23"/>
    </row>
    <row r="408" spans="1:8" ht="15.6">
      <c r="A408" s="7">
        <f t="shared" si="30"/>
        <v>387</v>
      </c>
      <c r="B408" s="17" t="s">
        <v>170</v>
      </c>
      <c r="C408" s="13"/>
      <c r="D408" s="7" t="s">
        <v>415</v>
      </c>
      <c r="E408" s="7">
        <v>410</v>
      </c>
      <c r="F408" s="6" t="s">
        <v>160</v>
      </c>
      <c r="G408" s="48">
        <f>64464</f>
        <v>64464</v>
      </c>
      <c r="H408" s="23"/>
    </row>
    <row r="409" spans="1:8" ht="30">
      <c r="A409" s="7">
        <f t="shared" si="30"/>
        <v>388</v>
      </c>
      <c r="B409" s="8" t="s">
        <v>208</v>
      </c>
      <c r="C409" s="7">
        <v>906</v>
      </c>
      <c r="D409" s="6" t="s">
        <v>84</v>
      </c>
      <c r="E409" s="7"/>
      <c r="F409" s="6" t="s">
        <v>61</v>
      </c>
      <c r="G409" s="9">
        <f>G410</f>
        <v>7268.2</v>
      </c>
      <c r="H409" s="9">
        <f>H410</f>
        <v>8925.5</v>
      </c>
    </row>
    <row r="410" spans="1:8" ht="135">
      <c r="A410" s="7">
        <f t="shared" ref="A410:A473" si="34">A409+1</f>
        <v>389</v>
      </c>
      <c r="B410" s="8" t="s">
        <v>277</v>
      </c>
      <c r="C410" s="7">
        <v>906</v>
      </c>
      <c r="D410" s="6" t="s">
        <v>252</v>
      </c>
      <c r="E410" s="7"/>
      <c r="F410" s="6" t="s">
        <v>61</v>
      </c>
      <c r="G410" s="9">
        <f>G411</f>
        <v>7268.2</v>
      </c>
      <c r="H410" s="9">
        <f>H411</f>
        <v>8925.5</v>
      </c>
    </row>
    <row r="411" spans="1:8" ht="30">
      <c r="A411" s="7">
        <f t="shared" si="34"/>
        <v>390</v>
      </c>
      <c r="B411" s="8" t="s">
        <v>158</v>
      </c>
      <c r="C411" s="7">
        <v>906</v>
      </c>
      <c r="D411" s="6" t="s">
        <v>252</v>
      </c>
      <c r="E411" s="7">
        <v>320</v>
      </c>
      <c r="F411" s="6" t="s">
        <v>61</v>
      </c>
      <c r="G411" s="9">
        <f>2300+200+4768.2</f>
        <v>7268.2</v>
      </c>
      <c r="H411" s="9">
        <f>2300+700+5925.5</f>
        <v>8925.5</v>
      </c>
    </row>
    <row r="412" spans="1:8" ht="105">
      <c r="A412" s="7">
        <f t="shared" si="34"/>
        <v>391</v>
      </c>
      <c r="B412" s="8" t="s">
        <v>243</v>
      </c>
      <c r="C412" s="7"/>
      <c r="D412" s="7" t="s">
        <v>127</v>
      </c>
      <c r="E412" s="7"/>
      <c r="F412" s="6"/>
      <c r="G412" s="9">
        <f>G416</f>
        <v>180</v>
      </c>
      <c r="H412" s="9">
        <f>H416</f>
        <v>180</v>
      </c>
    </row>
    <row r="413" spans="1:8" ht="210" hidden="1">
      <c r="A413" s="7">
        <f t="shared" si="34"/>
        <v>392</v>
      </c>
      <c r="B413" s="8" t="s">
        <v>108</v>
      </c>
      <c r="C413" s="7"/>
      <c r="D413" s="7" t="s">
        <v>109</v>
      </c>
      <c r="E413" s="7"/>
      <c r="F413" s="6" t="s">
        <v>160</v>
      </c>
      <c r="G413" s="9">
        <f>G414</f>
        <v>0</v>
      </c>
      <c r="H413" s="44"/>
    </row>
    <row r="414" spans="1:8" ht="45" hidden="1">
      <c r="A414" s="7">
        <f t="shared" si="34"/>
        <v>393</v>
      </c>
      <c r="B414" s="8" t="s">
        <v>17</v>
      </c>
      <c r="C414" s="7"/>
      <c r="D414" s="7" t="s">
        <v>109</v>
      </c>
      <c r="E414" s="7">
        <v>400</v>
      </c>
      <c r="F414" s="6" t="s">
        <v>160</v>
      </c>
      <c r="G414" s="9">
        <f>G415</f>
        <v>0</v>
      </c>
      <c r="H414" s="44"/>
    </row>
    <row r="415" spans="1:8" ht="60" hidden="1">
      <c r="A415" s="7">
        <f t="shared" si="34"/>
        <v>394</v>
      </c>
      <c r="B415" s="8" t="s">
        <v>13</v>
      </c>
      <c r="C415" s="7"/>
      <c r="D415" s="7" t="s">
        <v>109</v>
      </c>
      <c r="E415" s="7">
        <v>412</v>
      </c>
      <c r="F415" s="6" t="s">
        <v>160</v>
      </c>
      <c r="G415" s="9">
        <v>0</v>
      </c>
      <c r="H415" s="44"/>
    </row>
    <row r="416" spans="1:8" ht="135">
      <c r="A416" s="7">
        <f t="shared" si="34"/>
        <v>395</v>
      </c>
      <c r="B416" s="8" t="s">
        <v>410</v>
      </c>
      <c r="C416" s="7"/>
      <c r="D416" s="7" t="s">
        <v>279</v>
      </c>
      <c r="E416" s="7"/>
      <c r="F416" s="6" t="s">
        <v>169</v>
      </c>
      <c r="G416" s="7">
        <f>G417</f>
        <v>180</v>
      </c>
      <c r="H416" s="7">
        <f>H417</f>
        <v>180</v>
      </c>
    </row>
    <row r="417" spans="1:8" ht="30">
      <c r="A417" s="7">
        <f t="shared" si="34"/>
        <v>396</v>
      </c>
      <c r="B417" s="5" t="s">
        <v>47</v>
      </c>
      <c r="C417" s="7"/>
      <c r="D417" s="7" t="s">
        <v>279</v>
      </c>
      <c r="E417" s="7">
        <v>200</v>
      </c>
      <c r="F417" s="6" t="s">
        <v>169</v>
      </c>
      <c r="G417" s="7">
        <f>G418</f>
        <v>180</v>
      </c>
      <c r="H417" s="7">
        <f>H418</f>
        <v>180</v>
      </c>
    </row>
    <row r="418" spans="1:8" ht="45">
      <c r="A418" s="7">
        <f t="shared" si="34"/>
        <v>397</v>
      </c>
      <c r="B418" s="5" t="s">
        <v>49</v>
      </c>
      <c r="C418" s="7"/>
      <c r="D418" s="7" t="s">
        <v>279</v>
      </c>
      <c r="E418" s="7">
        <v>240</v>
      </c>
      <c r="F418" s="6" t="s">
        <v>169</v>
      </c>
      <c r="G418" s="7">
        <f>180</f>
        <v>180</v>
      </c>
      <c r="H418" s="7">
        <f>180</f>
        <v>180</v>
      </c>
    </row>
    <row r="419" spans="1:8" ht="46.8">
      <c r="A419" s="7">
        <f t="shared" si="34"/>
        <v>398</v>
      </c>
      <c r="B419" s="25" t="s">
        <v>42</v>
      </c>
      <c r="C419" s="13">
        <v>906</v>
      </c>
      <c r="D419" s="14" t="s">
        <v>85</v>
      </c>
      <c r="E419" s="13"/>
      <c r="F419" s="14"/>
      <c r="G419" s="23">
        <f>G420+G427</f>
        <v>2920.5</v>
      </c>
      <c r="H419" s="23">
        <f>H420+H427</f>
        <v>2920.5</v>
      </c>
    </row>
    <row r="420" spans="1:8" ht="60">
      <c r="A420" s="7">
        <f t="shared" si="34"/>
        <v>399</v>
      </c>
      <c r="B420" s="8" t="s">
        <v>58</v>
      </c>
      <c r="C420" s="7">
        <v>906</v>
      </c>
      <c r="D420" s="6" t="s">
        <v>86</v>
      </c>
      <c r="E420" s="7"/>
      <c r="F420" s="6"/>
      <c r="G420" s="9">
        <f>G424+G421</f>
        <v>1110.5</v>
      </c>
      <c r="H420" s="9">
        <f>H424+H421</f>
        <v>1110.5</v>
      </c>
    </row>
    <row r="421" spans="1:8" ht="135">
      <c r="A421" s="7">
        <f t="shared" si="34"/>
        <v>400</v>
      </c>
      <c r="B421" s="8" t="s">
        <v>207</v>
      </c>
      <c r="C421" s="7">
        <v>906</v>
      </c>
      <c r="D421" s="7" t="s">
        <v>326</v>
      </c>
      <c r="E421" s="7"/>
      <c r="F421" s="6" t="s">
        <v>169</v>
      </c>
      <c r="G421" s="9">
        <f>G422</f>
        <v>910.5</v>
      </c>
      <c r="H421" s="9">
        <f>H422</f>
        <v>910.5</v>
      </c>
    </row>
    <row r="422" spans="1:8" ht="15">
      <c r="A422" s="7">
        <f t="shared" si="34"/>
        <v>401</v>
      </c>
      <c r="B422" s="8" t="s">
        <v>10</v>
      </c>
      <c r="C422" s="7"/>
      <c r="D422" s="7" t="s">
        <v>326</v>
      </c>
      <c r="E422" s="7">
        <v>800</v>
      </c>
      <c r="F422" s="6" t="s">
        <v>169</v>
      </c>
      <c r="G422" s="9">
        <f>G423</f>
        <v>910.5</v>
      </c>
      <c r="H422" s="9">
        <f>H423</f>
        <v>910.5</v>
      </c>
    </row>
    <row r="423" spans="1:8" ht="60">
      <c r="A423" s="7">
        <f t="shared" si="34"/>
        <v>402</v>
      </c>
      <c r="B423" s="8" t="s">
        <v>52</v>
      </c>
      <c r="C423" s="7"/>
      <c r="D423" s="7" t="s">
        <v>326</v>
      </c>
      <c r="E423" s="7">
        <v>810</v>
      </c>
      <c r="F423" s="6" t="s">
        <v>169</v>
      </c>
      <c r="G423" s="9">
        <v>910.5</v>
      </c>
      <c r="H423" s="9">
        <v>910.5</v>
      </c>
    </row>
    <row r="424" spans="1:8" ht="135">
      <c r="A424" s="7">
        <f t="shared" si="34"/>
        <v>403</v>
      </c>
      <c r="B424" s="8" t="s">
        <v>207</v>
      </c>
      <c r="C424" s="7">
        <v>906</v>
      </c>
      <c r="D424" s="7" t="s">
        <v>30</v>
      </c>
      <c r="E424" s="7"/>
      <c r="F424" s="6" t="s">
        <v>169</v>
      </c>
      <c r="G424" s="9">
        <f>G425</f>
        <v>200</v>
      </c>
      <c r="H424" s="9">
        <f>H425</f>
        <v>200</v>
      </c>
    </row>
    <row r="425" spans="1:8" ht="15">
      <c r="A425" s="7">
        <f t="shared" si="34"/>
        <v>404</v>
      </c>
      <c r="B425" s="8" t="s">
        <v>10</v>
      </c>
      <c r="C425" s="7"/>
      <c r="D425" s="7" t="s">
        <v>30</v>
      </c>
      <c r="E425" s="7">
        <v>800</v>
      </c>
      <c r="F425" s="6" t="s">
        <v>169</v>
      </c>
      <c r="G425" s="9">
        <f>G426</f>
        <v>200</v>
      </c>
      <c r="H425" s="9">
        <f>H426</f>
        <v>200</v>
      </c>
    </row>
    <row r="426" spans="1:8" ht="60">
      <c r="A426" s="7">
        <f t="shared" si="34"/>
        <v>405</v>
      </c>
      <c r="B426" s="8" t="s">
        <v>52</v>
      </c>
      <c r="C426" s="7"/>
      <c r="D426" s="7" t="s">
        <v>30</v>
      </c>
      <c r="E426" s="7">
        <v>810</v>
      </c>
      <c r="F426" s="6" t="s">
        <v>169</v>
      </c>
      <c r="G426" s="9">
        <f>200</f>
        <v>200</v>
      </c>
      <c r="H426" s="9">
        <f>200</f>
        <v>200</v>
      </c>
    </row>
    <row r="427" spans="1:8" ht="30">
      <c r="A427" s="7">
        <f t="shared" si="34"/>
        <v>406</v>
      </c>
      <c r="B427" s="8" t="s">
        <v>257</v>
      </c>
      <c r="C427" s="7"/>
      <c r="D427" s="7" t="s">
        <v>258</v>
      </c>
      <c r="E427" s="7"/>
      <c r="F427" s="6" t="s">
        <v>261</v>
      </c>
      <c r="G427" s="9">
        <f>G428</f>
        <v>1810</v>
      </c>
      <c r="H427" s="9">
        <f>H428</f>
        <v>1810</v>
      </c>
    </row>
    <row r="428" spans="1:8" ht="120" customHeight="1">
      <c r="A428" s="7">
        <f t="shared" si="34"/>
        <v>407</v>
      </c>
      <c r="B428" s="8" t="s">
        <v>259</v>
      </c>
      <c r="C428" s="7"/>
      <c r="D428" s="6" t="s">
        <v>260</v>
      </c>
      <c r="E428" s="7"/>
      <c r="F428" s="6" t="s">
        <v>261</v>
      </c>
      <c r="G428" s="9">
        <f>G431+G429</f>
        <v>1810</v>
      </c>
      <c r="H428" s="9">
        <f>H431+H429</f>
        <v>1810</v>
      </c>
    </row>
    <row r="429" spans="1:8" ht="30">
      <c r="A429" s="7">
        <f t="shared" si="34"/>
        <v>408</v>
      </c>
      <c r="B429" s="5" t="s">
        <v>47</v>
      </c>
      <c r="C429" s="7"/>
      <c r="D429" s="6" t="s">
        <v>260</v>
      </c>
      <c r="E429" s="11" t="s">
        <v>48</v>
      </c>
      <c r="F429" s="6" t="s">
        <v>261</v>
      </c>
      <c r="G429" s="9">
        <f>G430</f>
        <v>24.8</v>
      </c>
      <c r="H429" s="9">
        <f>H430</f>
        <v>24.8</v>
      </c>
    </row>
    <row r="430" spans="1:8" ht="45">
      <c r="A430" s="7">
        <f t="shared" si="34"/>
        <v>409</v>
      </c>
      <c r="B430" s="5" t="s">
        <v>49</v>
      </c>
      <c r="C430" s="7"/>
      <c r="D430" s="6" t="s">
        <v>260</v>
      </c>
      <c r="E430" s="11" t="s">
        <v>50</v>
      </c>
      <c r="F430" s="6" t="s">
        <v>261</v>
      </c>
      <c r="G430" s="9">
        <f>24.8</f>
        <v>24.8</v>
      </c>
      <c r="H430" s="9">
        <f>24.8</f>
        <v>24.8</v>
      </c>
    </row>
    <row r="431" spans="1:8" ht="30">
      <c r="A431" s="7">
        <f t="shared" si="34"/>
        <v>410</v>
      </c>
      <c r="B431" s="5" t="s">
        <v>33</v>
      </c>
      <c r="C431" s="7"/>
      <c r="D431" s="6" t="s">
        <v>260</v>
      </c>
      <c r="E431" s="11" t="s">
        <v>34</v>
      </c>
      <c r="F431" s="6" t="s">
        <v>261</v>
      </c>
      <c r="G431" s="9">
        <f>G432</f>
        <v>1785.2</v>
      </c>
      <c r="H431" s="9">
        <f>H432</f>
        <v>1785.2</v>
      </c>
    </row>
    <row r="432" spans="1:8" ht="52.5" customHeight="1">
      <c r="A432" s="7">
        <f t="shared" si="34"/>
        <v>411</v>
      </c>
      <c r="B432" s="5" t="s">
        <v>98</v>
      </c>
      <c r="C432" s="7"/>
      <c r="D432" s="6" t="s">
        <v>260</v>
      </c>
      <c r="E432" s="11" t="s">
        <v>97</v>
      </c>
      <c r="F432" s="6" t="s">
        <v>261</v>
      </c>
      <c r="G432" s="9">
        <f>1785.2</f>
        <v>1785.2</v>
      </c>
      <c r="H432" s="9">
        <f>1785.2</f>
        <v>1785.2</v>
      </c>
    </row>
    <row r="433" spans="1:8" ht="71.25" customHeight="1">
      <c r="A433" s="7">
        <f t="shared" si="34"/>
        <v>412</v>
      </c>
      <c r="B433" s="25" t="s">
        <v>194</v>
      </c>
      <c r="C433" s="13">
        <v>931</v>
      </c>
      <c r="D433" s="14" t="s">
        <v>87</v>
      </c>
      <c r="E433" s="13"/>
      <c r="F433" s="14" t="s">
        <v>16</v>
      </c>
      <c r="G433" s="23">
        <f>G434+G444</f>
        <v>54415.3</v>
      </c>
      <c r="H433" s="23">
        <f>H434+H444</f>
        <v>54638.900000000009</v>
      </c>
    </row>
    <row r="434" spans="1:8" ht="60">
      <c r="A434" s="7">
        <f t="shared" si="34"/>
        <v>413</v>
      </c>
      <c r="B434" s="8" t="s">
        <v>221</v>
      </c>
      <c r="C434" s="7">
        <v>931</v>
      </c>
      <c r="D434" s="6" t="s">
        <v>88</v>
      </c>
      <c r="E434" s="7"/>
      <c r="F434" s="6" t="s">
        <v>15</v>
      </c>
      <c r="G434" s="9">
        <f>G441+G435+G438</f>
        <v>33156.5</v>
      </c>
      <c r="H434" s="9">
        <f>H441+H435+H438</f>
        <v>33380.100000000006</v>
      </c>
    </row>
    <row r="435" spans="1:8" ht="165.75" customHeight="1">
      <c r="A435" s="7">
        <f t="shared" si="34"/>
        <v>414</v>
      </c>
      <c r="B435" s="8" t="s">
        <v>343</v>
      </c>
      <c r="C435" s="7"/>
      <c r="D435" s="6" t="s">
        <v>342</v>
      </c>
      <c r="E435" s="7"/>
      <c r="F435" s="6" t="s">
        <v>15</v>
      </c>
      <c r="G435" s="9">
        <f>G436</f>
        <v>29066.400000000001</v>
      </c>
      <c r="H435" s="9">
        <f>H436</f>
        <v>29066.400000000001</v>
      </c>
    </row>
    <row r="436" spans="1:8" ht="30">
      <c r="A436" s="7">
        <f t="shared" si="34"/>
        <v>415</v>
      </c>
      <c r="B436" s="5" t="s">
        <v>47</v>
      </c>
      <c r="C436" s="7"/>
      <c r="D436" s="6" t="s">
        <v>342</v>
      </c>
      <c r="E436" s="7">
        <v>200</v>
      </c>
      <c r="F436" s="6" t="s">
        <v>15</v>
      </c>
      <c r="G436" s="9">
        <f>G437</f>
        <v>29066.400000000001</v>
      </c>
      <c r="H436" s="9">
        <f>H437</f>
        <v>29066.400000000001</v>
      </c>
    </row>
    <row r="437" spans="1:8" ht="45">
      <c r="A437" s="7">
        <f t="shared" si="34"/>
        <v>416</v>
      </c>
      <c r="B437" s="5" t="s">
        <v>49</v>
      </c>
      <c r="C437" s="7"/>
      <c r="D437" s="6" t="s">
        <v>342</v>
      </c>
      <c r="E437" s="7">
        <v>240</v>
      </c>
      <c r="F437" s="6" t="s">
        <v>15</v>
      </c>
      <c r="G437" s="9">
        <f>29066.4</f>
        <v>29066.400000000001</v>
      </c>
      <c r="H437" s="9">
        <f>29066.4</f>
        <v>29066.400000000001</v>
      </c>
    </row>
    <row r="438" spans="1:8" ht="157.19999999999999" customHeight="1">
      <c r="A438" s="7">
        <f t="shared" si="34"/>
        <v>417</v>
      </c>
      <c r="B438" s="8" t="s">
        <v>55</v>
      </c>
      <c r="C438" s="7"/>
      <c r="D438" s="6" t="s">
        <v>56</v>
      </c>
      <c r="E438" s="7"/>
      <c r="F438" s="6" t="s">
        <v>15</v>
      </c>
      <c r="G438" s="9">
        <f>G439</f>
        <v>273.89999999999998</v>
      </c>
      <c r="H438" s="9">
        <f>H439</f>
        <v>273.89999999999998</v>
      </c>
    </row>
    <row r="439" spans="1:8" ht="30">
      <c r="A439" s="7">
        <f t="shared" si="34"/>
        <v>418</v>
      </c>
      <c r="B439" s="5" t="s">
        <v>47</v>
      </c>
      <c r="C439" s="7"/>
      <c r="D439" s="6" t="s">
        <v>56</v>
      </c>
      <c r="E439" s="7">
        <v>200</v>
      </c>
      <c r="F439" s="6" t="s">
        <v>15</v>
      </c>
      <c r="G439" s="9">
        <f>G440</f>
        <v>273.89999999999998</v>
      </c>
      <c r="H439" s="9">
        <f>H440</f>
        <v>273.89999999999998</v>
      </c>
    </row>
    <row r="440" spans="1:8" ht="45">
      <c r="A440" s="7">
        <f t="shared" si="34"/>
        <v>419</v>
      </c>
      <c r="B440" s="5" t="s">
        <v>49</v>
      </c>
      <c r="C440" s="7"/>
      <c r="D440" s="6" t="s">
        <v>56</v>
      </c>
      <c r="E440" s="7">
        <v>240</v>
      </c>
      <c r="F440" s="6" t="s">
        <v>15</v>
      </c>
      <c r="G440" s="9">
        <f>273.9</f>
        <v>273.89999999999998</v>
      </c>
      <c r="H440" s="9">
        <f>273.9</f>
        <v>273.89999999999998</v>
      </c>
    </row>
    <row r="441" spans="1:8" ht="105">
      <c r="A441" s="7">
        <f t="shared" si="34"/>
        <v>420</v>
      </c>
      <c r="B441" s="8" t="s">
        <v>186</v>
      </c>
      <c r="C441" s="7">
        <v>931</v>
      </c>
      <c r="D441" s="6" t="s">
        <v>89</v>
      </c>
      <c r="E441" s="7"/>
      <c r="F441" s="6" t="s">
        <v>15</v>
      </c>
      <c r="G441" s="9">
        <f>G442</f>
        <v>3816.2</v>
      </c>
      <c r="H441" s="9">
        <f>H442</f>
        <v>4039.8</v>
      </c>
    </row>
    <row r="442" spans="1:8" ht="30">
      <c r="A442" s="7">
        <f t="shared" si="34"/>
        <v>421</v>
      </c>
      <c r="B442" s="5" t="s">
        <v>47</v>
      </c>
      <c r="C442" s="7">
        <v>931</v>
      </c>
      <c r="D442" s="6" t="s">
        <v>89</v>
      </c>
      <c r="E442" s="7">
        <v>200</v>
      </c>
      <c r="F442" s="6" t="s">
        <v>15</v>
      </c>
      <c r="G442" s="9">
        <f>G443</f>
        <v>3816.2</v>
      </c>
      <c r="H442" s="9">
        <f>H443</f>
        <v>4039.8</v>
      </c>
    </row>
    <row r="443" spans="1:8" ht="45">
      <c r="A443" s="7">
        <f t="shared" si="34"/>
        <v>422</v>
      </c>
      <c r="B443" s="5" t="s">
        <v>49</v>
      </c>
      <c r="C443" s="7">
        <v>931</v>
      </c>
      <c r="D443" s="6" t="s">
        <v>89</v>
      </c>
      <c r="E443" s="7">
        <v>240</v>
      </c>
      <c r="F443" s="6" t="s">
        <v>15</v>
      </c>
      <c r="G443" s="9">
        <f>3816.2</f>
        <v>3816.2</v>
      </c>
      <c r="H443" s="9">
        <f>4039.8</f>
        <v>4039.8</v>
      </c>
    </row>
    <row r="444" spans="1:8" ht="15">
      <c r="A444" s="7">
        <f t="shared" si="34"/>
        <v>423</v>
      </c>
      <c r="B444" s="8" t="s">
        <v>68</v>
      </c>
      <c r="C444" s="7">
        <v>931</v>
      </c>
      <c r="D444" s="6" t="s">
        <v>90</v>
      </c>
      <c r="E444" s="7"/>
      <c r="F444" s="6" t="s">
        <v>53</v>
      </c>
      <c r="G444" s="9">
        <f>G445</f>
        <v>21258.799999999999</v>
      </c>
      <c r="H444" s="9">
        <f>H445</f>
        <v>21258.799999999999</v>
      </c>
    </row>
    <row r="445" spans="1:8" ht="135">
      <c r="A445" s="7">
        <f t="shared" si="34"/>
        <v>424</v>
      </c>
      <c r="B445" s="8" t="s">
        <v>187</v>
      </c>
      <c r="C445" s="7">
        <v>931</v>
      </c>
      <c r="D445" s="6" t="s">
        <v>200</v>
      </c>
      <c r="E445" s="7"/>
      <c r="F445" s="6" t="s">
        <v>53</v>
      </c>
      <c r="G445" s="9">
        <f>G448+G446</f>
        <v>21258.799999999999</v>
      </c>
      <c r="H445" s="9">
        <f>H448+H446</f>
        <v>21258.799999999999</v>
      </c>
    </row>
    <row r="446" spans="1:8" ht="30">
      <c r="A446" s="7">
        <f t="shared" si="34"/>
        <v>425</v>
      </c>
      <c r="B446" s="18" t="s">
        <v>47</v>
      </c>
      <c r="C446" s="7"/>
      <c r="D446" s="6" t="s">
        <v>200</v>
      </c>
      <c r="E446" s="7">
        <v>200</v>
      </c>
      <c r="F446" s="6" t="s">
        <v>53</v>
      </c>
      <c r="G446" s="9">
        <f>G447</f>
        <v>0.1</v>
      </c>
      <c r="H446" s="9">
        <f>H447</f>
        <v>0.1</v>
      </c>
    </row>
    <row r="447" spans="1:8" ht="45">
      <c r="A447" s="7">
        <f t="shared" si="34"/>
        <v>426</v>
      </c>
      <c r="B447" s="18" t="s">
        <v>49</v>
      </c>
      <c r="C447" s="7"/>
      <c r="D447" s="6" t="s">
        <v>200</v>
      </c>
      <c r="E447" s="7">
        <v>240</v>
      </c>
      <c r="F447" s="6" t="s">
        <v>53</v>
      </c>
      <c r="G447" s="9">
        <f>0.1</f>
        <v>0.1</v>
      </c>
      <c r="H447" s="9">
        <f>0.1</f>
        <v>0.1</v>
      </c>
    </row>
    <row r="448" spans="1:8" ht="15">
      <c r="A448" s="7">
        <f t="shared" si="34"/>
        <v>427</v>
      </c>
      <c r="B448" s="5" t="s">
        <v>10</v>
      </c>
      <c r="C448" s="7">
        <v>931</v>
      </c>
      <c r="D448" s="6" t="s">
        <v>200</v>
      </c>
      <c r="E448" s="7">
        <v>800</v>
      </c>
      <c r="F448" s="6" t="s">
        <v>53</v>
      </c>
      <c r="G448" s="9">
        <f>G449</f>
        <v>21258.7</v>
      </c>
      <c r="H448" s="9">
        <f>H449</f>
        <v>21258.7</v>
      </c>
    </row>
    <row r="449" spans="1:8" ht="60">
      <c r="A449" s="7">
        <f t="shared" si="34"/>
        <v>428</v>
      </c>
      <c r="B449" s="8" t="s">
        <v>52</v>
      </c>
      <c r="C449" s="7">
        <v>931</v>
      </c>
      <c r="D449" s="6" t="s">
        <v>200</v>
      </c>
      <c r="E449" s="7">
        <v>810</v>
      </c>
      <c r="F449" s="6" t="s">
        <v>53</v>
      </c>
      <c r="G449" s="9">
        <f>21258.7</f>
        <v>21258.7</v>
      </c>
      <c r="H449" s="9">
        <f>21258.7</f>
        <v>21258.7</v>
      </c>
    </row>
    <row r="450" spans="1:8" ht="109.2">
      <c r="A450" s="7">
        <f t="shared" si="34"/>
        <v>429</v>
      </c>
      <c r="B450" s="25" t="s">
        <v>67</v>
      </c>
      <c r="C450" s="13">
        <v>931</v>
      </c>
      <c r="D450" s="14" t="s">
        <v>201</v>
      </c>
      <c r="E450" s="13"/>
      <c r="F450" s="14"/>
      <c r="G450" s="23">
        <f>G451+G506+G483+G496</f>
        <v>77918.899999999994</v>
      </c>
      <c r="H450" s="23">
        <f>H451+H506+H483+H496</f>
        <v>78006.899999999994</v>
      </c>
    </row>
    <row r="451" spans="1:8" ht="45">
      <c r="A451" s="7">
        <f t="shared" si="34"/>
        <v>430</v>
      </c>
      <c r="B451" s="8" t="s">
        <v>180</v>
      </c>
      <c r="C451" s="7">
        <v>931</v>
      </c>
      <c r="D451" s="6" t="s">
        <v>202</v>
      </c>
      <c r="E451" s="7"/>
      <c r="F451" s="6"/>
      <c r="G451" s="9">
        <f>G455+G460+G468+G471+G474+G480+G452+G477+G465</f>
        <v>32683.7</v>
      </c>
      <c r="H451" s="9">
        <f>H455+H460+H468+H471+H474+H480+H452+H477+H465</f>
        <v>32683.7</v>
      </c>
    </row>
    <row r="452" spans="1:8" ht="135">
      <c r="A452" s="7">
        <f t="shared" si="34"/>
        <v>431</v>
      </c>
      <c r="B452" s="31" t="s">
        <v>338</v>
      </c>
      <c r="C452" s="7"/>
      <c r="D452" s="30" t="s">
        <v>339</v>
      </c>
      <c r="E452" s="7"/>
      <c r="F452" s="6" t="s">
        <v>99</v>
      </c>
      <c r="G452" s="9">
        <f>G453</f>
        <v>74.3</v>
      </c>
      <c r="H452" s="9">
        <f>H453</f>
        <v>74.3</v>
      </c>
    </row>
    <row r="453" spans="1:8" ht="30">
      <c r="A453" s="7">
        <f t="shared" si="34"/>
        <v>432</v>
      </c>
      <c r="B453" s="32" t="s">
        <v>47</v>
      </c>
      <c r="C453" s="7"/>
      <c r="D453" s="30" t="s">
        <v>339</v>
      </c>
      <c r="E453" s="7">
        <v>200</v>
      </c>
      <c r="F453" s="6" t="s">
        <v>99</v>
      </c>
      <c r="G453" s="9">
        <f>G454</f>
        <v>74.3</v>
      </c>
      <c r="H453" s="9">
        <f>H454</f>
        <v>74.3</v>
      </c>
    </row>
    <row r="454" spans="1:8" ht="45">
      <c r="A454" s="7">
        <f t="shared" si="34"/>
        <v>433</v>
      </c>
      <c r="B454" s="32" t="s">
        <v>49</v>
      </c>
      <c r="C454" s="7"/>
      <c r="D454" s="30" t="s">
        <v>339</v>
      </c>
      <c r="E454" s="7">
        <v>240</v>
      </c>
      <c r="F454" s="6" t="s">
        <v>99</v>
      </c>
      <c r="G454" s="9">
        <f>74.3</f>
        <v>74.3</v>
      </c>
      <c r="H454" s="9">
        <f>74.3</f>
        <v>74.3</v>
      </c>
    </row>
    <row r="455" spans="1:8" ht="195">
      <c r="A455" s="7">
        <f t="shared" si="34"/>
        <v>434</v>
      </c>
      <c r="B455" s="8" t="s">
        <v>266</v>
      </c>
      <c r="C455" s="7">
        <v>931</v>
      </c>
      <c r="D455" s="6" t="s">
        <v>203</v>
      </c>
      <c r="E455" s="7"/>
      <c r="F455" s="6" t="s">
        <v>169</v>
      </c>
      <c r="G455" s="9">
        <f>G458+G456</f>
        <v>804.6</v>
      </c>
      <c r="H455" s="9">
        <f>H458+H456</f>
        <v>804.6</v>
      </c>
    </row>
    <row r="456" spans="1:8" ht="90">
      <c r="A456" s="7">
        <f t="shared" si="34"/>
        <v>435</v>
      </c>
      <c r="B456" s="5" t="s">
        <v>43</v>
      </c>
      <c r="C456" s="7"/>
      <c r="D456" s="6" t="s">
        <v>203</v>
      </c>
      <c r="E456" s="7">
        <v>100</v>
      </c>
      <c r="F456" s="6" t="s">
        <v>169</v>
      </c>
      <c r="G456" s="9">
        <f>G457</f>
        <v>52.2</v>
      </c>
      <c r="H456" s="9">
        <f>H457</f>
        <v>52.2</v>
      </c>
    </row>
    <row r="457" spans="1:8" ht="30">
      <c r="A457" s="7">
        <f t="shared" si="34"/>
        <v>436</v>
      </c>
      <c r="B457" s="5" t="s">
        <v>227</v>
      </c>
      <c r="C457" s="7"/>
      <c r="D457" s="6" t="s">
        <v>203</v>
      </c>
      <c r="E457" s="7">
        <v>110</v>
      </c>
      <c r="F457" s="6" t="s">
        <v>169</v>
      </c>
      <c r="G457" s="9">
        <f>52.2</f>
        <v>52.2</v>
      </c>
      <c r="H457" s="9">
        <f>52.2</f>
        <v>52.2</v>
      </c>
    </row>
    <row r="458" spans="1:8" ht="30">
      <c r="A458" s="7">
        <f t="shared" si="34"/>
        <v>437</v>
      </c>
      <c r="B458" s="5" t="s">
        <v>47</v>
      </c>
      <c r="C458" s="7">
        <v>931</v>
      </c>
      <c r="D458" s="6" t="s">
        <v>203</v>
      </c>
      <c r="E458" s="7">
        <v>200</v>
      </c>
      <c r="F458" s="6" t="s">
        <v>169</v>
      </c>
      <c r="G458" s="9">
        <f>G459</f>
        <v>752.4</v>
      </c>
      <c r="H458" s="9">
        <f>H459</f>
        <v>752.4</v>
      </c>
    </row>
    <row r="459" spans="1:8" ht="45">
      <c r="A459" s="7">
        <f t="shared" si="34"/>
        <v>438</v>
      </c>
      <c r="B459" s="5" t="s">
        <v>49</v>
      </c>
      <c r="C459" s="7">
        <v>931</v>
      </c>
      <c r="D459" s="6" t="s">
        <v>203</v>
      </c>
      <c r="E459" s="7">
        <v>240</v>
      </c>
      <c r="F459" s="6" t="s">
        <v>169</v>
      </c>
      <c r="G459" s="9">
        <f>905.9-153.5</f>
        <v>752.4</v>
      </c>
      <c r="H459" s="9">
        <f>905.9-153.5</f>
        <v>752.4</v>
      </c>
    </row>
    <row r="460" spans="1:8" ht="181.5" customHeight="1">
      <c r="A460" s="7">
        <f t="shared" si="34"/>
        <v>439</v>
      </c>
      <c r="B460" s="8" t="s">
        <v>254</v>
      </c>
      <c r="C460" s="7"/>
      <c r="D460" s="6" t="s">
        <v>182</v>
      </c>
      <c r="E460" s="7"/>
      <c r="F460" s="6" t="s">
        <v>195</v>
      </c>
      <c r="G460" s="9">
        <f>G463+G461</f>
        <v>13324.2</v>
      </c>
      <c r="H460" s="9">
        <f>H463+H461</f>
        <v>13324.2</v>
      </c>
    </row>
    <row r="461" spans="1:8" ht="52.5" customHeight="1">
      <c r="A461" s="7">
        <f t="shared" si="34"/>
        <v>440</v>
      </c>
      <c r="B461" s="5" t="s">
        <v>312</v>
      </c>
      <c r="C461" s="7"/>
      <c r="D461" s="6" t="s">
        <v>182</v>
      </c>
      <c r="E461" s="7">
        <v>600</v>
      </c>
      <c r="F461" s="6" t="s">
        <v>195</v>
      </c>
      <c r="G461" s="9">
        <f>G462</f>
        <v>0</v>
      </c>
      <c r="H461" s="9">
        <f>H462</f>
        <v>0</v>
      </c>
    </row>
    <row r="462" spans="1:8" ht="24" customHeight="1">
      <c r="A462" s="7">
        <f t="shared" si="34"/>
        <v>441</v>
      </c>
      <c r="B462" s="5" t="s">
        <v>372</v>
      </c>
      <c r="C462" s="7"/>
      <c r="D462" s="6" t="s">
        <v>182</v>
      </c>
      <c r="E462" s="7">
        <v>631</v>
      </c>
      <c r="F462" s="6" t="s">
        <v>195</v>
      </c>
      <c r="G462" s="9"/>
      <c r="H462" s="44"/>
    </row>
    <row r="463" spans="1:8" ht="15">
      <c r="A463" s="7">
        <f t="shared" si="34"/>
        <v>442</v>
      </c>
      <c r="B463" s="8" t="s">
        <v>10</v>
      </c>
      <c r="C463" s="7"/>
      <c r="D463" s="6" t="s">
        <v>182</v>
      </c>
      <c r="E463" s="7">
        <v>800</v>
      </c>
      <c r="F463" s="6" t="s">
        <v>195</v>
      </c>
      <c r="G463" s="9">
        <f>G464</f>
        <v>13324.2</v>
      </c>
      <c r="H463" s="9">
        <f>H464</f>
        <v>13324.2</v>
      </c>
    </row>
    <row r="464" spans="1:8" ht="60">
      <c r="A464" s="7">
        <f t="shared" si="34"/>
        <v>443</v>
      </c>
      <c r="B464" s="8" t="s">
        <v>52</v>
      </c>
      <c r="C464" s="7"/>
      <c r="D464" s="6" t="s">
        <v>182</v>
      </c>
      <c r="E464" s="7">
        <v>810</v>
      </c>
      <c r="F464" s="6" t="s">
        <v>195</v>
      </c>
      <c r="G464" s="9">
        <f>13324.2</f>
        <v>13324.2</v>
      </c>
      <c r="H464" s="9">
        <f>13324.2</f>
        <v>13324.2</v>
      </c>
    </row>
    <row r="465" spans="1:8" ht="135">
      <c r="A465" s="7">
        <f t="shared" si="34"/>
        <v>444</v>
      </c>
      <c r="B465" s="32" t="s">
        <v>363</v>
      </c>
      <c r="C465" s="7"/>
      <c r="D465" s="30" t="s">
        <v>364</v>
      </c>
      <c r="E465" s="7"/>
      <c r="F465" s="6" t="s">
        <v>99</v>
      </c>
      <c r="G465" s="9">
        <f>G466</f>
        <v>60</v>
      </c>
      <c r="H465" s="9">
        <f>H466</f>
        <v>60</v>
      </c>
    </row>
    <row r="466" spans="1:8" ht="30">
      <c r="A466" s="7">
        <f t="shared" si="34"/>
        <v>445</v>
      </c>
      <c r="B466" s="32" t="s">
        <v>47</v>
      </c>
      <c r="C466" s="7"/>
      <c r="D466" s="30" t="s">
        <v>364</v>
      </c>
      <c r="E466" s="7">
        <v>200</v>
      </c>
      <c r="F466" s="6" t="s">
        <v>99</v>
      </c>
      <c r="G466" s="9">
        <f>G467</f>
        <v>60</v>
      </c>
      <c r="H466" s="9">
        <f>H467</f>
        <v>60</v>
      </c>
    </row>
    <row r="467" spans="1:8" ht="45">
      <c r="A467" s="7">
        <f t="shared" si="34"/>
        <v>446</v>
      </c>
      <c r="B467" s="32" t="s">
        <v>49</v>
      </c>
      <c r="C467" s="7"/>
      <c r="D467" s="30" t="s">
        <v>364</v>
      </c>
      <c r="E467" s="7">
        <v>240</v>
      </c>
      <c r="F467" s="6" t="s">
        <v>99</v>
      </c>
      <c r="G467" s="9">
        <f>60</f>
        <v>60</v>
      </c>
      <c r="H467" s="9">
        <f>60</f>
        <v>60</v>
      </c>
    </row>
    <row r="468" spans="1:8" ht="192" customHeight="1">
      <c r="A468" s="7">
        <f t="shared" si="34"/>
        <v>447</v>
      </c>
      <c r="B468" s="8" t="s">
        <v>354</v>
      </c>
      <c r="C468" s="7">
        <v>931</v>
      </c>
      <c r="D468" s="6" t="s">
        <v>204</v>
      </c>
      <c r="E468" s="7"/>
      <c r="F468" s="6" t="s">
        <v>195</v>
      </c>
      <c r="G468" s="9">
        <f>G469</f>
        <v>1900</v>
      </c>
      <c r="H468" s="9">
        <f>H469</f>
        <v>1900</v>
      </c>
    </row>
    <row r="469" spans="1:8" ht="15">
      <c r="A469" s="7">
        <f t="shared" si="34"/>
        <v>448</v>
      </c>
      <c r="B469" s="5" t="s">
        <v>10</v>
      </c>
      <c r="C469" s="7">
        <v>931</v>
      </c>
      <c r="D469" s="6" t="s">
        <v>204</v>
      </c>
      <c r="E469" s="7">
        <v>800</v>
      </c>
      <c r="F469" s="6" t="s">
        <v>195</v>
      </c>
      <c r="G469" s="9">
        <f>G470</f>
        <v>1900</v>
      </c>
      <c r="H469" s="9">
        <f>H470</f>
        <v>1900</v>
      </c>
    </row>
    <row r="470" spans="1:8" ht="60">
      <c r="A470" s="7">
        <f t="shared" si="34"/>
        <v>449</v>
      </c>
      <c r="B470" s="8" t="s">
        <v>52</v>
      </c>
      <c r="C470" s="7">
        <v>931</v>
      </c>
      <c r="D470" s="6" t="s">
        <v>204</v>
      </c>
      <c r="E470" s="7">
        <v>810</v>
      </c>
      <c r="F470" s="6" t="s">
        <v>195</v>
      </c>
      <c r="G470" s="9">
        <f>1900</f>
        <v>1900</v>
      </c>
      <c r="H470" s="9">
        <f>1900</f>
        <v>1900</v>
      </c>
    </row>
    <row r="471" spans="1:8" ht="161.25" customHeight="1">
      <c r="A471" s="7">
        <f t="shared" si="34"/>
        <v>450</v>
      </c>
      <c r="B471" s="8" t="s">
        <v>27</v>
      </c>
      <c r="C471" s="7"/>
      <c r="D471" s="6" t="s">
        <v>28</v>
      </c>
      <c r="E471" s="7"/>
      <c r="F471" s="6" t="s">
        <v>99</v>
      </c>
      <c r="G471" s="9">
        <f>G472</f>
        <v>3000</v>
      </c>
      <c r="H471" s="9">
        <f>H472</f>
        <v>3000</v>
      </c>
    </row>
    <row r="472" spans="1:8" ht="30">
      <c r="A472" s="7">
        <f t="shared" si="34"/>
        <v>451</v>
      </c>
      <c r="B472" s="5" t="s">
        <v>47</v>
      </c>
      <c r="C472" s="7"/>
      <c r="D472" s="6" t="s">
        <v>28</v>
      </c>
      <c r="E472" s="7">
        <v>200</v>
      </c>
      <c r="F472" s="6" t="s">
        <v>99</v>
      </c>
      <c r="G472" s="9">
        <f>G473</f>
        <v>3000</v>
      </c>
      <c r="H472" s="9">
        <f>H473</f>
        <v>3000</v>
      </c>
    </row>
    <row r="473" spans="1:8" ht="45">
      <c r="A473" s="7">
        <f t="shared" si="34"/>
        <v>452</v>
      </c>
      <c r="B473" s="5" t="s">
        <v>49</v>
      </c>
      <c r="C473" s="7"/>
      <c r="D473" s="6" t="s">
        <v>28</v>
      </c>
      <c r="E473" s="7">
        <v>240</v>
      </c>
      <c r="F473" s="6" t="s">
        <v>99</v>
      </c>
      <c r="G473" s="9">
        <f>3000</f>
        <v>3000</v>
      </c>
      <c r="H473" s="9">
        <f>3000</f>
        <v>3000</v>
      </c>
    </row>
    <row r="474" spans="1:8" ht="175.5" customHeight="1">
      <c r="A474" s="7">
        <f t="shared" ref="A474:A512" si="35">A473+1</f>
        <v>453</v>
      </c>
      <c r="B474" s="5" t="s">
        <v>249</v>
      </c>
      <c r="C474" s="7"/>
      <c r="D474" s="6" t="s">
        <v>250</v>
      </c>
      <c r="E474" s="7"/>
      <c r="F474" s="6" t="s">
        <v>99</v>
      </c>
      <c r="G474" s="9">
        <f>G475</f>
        <v>1000</v>
      </c>
      <c r="H474" s="9">
        <f>H475</f>
        <v>1000</v>
      </c>
    </row>
    <row r="475" spans="1:8" ht="30">
      <c r="A475" s="7">
        <f t="shared" si="35"/>
        <v>454</v>
      </c>
      <c r="B475" s="5" t="s">
        <v>47</v>
      </c>
      <c r="C475" s="7"/>
      <c r="D475" s="6" t="s">
        <v>250</v>
      </c>
      <c r="E475" s="7">
        <v>200</v>
      </c>
      <c r="F475" s="6" t="s">
        <v>99</v>
      </c>
      <c r="G475" s="9">
        <f>G476</f>
        <v>1000</v>
      </c>
      <c r="H475" s="9">
        <f>H476</f>
        <v>1000</v>
      </c>
    </row>
    <row r="476" spans="1:8" ht="45">
      <c r="A476" s="7">
        <f t="shared" si="35"/>
        <v>455</v>
      </c>
      <c r="B476" s="5" t="s">
        <v>49</v>
      </c>
      <c r="C476" s="7"/>
      <c r="D476" s="6" t="s">
        <v>250</v>
      </c>
      <c r="E476" s="7">
        <v>240</v>
      </c>
      <c r="F476" s="6" t="s">
        <v>99</v>
      </c>
      <c r="G476" s="9">
        <f>1000</f>
        <v>1000</v>
      </c>
      <c r="H476" s="9">
        <f>1000</f>
        <v>1000</v>
      </c>
    </row>
    <row r="477" spans="1:8" ht="180" customHeight="1">
      <c r="A477" s="7">
        <f t="shared" si="35"/>
        <v>456</v>
      </c>
      <c r="B477" s="5" t="s">
        <v>395</v>
      </c>
      <c r="C477" s="7"/>
      <c r="D477" s="6" t="s">
        <v>396</v>
      </c>
      <c r="E477" s="7"/>
      <c r="F477" s="6" t="s">
        <v>99</v>
      </c>
      <c r="G477" s="9">
        <f>G478</f>
        <v>3000</v>
      </c>
      <c r="H477" s="9">
        <f>H478</f>
        <v>3000</v>
      </c>
    </row>
    <row r="478" spans="1:8" ht="30">
      <c r="A478" s="7">
        <f t="shared" si="35"/>
        <v>457</v>
      </c>
      <c r="B478" s="5" t="s">
        <v>47</v>
      </c>
      <c r="C478" s="7"/>
      <c r="D478" s="6" t="s">
        <v>396</v>
      </c>
      <c r="E478" s="7">
        <v>200</v>
      </c>
      <c r="F478" s="6" t="s">
        <v>99</v>
      </c>
      <c r="G478" s="9">
        <f>G479</f>
        <v>3000</v>
      </c>
      <c r="H478" s="9">
        <f>H479</f>
        <v>3000</v>
      </c>
    </row>
    <row r="479" spans="1:8" ht="45">
      <c r="A479" s="7">
        <f t="shared" si="35"/>
        <v>458</v>
      </c>
      <c r="B479" s="5" t="s">
        <v>49</v>
      </c>
      <c r="C479" s="7"/>
      <c r="D479" s="6" t="s">
        <v>396</v>
      </c>
      <c r="E479" s="7">
        <v>240</v>
      </c>
      <c r="F479" s="6" t="s">
        <v>99</v>
      </c>
      <c r="G479" s="9">
        <f>3000</f>
        <v>3000</v>
      </c>
      <c r="H479" s="9">
        <f>3000</f>
        <v>3000</v>
      </c>
    </row>
    <row r="480" spans="1:8" ht="182.25" customHeight="1">
      <c r="A480" s="7">
        <f t="shared" si="35"/>
        <v>459</v>
      </c>
      <c r="B480" s="5" t="s">
        <v>323</v>
      </c>
      <c r="C480" s="7"/>
      <c r="D480" s="6" t="s">
        <v>324</v>
      </c>
      <c r="E480" s="7"/>
      <c r="F480" s="6" t="s">
        <v>99</v>
      </c>
      <c r="G480" s="9">
        <f>G481</f>
        <v>9520.6</v>
      </c>
      <c r="H480" s="9">
        <f>H481</f>
        <v>9520.6</v>
      </c>
    </row>
    <row r="481" spans="1:8" ht="30">
      <c r="A481" s="7">
        <f t="shared" si="35"/>
        <v>460</v>
      </c>
      <c r="B481" s="5" t="s">
        <v>47</v>
      </c>
      <c r="C481" s="7"/>
      <c r="D481" s="6" t="s">
        <v>324</v>
      </c>
      <c r="E481" s="7">
        <v>200</v>
      </c>
      <c r="F481" s="6" t="s">
        <v>99</v>
      </c>
      <c r="G481" s="9">
        <f>G482</f>
        <v>9520.6</v>
      </c>
      <c r="H481" s="9">
        <f>H482</f>
        <v>9520.6</v>
      </c>
    </row>
    <row r="482" spans="1:8" ht="45">
      <c r="A482" s="7">
        <f t="shared" si="35"/>
        <v>461</v>
      </c>
      <c r="B482" s="5" t="s">
        <v>49</v>
      </c>
      <c r="C482" s="7"/>
      <c r="D482" s="6" t="s">
        <v>324</v>
      </c>
      <c r="E482" s="7">
        <v>240</v>
      </c>
      <c r="F482" s="6" t="s">
        <v>99</v>
      </c>
      <c r="G482" s="9">
        <f>9520.6</f>
        <v>9520.6</v>
      </c>
      <c r="H482" s="9">
        <f>9520.6</f>
        <v>9520.6</v>
      </c>
    </row>
    <row r="483" spans="1:8" ht="82.5" customHeight="1">
      <c r="A483" s="7">
        <f t="shared" si="35"/>
        <v>462</v>
      </c>
      <c r="B483" s="8" t="s">
        <v>39</v>
      </c>
      <c r="C483" s="7"/>
      <c r="D483" s="6" t="s">
        <v>40</v>
      </c>
      <c r="E483" s="7"/>
      <c r="F483" s="6"/>
      <c r="G483" s="9">
        <f>G487+G490+G493+G484</f>
        <v>694.4</v>
      </c>
      <c r="H483" s="9">
        <f>H487+H490+H493+H484</f>
        <v>747.5</v>
      </c>
    </row>
    <row r="484" spans="1:8" ht="201" customHeight="1">
      <c r="A484" s="7">
        <f t="shared" si="35"/>
        <v>463</v>
      </c>
      <c r="B484" s="8" t="s">
        <v>406</v>
      </c>
      <c r="C484" s="7"/>
      <c r="D484" s="7" t="s">
        <v>407</v>
      </c>
      <c r="E484" s="11"/>
      <c r="F484" s="6" t="s">
        <v>41</v>
      </c>
      <c r="G484" s="9">
        <f>G485</f>
        <v>477.5</v>
      </c>
      <c r="H484" s="9">
        <f>H485</f>
        <v>530.6</v>
      </c>
    </row>
    <row r="485" spans="1:8" ht="36.75" customHeight="1">
      <c r="A485" s="7">
        <f t="shared" si="35"/>
        <v>464</v>
      </c>
      <c r="B485" s="5" t="s">
        <v>47</v>
      </c>
      <c r="C485" s="7"/>
      <c r="D485" s="7" t="s">
        <v>407</v>
      </c>
      <c r="E485" s="11" t="s">
        <v>48</v>
      </c>
      <c r="F485" s="6" t="s">
        <v>41</v>
      </c>
      <c r="G485" s="9">
        <f>G486</f>
        <v>477.5</v>
      </c>
      <c r="H485" s="9">
        <f>H486</f>
        <v>530.6</v>
      </c>
    </row>
    <row r="486" spans="1:8" ht="56.25" customHeight="1">
      <c r="A486" s="7">
        <f t="shared" si="35"/>
        <v>465</v>
      </c>
      <c r="B486" s="5" t="s">
        <v>49</v>
      </c>
      <c r="C486" s="7"/>
      <c r="D486" s="7" t="s">
        <v>407</v>
      </c>
      <c r="E486" s="11" t="s">
        <v>50</v>
      </c>
      <c r="F486" s="6" t="s">
        <v>41</v>
      </c>
      <c r="G486" s="9">
        <f>477.5</f>
        <v>477.5</v>
      </c>
      <c r="H486" s="9">
        <f>530.6</f>
        <v>530.6</v>
      </c>
    </row>
    <row r="487" spans="1:8" ht="222.75" customHeight="1">
      <c r="A487" s="7">
        <f t="shared" si="35"/>
        <v>466</v>
      </c>
      <c r="B487" s="8" t="s">
        <v>246</v>
      </c>
      <c r="C487" s="7"/>
      <c r="D487" s="7" t="s">
        <v>247</v>
      </c>
      <c r="E487" s="11"/>
      <c r="F487" s="6" t="s">
        <v>41</v>
      </c>
      <c r="G487" s="9">
        <f>G488</f>
        <v>16.899999999999999</v>
      </c>
      <c r="H487" s="9">
        <f>H488</f>
        <v>16.899999999999999</v>
      </c>
    </row>
    <row r="488" spans="1:8" ht="30">
      <c r="A488" s="7">
        <f t="shared" si="35"/>
        <v>467</v>
      </c>
      <c r="B488" s="5" t="s">
        <v>47</v>
      </c>
      <c r="C488" s="7"/>
      <c r="D488" s="7" t="s">
        <v>247</v>
      </c>
      <c r="E488" s="11" t="s">
        <v>48</v>
      </c>
      <c r="F488" s="6" t="s">
        <v>41</v>
      </c>
      <c r="G488" s="9">
        <f>G489</f>
        <v>16.899999999999999</v>
      </c>
      <c r="H488" s="9">
        <f>H489</f>
        <v>16.899999999999999</v>
      </c>
    </row>
    <row r="489" spans="1:8" ht="45">
      <c r="A489" s="7">
        <f t="shared" si="35"/>
        <v>468</v>
      </c>
      <c r="B489" s="5" t="s">
        <v>49</v>
      </c>
      <c r="C489" s="7"/>
      <c r="D489" s="7" t="s">
        <v>247</v>
      </c>
      <c r="E489" s="11" t="s">
        <v>50</v>
      </c>
      <c r="F489" s="6" t="s">
        <v>41</v>
      </c>
      <c r="G489" s="9">
        <f>16.9</f>
        <v>16.899999999999999</v>
      </c>
      <c r="H489" s="9">
        <f>16.9</f>
        <v>16.899999999999999</v>
      </c>
    </row>
    <row r="490" spans="1:8" ht="239.25" customHeight="1">
      <c r="A490" s="7">
        <f t="shared" si="35"/>
        <v>469</v>
      </c>
      <c r="B490" s="8" t="s">
        <v>337</v>
      </c>
      <c r="C490" s="7"/>
      <c r="D490" s="6" t="s">
        <v>336</v>
      </c>
      <c r="E490" s="11"/>
      <c r="F490" s="6" t="s">
        <v>41</v>
      </c>
      <c r="G490" s="9">
        <f>G491</f>
        <v>100</v>
      </c>
      <c r="H490" s="9">
        <f>H491</f>
        <v>100</v>
      </c>
    </row>
    <row r="491" spans="1:8" ht="30">
      <c r="A491" s="7">
        <f t="shared" si="35"/>
        <v>470</v>
      </c>
      <c r="B491" s="5" t="s">
        <v>47</v>
      </c>
      <c r="C491" s="7"/>
      <c r="D491" s="6" t="s">
        <v>336</v>
      </c>
      <c r="E491" s="11" t="s">
        <v>48</v>
      </c>
      <c r="F491" s="6" t="s">
        <v>41</v>
      </c>
      <c r="G491" s="9">
        <f>G492</f>
        <v>100</v>
      </c>
      <c r="H491" s="9">
        <f>H492</f>
        <v>100</v>
      </c>
    </row>
    <row r="492" spans="1:8" ht="45">
      <c r="A492" s="7">
        <f t="shared" si="35"/>
        <v>471</v>
      </c>
      <c r="B492" s="5" t="s">
        <v>49</v>
      </c>
      <c r="C492" s="7"/>
      <c r="D492" s="6" t="s">
        <v>336</v>
      </c>
      <c r="E492" s="11" t="s">
        <v>50</v>
      </c>
      <c r="F492" s="6" t="s">
        <v>41</v>
      </c>
      <c r="G492" s="9">
        <f>100</f>
        <v>100</v>
      </c>
      <c r="H492" s="9">
        <f>100</f>
        <v>100</v>
      </c>
    </row>
    <row r="493" spans="1:8" ht="197.4">
      <c r="A493" s="7">
        <f t="shared" si="35"/>
        <v>472</v>
      </c>
      <c r="B493" s="26" t="s">
        <v>340</v>
      </c>
      <c r="C493" s="7"/>
      <c r="D493" s="6" t="s">
        <v>341</v>
      </c>
      <c r="E493" s="11"/>
      <c r="F493" s="6" t="s">
        <v>41</v>
      </c>
      <c r="G493" s="9">
        <f>G494</f>
        <v>100</v>
      </c>
      <c r="H493" s="9">
        <f>H494</f>
        <v>100</v>
      </c>
    </row>
    <row r="494" spans="1:8" ht="30">
      <c r="A494" s="7">
        <f t="shared" si="35"/>
        <v>473</v>
      </c>
      <c r="B494" s="27" t="s">
        <v>47</v>
      </c>
      <c r="C494" s="7"/>
      <c r="D494" s="6" t="s">
        <v>341</v>
      </c>
      <c r="E494" s="11" t="s">
        <v>48</v>
      </c>
      <c r="F494" s="6" t="s">
        <v>41</v>
      </c>
      <c r="G494" s="9">
        <f>G495</f>
        <v>100</v>
      </c>
      <c r="H494" s="9">
        <f>H495</f>
        <v>100</v>
      </c>
    </row>
    <row r="495" spans="1:8" ht="45">
      <c r="A495" s="7">
        <f t="shared" si="35"/>
        <v>474</v>
      </c>
      <c r="B495" s="27" t="s">
        <v>49</v>
      </c>
      <c r="C495" s="7"/>
      <c r="D495" s="6" t="s">
        <v>341</v>
      </c>
      <c r="E495" s="11" t="s">
        <v>50</v>
      </c>
      <c r="F495" s="6" t="s">
        <v>41</v>
      </c>
      <c r="G495" s="9">
        <f>100</f>
        <v>100</v>
      </c>
      <c r="H495" s="9">
        <f>100</f>
        <v>100</v>
      </c>
    </row>
    <row r="496" spans="1:8" ht="45">
      <c r="A496" s="7">
        <f t="shared" si="35"/>
        <v>475</v>
      </c>
      <c r="B496" s="27" t="s">
        <v>344</v>
      </c>
      <c r="C496" s="7"/>
      <c r="D496" s="6" t="s">
        <v>345</v>
      </c>
      <c r="E496" s="11"/>
      <c r="F496" s="6"/>
      <c r="G496" s="9">
        <f>G497+G500+G503</f>
        <v>17040.3</v>
      </c>
      <c r="H496" s="9">
        <f>H497+H500+H503</f>
        <v>17075.2</v>
      </c>
    </row>
    <row r="497" spans="1:8" ht="196.5" customHeight="1">
      <c r="A497" s="7">
        <f t="shared" si="35"/>
        <v>476</v>
      </c>
      <c r="B497" s="27" t="s">
        <v>346</v>
      </c>
      <c r="C497" s="7"/>
      <c r="D497" s="6" t="s">
        <v>347</v>
      </c>
      <c r="E497" s="11"/>
      <c r="F497" s="6" t="s">
        <v>160</v>
      </c>
      <c r="G497" s="9">
        <f>G498</f>
        <v>1249.4000000000001</v>
      </c>
      <c r="H497" s="9">
        <f>H498</f>
        <v>1284.3</v>
      </c>
    </row>
    <row r="498" spans="1:8" ht="30">
      <c r="A498" s="7">
        <f t="shared" si="35"/>
        <v>477</v>
      </c>
      <c r="B498" s="18" t="s">
        <v>47</v>
      </c>
      <c r="C498" s="7"/>
      <c r="D498" s="6" t="s">
        <v>347</v>
      </c>
      <c r="E498" s="28" t="s">
        <v>48</v>
      </c>
      <c r="F498" s="6" t="s">
        <v>160</v>
      </c>
      <c r="G498" s="9">
        <f>G499</f>
        <v>1249.4000000000001</v>
      </c>
      <c r="H498" s="9">
        <f>H499</f>
        <v>1284.3</v>
      </c>
    </row>
    <row r="499" spans="1:8" ht="45">
      <c r="A499" s="7">
        <f t="shared" si="35"/>
        <v>478</v>
      </c>
      <c r="B499" s="18" t="s">
        <v>49</v>
      </c>
      <c r="C499" s="7"/>
      <c r="D499" s="6" t="s">
        <v>347</v>
      </c>
      <c r="E499" s="28" t="s">
        <v>50</v>
      </c>
      <c r="F499" s="6" t="s">
        <v>160</v>
      </c>
      <c r="G499" s="9">
        <f>1249.4</f>
        <v>1249.4000000000001</v>
      </c>
      <c r="H499" s="9">
        <f>1284.3</f>
        <v>1284.3</v>
      </c>
    </row>
    <row r="500" spans="1:8" ht="154.94999999999999" customHeight="1">
      <c r="A500" s="7">
        <f t="shared" si="35"/>
        <v>479</v>
      </c>
      <c r="B500" s="8" t="s">
        <v>350</v>
      </c>
      <c r="C500" s="7">
        <v>931</v>
      </c>
      <c r="D500" s="6" t="s">
        <v>348</v>
      </c>
      <c r="E500" s="7"/>
      <c r="F500" s="6" t="s">
        <v>99</v>
      </c>
      <c r="G500" s="9">
        <f>G501</f>
        <v>3000</v>
      </c>
      <c r="H500" s="9">
        <f>H501</f>
        <v>3000</v>
      </c>
    </row>
    <row r="501" spans="1:8" ht="30">
      <c r="A501" s="7">
        <f t="shared" si="35"/>
        <v>480</v>
      </c>
      <c r="B501" s="5" t="s">
        <v>47</v>
      </c>
      <c r="C501" s="7">
        <v>931</v>
      </c>
      <c r="D501" s="6" t="s">
        <v>348</v>
      </c>
      <c r="E501" s="7">
        <v>200</v>
      </c>
      <c r="F501" s="6" t="s">
        <v>99</v>
      </c>
      <c r="G501" s="9">
        <f>G502</f>
        <v>3000</v>
      </c>
      <c r="H501" s="9">
        <f>H502</f>
        <v>3000</v>
      </c>
    </row>
    <row r="502" spans="1:8" ht="45">
      <c r="A502" s="7">
        <f t="shared" si="35"/>
        <v>481</v>
      </c>
      <c r="B502" s="5" t="s">
        <v>49</v>
      </c>
      <c r="C502" s="7">
        <v>931</v>
      </c>
      <c r="D502" s="6" t="s">
        <v>348</v>
      </c>
      <c r="E502" s="7">
        <v>240</v>
      </c>
      <c r="F502" s="6" t="s">
        <v>99</v>
      </c>
      <c r="G502" s="9">
        <f>3000</f>
        <v>3000</v>
      </c>
      <c r="H502" s="9">
        <f>3000</f>
        <v>3000</v>
      </c>
    </row>
    <row r="503" spans="1:8" ht="185.25" customHeight="1">
      <c r="A503" s="7">
        <f t="shared" si="35"/>
        <v>482</v>
      </c>
      <c r="B503" s="26" t="s">
        <v>351</v>
      </c>
      <c r="C503" s="7">
        <v>931</v>
      </c>
      <c r="D503" s="6" t="s">
        <v>349</v>
      </c>
      <c r="E503" s="7"/>
      <c r="F503" s="6" t="s">
        <v>99</v>
      </c>
      <c r="G503" s="9">
        <f>G504</f>
        <v>12790.9</v>
      </c>
      <c r="H503" s="9">
        <f>H504</f>
        <v>12790.9</v>
      </c>
    </row>
    <row r="504" spans="1:8" ht="30">
      <c r="A504" s="7">
        <f t="shared" si="35"/>
        <v>483</v>
      </c>
      <c r="B504" s="27" t="s">
        <v>47</v>
      </c>
      <c r="C504" s="7">
        <v>931</v>
      </c>
      <c r="D504" s="6" t="s">
        <v>349</v>
      </c>
      <c r="E504" s="7">
        <v>200</v>
      </c>
      <c r="F504" s="6" t="s">
        <v>99</v>
      </c>
      <c r="G504" s="9">
        <f>G505</f>
        <v>12790.9</v>
      </c>
      <c r="H504" s="9">
        <f>H505</f>
        <v>12790.9</v>
      </c>
    </row>
    <row r="505" spans="1:8" ht="45">
      <c r="A505" s="7">
        <f t="shared" si="35"/>
        <v>484</v>
      </c>
      <c r="B505" s="27" t="s">
        <v>49</v>
      </c>
      <c r="C505" s="7">
        <v>931</v>
      </c>
      <c r="D505" s="6" t="s">
        <v>349</v>
      </c>
      <c r="E505" s="7">
        <v>240</v>
      </c>
      <c r="F505" s="6" t="s">
        <v>99</v>
      </c>
      <c r="G505" s="9">
        <f>12790.9</f>
        <v>12790.9</v>
      </c>
      <c r="H505" s="9">
        <f>12790.9</f>
        <v>12790.9</v>
      </c>
    </row>
    <row r="506" spans="1:8" ht="45">
      <c r="A506" s="7">
        <f t="shared" si="35"/>
        <v>485</v>
      </c>
      <c r="B506" s="8" t="s">
        <v>189</v>
      </c>
      <c r="C506" s="7">
        <v>931</v>
      </c>
      <c r="D506" s="6" t="s">
        <v>205</v>
      </c>
      <c r="E506" s="7"/>
      <c r="F506" s="6"/>
      <c r="G506" s="9">
        <f>G507+G512</f>
        <v>27500.5</v>
      </c>
      <c r="H506" s="9">
        <f>H507+H512</f>
        <v>27500.5</v>
      </c>
    </row>
    <row r="507" spans="1:8" ht="173.25" customHeight="1">
      <c r="A507" s="7">
        <f t="shared" si="35"/>
        <v>486</v>
      </c>
      <c r="B507" s="8" t="s">
        <v>181</v>
      </c>
      <c r="C507" s="7">
        <v>931</v>
      </c>
      <c r="D507" s="6" t="s">
        <v>22</v>
      </c>
      <c r="E507" s="7"/>
      <c r="F507" s="6" t="s">
        <v>41</v>
      </c>
      <c r="G507" s="9">
        <f>G508+G510</f>
        <v>4298.9000000000005</v>
      </c>
      <c r="H507" s="9">
        <f>H508+H510</f>
        <v>4298.9000000000005</v>
      </c>
    </row>
    <row r="508" spans="1:8" ht="90">
      <c r="A508" s="7">
        <f t="shared" si="35"/>
        <v>487</v>
      </c>
      <c r="B508" s="5" t="s">
        <v>43</v>
      </c>
      <c r="C508" s="7">
        <v>931</v>
      </c>
      <c r="D508" s="6" t="s">
        <v>22</v>
      </c>
      <c r="E508" s="11" t="s">
        <v>44</v>
      </c>
      <c r="F508" s="6" t="s">
        <v>41</v>
      </c>
      <c r="G508" s="9">
        <f>G509</f>
        <v>4187.6000000000004</v>
      </c>
      <c r="H508" s="9">
        <f>H509</f>
        <v>4187.6000000000004</v>
      </c>
    </row>
    <row r="509" spans="1:8" ht="30">
      <c r="A509" s="7">
        <f t="shared" si="35"/>
        <v>488</v>
      </c>
      <c r="B509" s="5" t="s">
        <v>227</v>
      </c>
      <c r="C509" s="7">
        <v>931</v>
      </c>
      <c r="D509" s="6" t="s">
        <v>22</v>
      </c>
      <c r="E509" s="11" t="s">
        <v>228</v>
      </c>
      <c r="F509" s="6" t="s">
        <v>41</v>
      </c>
      <c r="G509" s="9">
        <f>4187.6</f>
        <v>4187.6000000000004</v>
      </c>
      <c r="H509" s="9">
        <f>4187.6</f>
        <v>4187.6000000000004</v>
      </c>
    </row>
    <row r="510" spans="1:8" ht="30">
      <c r="A510" s="7">
        <f t="shared" si="35"/>
        <v>489</v>
      </c>
      <c r="B510" s="5" t="s">
        <v>47</v>
      </c>
      <c r="C510" s="7">
        <v>931</v>
      </c>
      <c r="D510" s="6" t="s">
        <v>22</v>
      </c>
      <c r="E510" s="11" t="s">
        <v>48</v>
      </c>
      <c r="F510" s="6" t="s">
        <v>41</v>
      </c>
      <c r="G510" s="9">
        <f>G511</f>
        <v>111.3</v>
      </c>
      <c r="H510" s="9">
        <f>H511</f>
        <v>111.3</v>
      </c>
    </row>
    <row r="511" spans="1:8" ht="45">
      <c r="A511" s="7">
        <f t="shared" si="35"/>
        <v>490</v>
      </c>
      <c r="B511" s="5" t="s">
        <v>49</v>
      </c>
      <c r="C511" s="7">
        <v>931</v>
      </c>
      <c r="D511" s="6" t="s">
        <v>22</v>
      </c>
      <c r="E511" s="11" t="s">
        <v>50</v>
      </c>
      <c r="F511" s="6" t="s">
        <v>41</v>
      </c>
      <c r="G511" s="9">
        <f>111.3</f>
        <v>111.3</v>
      </c>
      <c r="H511" s="9">
        <f>111.3</f>
        <v>111.3</v>
      </c>
    </row>
    <row r="512" spans="1:8" ht="156.75" customHeight="1">
      <c r="A512" s="7">
        <f t="shared" si="35"/>
        <v>491</v>
      </c>
      <c r="B512" s="8" t="s">
        <v>20</v>
      </c>
      <c r="C512" s="7">
        <v>931</v>
      </c>
      <c r="D512" s="6" t="s">
        <v>22</v>
      </c>
      <c r="E512" s="7"/>
      <c r="F512" s="6" t="s">
        <v>240</v>
      </c>
      <c r="G512" s="9">
        <f>G513+G515+G517</f>
        <v>23201.599999999999</v>
      </c>
      <c r="H512" s="9">
        <f>H513+H515+H517</f>
        <v>23201.599999999999</v>
      </c>
    </row>
    <row r="513" spans="1:8" ht="90">
      <c r="A513" s="7">
        <f t="shared" ref="A513:A537" si="36">A512+1</f>
        <v>492</v>
      </c>
      <c r="B513" s="5" t="s">
        <v>43</v>
      </c>
      <c r="C513" s="7">
        <v>931</v>
      </c>
      <c r="D513" s="6" t="s">
        <v>22</v>
      </c>
      <c r="E513" s="11" t="s">
        <v>44</v>
      </c>
      <c r="F513" s="6" t="s">
        <v>240</v>
      </c>
      <c r="G513" s="9">
        <f>G514</f>
        <v>21933.8</v>
      </c>
      <c r="H513" s="9">
        <f>H514</f>
        <v>21933.8</v>
      </c>
    </row>
    <row r="514" spans="1:8" ht="30">
      <c r="A514" s="7">
        <f t="shared" si="36"/>
        <v>493</v>
      </c>
      <c r="B514" s="5" t="s">
        <v>227</v>
      </c>
      <c r="C514" s="7">
        <v>931</v>
      </c>
      <c r="D514" s="6" t="s">
        <v>22</v>
      </c>
      <c r="E514" s="11" t="s">
        <v>228</v>
      </c>
      <c r="F514" s="6" t="s">
        <v>240</v>
      </c>
      <c r="G514" s="9">
        <f>21933.8</f>
        <v>21933.8</v>
      </c>
      <c r="H514" s="9">
        <f>21933.8</f>
        <v>21933.8</v>
      </c>
    </row>
    <row r="515" spans="1:8" ht="30">
      <c r="A515" s="7">
        <f t="shared" si="36"/>
        <v>494</v>
      </c>
      <c r="B515" s="5" t="s">
        <v>47</v>
      </c>
      <c r="C515" s="7">
        <v>931</v>
      </c>
      <c r="D515" s="6" t="s">
        <v>22</v>
      </c>
      <c r="E515" s="11" t="s">
        <v>48</v>
      </c>
      <c r="F515" s="6" t="s">
        <v>240</v>
      </c>
      <c r="G515" s="9">
        <f>G516</f>
        <v>1167.8</v>
      </c>
      <c r="H515" s="9">
        <f>H516</f>
        <v>1167.8</v>
      </c>
    </row>
    <row r="516" spans="1:8" ht="45">
      <c r="A516" s="7">
        <f t="shared" si="36"/>
        <v>495</v>
      </c>
      <c r="B516" s="5" t="s">
        <v>49</v>
      </c>
      <c r="C516" s="7">
        <v>931</v>
      </c>
      <c r="D516" s="6" t="s">
        <v>22</v>
      </c>
      <c r="E516" s="11" t="s">
        <v>50</v>
      </c>
      <c r="F516" s="6" t="s">
        <v>240</v>
      </c>
      <c r="G516" s="9">
        <f>1167.8</f>
        <v>1167.8</v>
      </c>
      <c r="H516" s="9">
        <f>1167.8</f>
        <v>1167.8</v>
      </c>
    </row>
    <row r="517" spans="1:8" ht="15">
      <c r="A517" s="7">
        <f t="shared" si="36"/>
        <v>496</v>
      </c>
      <c r="B517" s="5" t="s">
        <v>10</v>
      </c>
      <c r="C517" s="7"/>
      <c r="D517" s="6" t="s">
        <v>22</v>
      </c>
      <c r="E517" s="11" t="s">
        <v>196</v>
      </c>
      <c r="F517" s="6" t="s">
        <v>240</v>
      </c>
      <c r="G517" s="9">
        <f>G518+G519</f>
        <v>100</v>
      </c>
      <c r="H517" s="9">
        <f>H518+H519</f>
        <v>100</v>
      </c>
    </row>
    <row r="518" spans="1:8" ht="15">
      <c r="A518" s="7">
        <f t="shared" si="36"/>
        <v>497</v>
      </c>
      <c r="B518" s="5" t="s">
        <v>163</v>
      </c>
      <c r="C518" s="7"/>
      <c r="D518" s="6" t="s">
        <v>22</v>
      </c>
      <c r="E518" s="11" t="s">
        <v>164</v>
      </c>
      <c r="F518" s="6" t="s">
        <v>240</v>
      </c>
      <c r="G518" s="9">
        <f>20</f>
        <v>20</v>
      </c>
      <c r="H518" s="9">
        <f>20</f>
        <v>20</v>
      </c>
    </row>
    <row r="519" spans="1:8" ht="15">
      <c r="A519" s="7">
        <f t="shared" si="36"/>
        <v>498</v>
      </c>
      <c r="B519" s="5" t="s">
        <v>11</v>
      </c>
      <c r="C519" s="7"/>
      <c r="D519" s="6" t="s">
        <v>22</v>
      </c>
      <c r="E519" s="11" t="s">
        <v>6</v>
      </c>
      <c r="F519" s="6" t="s">
        <v>240</v>
      </c>
      <c r="G519" s="9">
        <f>80</f>
        <v>80</v>
      </c>
      <c r="H519" s="9">
        <f>80</f>
        <v>80</v>
      </c>
    </row>
    <row r="520" spans="1:8" ht="46.8">
      <c r="A520" s="7">
        <f t="shared" si="36"/>
        <v>499</v>
      </c>
      <c r="B520" s="25" t="s">
        <v>197</v>
      </c>
      <c r="C520" s="13">
        <v>991</v>
      </c>
      <c r="D520" s="14" t="s">
        <v>23</v>
      </c>
      <c r="E520" s="13"/>
      <c r="F520" s="14"/>
      <c r="G520" s="23">
        <f>G521</f>
        <v>12158.4</v>
      </c>
      <c r="H520" s="23">
        <f>H521</f>
        <v>12158.4</v>
      </c>
    </row>
    <row r="521" spans="1:8" ht="45">
      <c r="A521" s="7">
        <f t="shared" si="36"/>
        <v>500</v>
      </c>
      <c r="B521" s="8" t="s">
        <v>189</v>
      </c>
      <c r="C521" s="7">
        <v>991</v>
      </c>
      <c r="D521" s="6" t="s">
        <v>24</v>
      </c>
      <c r="E521" s="7"/>
      <c r="F521" s="6"/>
      <c r="G521" s="9">
        <f>G522+G527</f>
        <v>12158.4</v>
      </c>
      <c r="H521" s="9">
        <f>H522+H527</f>
        <v>12158.4</v>
      </c>
    </row>
    <row r="522" spans="1:8" ht="120">
      <c r="A522" s="7">
        <f t="shared" si="36"/>
        <v>501</v>
      </c>
      <c r="B522" s="8" t="s">
        <v>31</v>
      </c>
      <c r="C522" s="7">
        <v>991</v>
      </c>
      <c r="D522" s="6" t="s">
        <v>25</v>
      </c>
      <c r="E522" s="7"/>
      <c r="F522" s="6" t="s">
        <v>32</v>
      </c>
      <c r="G522" s="9">
        <f>G523+G525</f>
        <v>11542.4</v>
      </c>
      <c r="H522" s="9">
        <f>H523+H525</f>
        <v>11542.4</v>
      </c>
    </row>
    <row r="523" spans="1:8" ht="90">
      <c r="A523" s="7">
        <f t="shared" si="36"/>
        <v>502</v>
      </c>
      <c r="B523" s="5" t="s">
        <v>43</v>
      </c>
      <c r="C523" s="7">
        <v>991</v>
      </c>
      <c r="D523" s="6" t="s">
        <v>25</v>
      </c>
      <c r="E523" s="11" t="s">
        <v>44</v>
      </c>
      <c r="F523" s="6" t="s">
        <v>32</v>
      </c>
      <c r="G523" s="9">
        <f>G524</f>
        <v>10140</v>
      </c>
      <c r="H523" s="9">
        <f>H524</f>
        <v>10140</v>
      </c>
    </row>
    <row r="524" spans="1:8" ht="30">
      <c r="A524" s="7">
        <f t="shared" si="36"/>
        <v>503</v>
      </c>
      <c r="B524" s="5" t="s">
        <v>45</v>
      </c>
      <c r="C524" s="7">
        <v>991</v>
      </c>
      <c r="D524" s="6" t="s">
        <v>25</v>
      </c>
      <c r="E524" s="11" t="s">
        <v>46</v>
      </c>
      <c r="F524" s="6" t="s">
        <v>32</v>
      </c>
      <c r="G524" s="9">
        <f>10140</f>
        <v>10140</v>
      </c>
      <c r="H524" s="9">
        <f>10140</f>
        <v>10140</v>
      </c>
    </row>
    <row r="525" spans="1:8" ht="30">
      <c r="A525" s="7">
        <f t="shared" si="36"/>
        <v>504</v>
      </c>
      <c r="B525" s="5" t="s">
        <v>47</v>
      </c>
      <c r="C525" s="7">
        <v>991</v>
      </c>
      <c r="D525" s="6" t="s">
        <v>25</v>
      </c>
      <c r="E525" s="11" t="s">
        <v>48</v>
      </c>
      <c r="F525" s="6" t="s">
        <v>32</v>
      </c>
      <c r="G525" s="9">
        <f>G526</f>
        <v>1402.4</v>
      </c>
      <c r="H525" s="9">
        <f>H526</f>
        <v>1402.4</v>
      </c>
    </row>
    <row r="526" spans="1:8" ht="45">
      <c r="A526" s="7">
        <f t="shared" si="36"/>
        <v>505</v>
      </c>
      <c r="B526" s="5" t="s">
        <v>49</v>
      </c>
      <c r="C526" s="7">
        <v>991</v>
      </c>
      <c r="D526" s="6" t="s">
        <v>25</v>
      </c>
      <c r="E526" s="11" t="s">
        <v>50</v>
      </c>
      <c r="F526" s="6" t="s">
        <v>32</v>
      </c>
      <c r="G526" s="9">
        <f>1402.4</f>
        <v>1402.4</v>
      </c>
      <c r="H526" s="9">
        <f>1402.4</f>
        <v>1402.4</v>
      </c>
    </row>
    <row r="527" spans="1:8" ht="135">
      <c r="A527" s="7">
        <f t="shared" si="36"/>
        <v>506</v>
      </c>
      <c r="B527" s="8" t="s">
        <v>175</v>
      </c>
      <c r="C527" s="7"/>
      <c r="D527" s="6" t="s">
        <v>281</v>
      </c>
      <c r="E527" s="11"/>
      <c r="F527" s="6" t="s">
        <v>32</v>
      </c>
      <c r="G527" s="9">
        <f>G529</f>
        <v>616</v>
      </c>
      <c r="H527" s="9">
        <f>H529</f>
        <v>616</v>
      </c>
    </row>
    <row r="528" spans="1:8" ht="90">
      <c r="A528" s="7">
        <f t="shared" si="36"/>
        <v>507</v>
      </c>
      <c r="B528" s="5" t="s">
        <v>43</v>
      </c>
      <c r="C528" s="7"/>
      <c r="D528" s="6" t="s">
        <v>281</v>
      </c>
      <c r="E528" s="11" t="s">
        <v>44</v>
      </c>
      <c r="F528" s="6" t="s">
        <v>32</v>
      </c>
      <c r="G528" s="9">
        <f>G529</f>
        <v>616</v>
      </c>
      <c r="H528" s="9">
        <f>H529</f>
        <v>616</v>
      </c>
    </row>
    <row r="529" spans="1:8" ht="30">
      <c r="A529" s="7">
        <f t="shared" si="36"/>
        <v>508</v>
      </c>
      <c r="B529" s="5" t="s">
        <v>45</v>
      </c>
      <c r="C529" s="7"/>
      <c r="D529" s="6" t="s">
        <v>281</v>
      </c>
      <c r="E529" s="11" t="s">
        <v>46</v>
      </c>
      <c r="F529" s="6" t="s">
        <v>32</v>
      </c>
      <c r="G529" s="9">
        <f>616</f>
        <v>616</v>
      </c>
      <c r="H529" s="9">
        <f>616</f>
        <v>616</v>
      </c>
    </row>
    <row r="530" spans="1:8" ht="62.4">
      <c r="A530" s="7">
        <f t="shared" si="36"/>
        <v>509</v>
      </c>
      <c r="B530" s="25" t="s">
        <v>54</v>
      </c>
      <c r="C530" s="13">
        <v>906</v>
      </c>
      <c r="D530" s="14" t="s">
        <v>110</v>
      </c>
      <c r="E530" s="13"/>
      <c r="F530" s="14"/>
      <c r="G530" s="23">
        <f t="shared" ref="G530:H533" si="37">G531</f>
        <v>300</v>
      </c>
      <c r="H530" s="23">
        <f t="shared" si="37"/>
        <v>300</v>
      </c>
    </row>
    <row r="531" spans="1:8" ht="75">
      <c r="A531" s="7">
        <f t="shared" si="36"/>
        <v>510</v>
      </c>
      <c r="B531" s="8" t="s">
        <v>183</v>
      </c>
      <c r="C531" s="7">
        <v>906</v>
      </c>
      <c r="D531" s="6" t="s">
        <v>111</v>
      </c>
      <c r="E531" s="7"/>
      <c r="F531" s="6"/>
      <c r="G531" s="9">
        <f t="shared" si="37"/>
        <v>300</v>
      </c>
      <c r="H531" s="9">
        <f t="shared" si="37"/>
        <v>300</v>
      </c>
    </row>
    <row r="532" spans="1:8" ht="15">
      <c r="A532" s="7">
        <f t="shared" si="36"/>
        <v>511</v>
      </c>
      <c r="B532" s="17" t="s">
        <v>161</v>
      </c>
      <c r="C532" s="7"/>
      <c r="D532" s="6" t="s">
        <v>111</v>
      </c>
      <c r="E532" s="7"/>
      <c r="F532" s="6" t="s">
        <v>225</v>
      </c>
      <c r="G532" s="9">
        <f t="shared" si="37"/>
        <v>300</v>
      </c>
      <c r="H532" s="9">
        <f t="shared" si="37"/>
        <v>300</v>
      </c>
    </row>
    <row r="533" spans="1:8" ht="15">
      <c r="A533" s="7">
        <f t="shared" si="36"/>
        <v>512</v>
      </c>
      <c r="B533" s="24" t="s">
        <v>162</v>
      </c>
      <c r="C533" s="7"/>
      <c r="D533" s="6" t="s">
        <v>111</v>
      </c>
      <c r="E533" s="7"/>
      <c r="F533" s="6" t="s">
        <v>19</v>
      </c>
      <c r="G533" s="9">
        <f t="shared" si="37"/>
        <v>300</v>
      </c>
      <c r="H533" s="9">
        <f t="shared" si="37"/>
        <v>300</v>
      </c>
    </row>
    <row r="534" spans="1:8" ht="224.25" customHeight="1">
      <c r="A534" s="7">
        <f t="shared" si="36"/>
        <v>513</v>
      </c>
      <c r="B534" s="8" t="s">
        <v>184</v>
      </c>
      <c r="C534" s="7"/>
      <c r="D534" s="6" t="s">
        <v>112</v>
      </c>
      <c r="E534" s="7"/>
      <c r="F534" s="6" t="s">
        <v>19</v>
      </c>
      <c r="G534" s="9">
        <f>G536</f>
        <v>300</v>
      </c>
      <c r="H534" s="9">
        <f>H536</f>
        <v>300</v>
      </c>
    </row>
    <row r="535" spans="1:8" ht="30">
      <c r="A535" s="7">
        <f t="shared" si="36"/>
        <v>514</v>
      </c>
      <c r="B535" s="5" t="s">
        <v>47</v>
      </c>
      <c r="C535" s="7"/>
      <c r="D535" s="6" t="s">
        <v>112</v>
      </c>
      <c r="E535" s="7">
        <v>200</v>
      </c>
      <c r="F535" s="6" t="s">
        <v>19</v>
      </c>
      <c r="G535" s="9">
        <f>G536</f>
        <v>300</v>
      </c>
      <c r="H535" s="9">
        <f>H536</f>
        <v>300</v>
      </c>
    </row>
    <row r="536" spans="1:8" ht="45">
      <c r="A536" s="7">
        <f t="shared" si="36"/>
        <v>515</v>
      </c>
      <c r="B536" s="5" t="s">
        <v>49</v>
      </c>
      <c r="C536" s="7"/>
      <c r="D536" s="6" t="s">
        <v>112</v>
      </c>
      <c r="E536" s="7">
        <v>240</v>
      </c>
      <c r="F536" s="6" t="s">
        <v>19</v>
      </c>
      <c r="G536" s="9">
        <f>300</f>
        <v>300</v>
      </c>
      <c r="H536" s="9">
        <f>300</f>
        <v>300</v>
      </c>
    </row>
    <row r="537" spans="1:8" ht="78">
      <c r="A537" s="7">
        <f t="shared" si="36"/>
        <v>516</v>
      </c>
      <c r="B537" s="25" t="s">
        <v>271</v>
      </c>
      <c r="C537" s="13"/>
      <c r="D537" s="14" t="s">
        <v>274</v>
      </c>
      <c r="E537" s="13"/>
      <c r="F537" s="14"/>
      <c r="G537" s="23">
        <f>G538</f>
        <v>20922.599999999999</v>
      </c>
      <c r="H537" s="23">
        <f>H538</f>
        <v>2780.699999999998</v>
      </c>
    </row>
    <row r="538" spans="1:8" ht="60">
      <c r="A538" s="7">
        <f t="shared" ref="A538:A557" si="38">A537+1</f>
        <v>517</v>
      </c>
      <c r="B538" s="8" t="s">
        <v>272</v>
      </c>
      <c r="C538" s="7"/>
      <c r="D538" s="6" t="s">
        <v>275</v>
      </c>
      <c r="E538" s="7"/>
      <c r="F538" s="6"/>
      <c r="G538" s="9">
        <f>G539+G545+G542</f>
        <v>20922.599999999999</v>
      </c>
      <c r="H538" s="9">
        <f>H539+H545+H542</f>
        <v>2780.699999999998</v>
      </c>
    </row>
    <row r="539" spans="1:8" ht="165">
      <c r="A539" s="7">
        <f t="shared" si="38"/>
        <v>518</v>
      </c>
      <c r="B539" s="8" t="s">
        <v>273</v>
      </c>
      <c r="C539" s="7"/>
      <c r="D539" s="6" t="s">
        <v>276</v>
      </c>
      <c r="E539" s="7"/>
      <c r="F539" s="6" t="s">
        <v>99</v>
      </c>
      <c r="G539" s="9">
        <f>G540</f>
        <v>20022.599999999999</v>
      </c>
      <c r="H539" s="9">
        <f>H540</f>
        <v>1880.6999999999982</v>
      </c>
    </row>
    <row r="540" spans="1:8" ht="30">
      <c r="A540" s="7">
        <f t="shared" si="38"/>
        <v>519</v>
      </c>
      <c r="B540" s="5" t="s">
        <v>47</v>
      </c>
      <c r="C540" s="7"/>
      <c r="D540" s="6" t="s">
        <v>276</v>
      </c>
      <c r="E540" s="7">
        <v>200</v>
      </c>
      <c r="F540" s="6" t="s">
        <v>99</v>
      </c>
      <c r="G540" s="9">
        <f>G541</f>
        <v>20022.599999999999</v>
      </c>
      <c r="H540" s="9">
        <f>H541</f>
        <v>1880.6999999999982</v>
      </c>
    </row>
    <row r="541" spans="1:8" ht="45">
      <c r="A541" s="7">
        <f t="shared" si="38"/>
        <v>520</v>
      </c>
      <c r="B541" s="5" t="s">
        <v>49</v>
      </c>
      <c r="C541" s="7"/>
      <c r="D541" s="6" t="s">
        <v>276</v>
      </c>
      <c r="E541" s="7">
        <v>240</v>
      </c>
      <c r="F541" s="6" t="s">
        <v>99</v>
      </c>
      <c r="G541" s="9">
        <f>17341.1+821.3-254.6+2114.8</f>
        <v>20022.599999999999</v>
      </c>
      <c r="H541" s="9">
        <f>17341.1+821.3-16281.4-0.3</f>
        <v>1880.6999999999982</v>
      </c>
    </row>
    <row r="542" spans="1:8" ht="180">
      <c r="A542" s="7">
        <f t="shared" si="38"/>
        <v>521</v>
      </c>
      <c r="B542" s="5" t="s">
        <v>377</v>
      </c>
      <c r="C542" s="7"/>
      <c r="D542" s="7">
        <v>1110083120</v>
      </c>
      <c r="E542" s="7"/>
      <c r="F542" s="6" t="s">
        <v>99</v>
      </c>
      <c r="G542" s="9">
        <f>G543</f>
        <v>100</v>
      </c>
      <c r="H542" s="9">
        <f>H543</f>
        <v>100</v>
      </c>
    </row>
    <row r="543" spans="1:8" ht="30">
      <c r="A543" s="7">
        <f t="shared" si="38"/>
        <v>522</v>
      </c>
      <c r="B543" s="5" t="s">
        <v>47</v>
      </c>
      <c r="C543" s="7"/>
      <c r="D543" s="7">
        <v>1110083120</v>
      </c>
      <c r="E543" s="7">
        <v>200</v>
      </c>
      <c r="F543" s="6" t="s">
        <v>99</v>
      </c>
      <c r="G543" s="9">
        <f>G544</f>
        <v>100</v>
      </c>
      <c r="H543" s="9">
        <f>H544</f>
        <v>100</v>
      </c>
    </row>
    <row r="544" spans="1:8" ht="45">
      <c r="A544" s="7">
        <f t="shared" si="38"/>
        <v>523</v>
      </c>
      <c r="B544" s="5" t="s">
        <v>49</v>
      </c>
      <c r="C544" s="7"/>
      <c r="D544" s="7">
        <v>1110083120</v>
      </c>
      <c r="E544" s="7">
        <v>240</v>
      </c>
      <c r="F544" s="6" t="s">
        <v>99</v>
      </c>
      <c r="G544" s="9">
        <f>100</f>
        <v>100</v>
      </c>
      <c r="H544" s="9">
        <f>100</f>
        <v>100</v>
      </c>
    </row>
    <row r="545" spans="1:8" ht="180">
      <c r="A545" s="7">
        <f t="shared" si="38"/>
        <v>524</v>
      </c>
      <c r="B545" s="5" t="s">
        <v>278</v>
      </c>
      <c r="C545" s="7"/>
      <c r="D545" s="7">
        <v>1110085570</v>
      </c>
      <c r="E545" s="7"/>
      <c r="F545" s="6" t="s">
        <v>99</v>
      </c>
      <c r="G545" s="9">
        <f>G546</f>
        <v>800</v>
      </c>
      <c r="H545" s="9">
        <f>H546</f>
        <v>800</v>
      </c>
    </row>
    <row r="546" spans="1:8" ht="30">
      <c r="A546" s="7">
        <f t="shared" si="38"/>
        <v>525</v>
      </c>
      <c r="B546" s="5" t="s">
        <v>47</v>
      </c>
      <c r="C546" s="7"/>
      <c r="D546" s="7">
        <v>1110085570</v>
      </c>
      <c r="E546" s="7">
        <v>200</v>
      </c>
      <c r="F546" s="6" t="s">
        <v>99</v>
      </c>
      <c r="G546" s="9">
        <f>G547</f>
        <v>800</v>
      </c>
      <c r="H546" s="9">
        <f>H547</f>
        <v>800</v>
      </c>
    </row>
    <row r="547" spans="1:8" ht="45">
      <c r="A547" s="7">
        <f t="shared" si="38"/>
        <v>526</v>
      </c>
      <c r="B547" s="5" t="s">
        <v>49</v>
      </c>
      <c r="C547" s="7"/>
      <c r="D547" s="7">
        <v>1110085570</v>
      </c>
      <c r="E547" s="7">
        <v>240</v>
      </c>
      <c r="F547" s="6" t="s">
        <v>99</v>
      </c>
      <c r="G547" s="9">
        <f>800</f>
        <v>800</v>
      </c>
      <c r="H547" s="45">
        <f>800</f>
        <v>800</v>
      </c>
    </row>
    <row r="548" spans="1:8" ht="15.6">
      <c r="A548" s="7">
        <f t="shared" si="38"/>
        <v>527</v>
      </c>
      <c r="B548" s="29" t="s">
        <v>75</v>
      </c>
      <c r="C548" s="13">
        <v>901</v>
      </c>
      <c r="D548" s="14"/>
      <c r="E548" s="13"/>
      <c r="F548" s="14"/>
      <c r="G548" s="23">
        <f>G549+G562+G629+G634</f>
        <v>78945.799999999988</v>
      </c>
      <c r="H548" s="23">
        <f>H549+H562+H629+H634</f>
        <v>79127.099999999991</v>
      </c>
    </row>
    <row r="549" spans="1:8" ht="45">
      <c r="A549" s="7">
        <f t="shared" si="38"/>
        <v>528</v>
      </c>
      <c r="B549" s="8" t="s">
        <v>352</v>
      </c>
      <c r="C549" s="7">
        <v>901</v>
      </c>
      <c r="D549" s="6" t="s">
        <v>113</v>
      </c>
      <c r="E549" s="7"/>
      <c r="F549" s="6" t="s">
        <v>233</v>
      </c>
      <c r="G549" s="9">
        <f>G550+G557+G560</f>
        <v>4625.8</v>
      </c>
      <c r="H549" s="9">
        <f>H550+H557+H560</f>
        <v>4625.8</v>
      </c>
    </row>
    <row r="550" spans="1:8" ht="75">
      <c r="A550" s="7">
        <f t="shared" si="38"/>
        <v>529</v>
      </c>
      <c r="B550" s="5" t="s">
        <v>2</v>
      </c>
      <c r="C550" s="11" t="s">
        <v>234</v>
      </c>
      <c r="D550" s="11" t="s">
        <v>114</v>
      </c>
      <c r="E550" s="11" t="s">
        <v>235</v>
      </c>
      <c r="F550" s="11"/>
      <c r="G550" s="9">
        <f>G551+G553+G555</f>
        <v>2114.3000000000002</v>
      </c>
      <c r="H550" s="9">
        <f>H551+H553+H555</f>
        <v>2114.3000000000002</v>
      </c>
    </row>
    <row r="551" spans="1:8" ht="90">
      <c r="A551" s="7">
        <f t="shared" si="38"/>
        <v>530</v>
      </c>
      <c r="B551" s="5" t="s">
        <v>43</v>
      </c>
      <c r="C551" s="11" t="s">
        <v>234</v>
      </c>
      <c r="D551" s="11" t="s">
        <v>114</v>
      </c>
      <c r="E551" s="11" t="s">
        <v>44</v>
      </c>
      <c r="F551" s="11" t="s">
        <v>233</v>
      </c>
      <c r="G551" s="9">
        <f>G552</f>
        <v>956.3</v>
      </c>
      <c r="H551" s="9">
        <f>H552</f>
        <v>956.3</v>
      </c>
    </row>
    <row r="552" spans="1:8" ht="27.75" customHeight="1">
      <c r="A552" s="7">
        <f t="shared" si="38"/>
        <v>531</v>
      </c>
      <c r="B552" s="5" t="s">
        <v>45</v>
      </c>
      <c r="C552" s="11" t="s">
        <v>234</v>
      </c>
      <c r="D552" s="11" t="s">
        <v>114</v>
      </c>
      <c r="E552" s="11" t="s">
        <v>46</v>
      </c>
      <c r="F552" s="11" t="s">
        <v>233</v>
      </c>
      <c r="G552" s="9">
        <f>956.3</f>
        <v>956.3</v>
      </c>
      <c r="H552" s="9">
        <f>956.3</f>
        <v>956.3</v>
      </c>
    </row>
    <row r="553" spans="1:8" ht="28.5" customHeight="1">
      <c r="A553" s="7">
        <f t="shared" si="38"/>
        <v>532</v>
      </c>
      <c r="B553" s="5" t="s">
        <v>47</v>
      </c>
      <c r="C553" s="11" t="s">
        <v>234</v>
      </c>
      <c r="D553" s="11" t="s">
        <v>114</v>
      </c>
      <c r="E553" s="11" t="s">
        <v>48</v>
      </c>
      <c r="F553" s="11" t="s">
        <v>233</v>
      </c>
      <c r="G553" s="9">
        <f>G554</f>
        <v>1144.2</v>
      </c>
      <c r="H553" s="9">
        <f>H554</f>
        <v>1144.2</v>
      </c>
    </row>
    <row r="554" spans="1:8" ht="59.25" customHeight="1">
      <c r="A554" s="7">
        <f t="shared" si="38"/>
        <v>533</v>
      </c>
      <c r="B554" s="5" t="s">
        <v>49</v>
      </c>
      <c r="C554" s="11" t="s">
        <v>234</v>
      </c>
      <c r="D554" s="11" t="s">
        <v>114</v>
      </c>
      <c r="E554" s="11" t="s">
        <v>50</v>
      </c>
      <c r="F554" s="11" t="s">
        <v>233</v>
      </c>
      <c r="G554" s="9">
        <f>1144.2</f>
        <v>1144.2</v>
      </c>
      <c r="H554" s="9">
        <f>1144.2</f>
        <v>1144.2</v>
      </c>
    </row>
    <row r="555" spans="1:8" ht="26.25" customHeight="1">
      <c r="A555" s="7">
        <f t="shared" si="38"/>
        <v>534</v>
      </c>
      <c r="B555" s="5" t="s">
        <v>10</v>
      </c>
      <c r="C555" s="11"/>
      <c r="D555" s="11" t="s">
        <v>114</v>
      </c>
      <c r="E555" s="11" t="s">
        <v>196</v>
      </c>
      <c r="F555" s="11" t="s">
        <v>233</v>
      </c>
      <c r="G555" s="9">
        <f>G556</f>
        <v>13.8</v>
      </c>
      <c r="H555" s="9">
        <f>H556</f>
        <v>13.8</v>
      </c>
    </row>
    <row r="556" spans="1:8" ht="26.25" customHeight="1">
      <c r="A556" s="7">
        <f t="shared" si="38"/>
        <v>535</v>
      </c>
      <c r="B556" s="5" t="s">
        <v>107</v>
      </c>
      <c r="C556" s="11"/>
      <c r="D556" s="11" t="s">
        <v>114</v>
      </c>
      <c r="E556" s="11" t="s">
        <v>164</v>
      </c>
      <c r="F556" s="11" t="s">
        <v>233</v>
      </c>
      <c r="G556" s="9">
        <f>13.8</f>
        <v>13.8</v>
      </c>
      <c r="H556" s="9">
        <f>13.8</f>
        <v>13.8</v>
      </c>
    </row>
    <row r="557" spans="1:8" ht="20.25" customHeight="1">
      <c r="A557" s="7">
        <f t="shared" si="38"/>
        <v>536</v>
      </c>
      <c r="B557" s="5" t="s">
        <v>14</v>
      </c>
      <c r="C557" s="11" t="s">
        <v>234</v>
      </c>
      <c r="D557" s="11" t="s">
        <v>115</v>
      </c>
      <c r="E557" s="11" t="s">
        <v>235</v>
      </c>
      <c r="F557" s="11" t="s">
        <v>233</v>
      </c>
      <c r="G557" s="9">
        <f>G558</f>
        <v>2130.1999999999998</v>
      </c>
      <c r="H557" s="9">
        <f>H558</f>
        <v>2130.1999999999998</v>
      </c>
    </row>
    <row r="558" spans="1:8" ht="90">
      <c r="A558" s="7">
        <f t="shared" ref="A558:A621" si="39">A557+1</f>
        <v>537</v>
      </c>
      <c r="B558" s="5" t="s">
        <v>43</v>
      </c>
      <c r="C558" s="11" t="s">
        <v>234</v>
      </c>
      <c r="D558" s="11" t="s">
        <v>115</v>
      </c>
      <c r="E558" s="11" t="s">
        <v>44</v>
      </c>
      <c r="F558" s="11" t="s">
        <v>233</v>
      </c>
      <c r="G558" s="9">
        <f>G559</f>
        <v>2130.1999999999998</v>
      </c>
      <c r="H558" s="9">
        <f>H559</f>
        <v>2130.1999999999998</v>
      </c>
    </row>
    <row r="559" spans="1:8" ht="27.75" customHeight="1">
      <c r="A559" s="7">
        <f t="shared" si="39"/>
        <v>538</v>
      </c>
      <c r="B559" s="5" t="s">
        <v>45</v>
      </c>
      <c r="C559" s="11" t="s">
        <v>234</v>
      </c>
      <c r="D559" s="11" t="s">
        <v>115</v>
      </c>
      <c r="E559" s="11" t="s">
        <v>46</v>
      </c>
      <c r="F559" s="11" t="s">
        <v>233</v>
      </c>
      <c r="G559" s="9">
        <f>2130.2</f>
        <v>2130.1999999999998</v>
      </c>
      <c r="H559" s="9">
        <f>2130.2</f>
        <v>2130.1999999999998</v>
      </c>
    </row>
    <row r="560" spans="1:8" ht="90">
      <c r="A560" s="7">
        <f t="shared" si="39"/>
        <v>539</v>
      </c>
      <c r="B560" s="8" t="s">
        <v>173</v>
      </c>
      <c r="C560" s="11"/>
      <c r="D560" s="11" t="s">
        <v>116</v>
      </c>
      <c r="E560" s="11"/>
      <c r="F560" s="11" t="s">
        <v>233</v>
      </c>
      <c r="G560" s="9">
        <f>G561</f>
        <v>381.3</v>
      </c>
      <c r="H560" s="9">
        <f>H561</f>
        <v>381.3</v>
      </c>
    </row>
    <row r="561" spans="1:8" ht="30">
      <c r="A561" s="7">
        <f t="shared" si="39"/>
        <v>540</v>
      </c>
      <c r="B561" s="5" t="s">
        <v>45</v>
      </c>
      <c r="C561" s="11"/>
      <c r="D561" s="11" t="s">
        <v>116</v>
      </c>
      <c r="E561" s="11" t="s">
        <v>46</v>
      </c>
      <c r="F561" s="11" t="s">
        <v>233</v>
      </c>
      <c r="G561" s="9">
        <f>381.3</f>
        <v>381.3</v>
      </c>
      <c r="H561" s="9">
        <f>381.3</f>
        <v>381.3</v>
      </c>
    </row>
    <row r="562" spans="1:8" ht="30">
      <c r="A562" s="7">
        <f t="shared" si="39"/>
        <v>541</v>
      </c>
      <c r="B562" s="8" t="s">
        <v>5</v>
      </c>
      <c r="C562" s="7">
        <v>906</v>
      </c>
      <c r="D562" s="6" t="s">
        <v>117</v>
      </c>
      <c r="E562" s="7"/>
      <c r="F562" s="6"/>
      <c r="G562" s="9">
        <f>G612+G581+G591+G604+G563+G615+G576+G568+G571+G601+G623+G596+G626+G586+G620+G617-0.1</f>
        <v>65742.399999999994</v>
      </c>
      <c r="H562" s="9">
        <f>H612+H581+H591+H604+H563+H615+H576+H568+H571+H601+H623+H596+H626+H586+H620+H617-0.1</f>
        <v>65923.7</v>
      </c>
    </row>
    <row r="563" spans="1:8" ht="95.25" customHeight="1">
      <c r="A563" s="7">
        <f t="shared" si="39"/>
        <v>542</v>
      </c>
      <c r="B563" s="8" t="s">
        <v>129</v>
      </c>
      <c r="C563" s="7">
        <v>906</v>
      </c>
      <c r="D563" s="6" t="s">
        <v>118</v>
      </c>
      <c r="E563" s="7"/>
      <c r="F563" s="6" t="s">
        <v>168</v>
      </c>
      <c r="G563" s="9">
        <f>G564+G566</f>
        <v>4797.5</v>
      </c>
      <c r="H563" s="9">
        <f>H564+H566</f>
        <v>4979</v>
      </c>
    </row>
    <row r="564" spans="1:8" ht="90">
      <c r="A564" s="7">
        <f t="shared" si="39"/>
        <v>543</v>
      </c>
      <c r="B564" s="5" t="s">
        <v>43</v>
      </c>
      <c r="C564" s="7">
        <v>906</v>
      </c>
      <c r="D564" s="6" t="s">
        <v>118</v>
      </c>
      <c r="E564" s="11" t="s">
        <v>44</v>
      </c>
      <c r="F564" s="6" t="s">
        <v>168</v>
      </c>
      <c r="G564" s="9">
        <f>G565</f>
        <v>4433.2</v>
      </c>
      <c r="H564" s="9">
        <f>H565</f>
        <v>4614.7</v>
      </c>
    </row>
    <row r="565" spans="1:8" ht="30">
      <c r="A565" s="7">
        <f t="shared" si="39"/>
        <v>544</v>
      </c>
      <c r="B565" s="5" t="s">
        <v>45</v>
      </c>
      <c r="C565" s="7">
        <v>906</v>
      </c>
      <c r="D565" s="6" t="s">
        <v>118</v>
      </c>
      <c r="E565" s="11" t="s">
        <v>46</v>
      </c>
      <c r="F565" s="6" t="s">
        <v>168</v>
      </c>
      <c r="G565" s="9">
        <f>3651.6+119+662.6</f>
        <v>4433.2</v>
      </c>
      <c r="H565" s="9">
        <f>4979-364.3</f>
        <v>4614.7</v>
      </c>
    </row>
    <row r="566" spans="1:8" ht="30">
      <c r="A566" s="7">
        <f t="shared" si="39"/>
        <v>545</v>
      </c>
      <c r="B566" s="5" t="s">
        <v>47</v>
      </c>
      <c r="C566" s="7">
        <v>906</v>
      </c>
      <c r="D566" s="6" t="s">
        <v>118</v>
      </c>
      <c r="E566" s="11" t="s">
        <v>48</v>
      </c>
      <c r="F566" s="6" t="s">
        <v>168</v>
      </c>
      <c r="G566" s="9">
        <f>G567</f>
        <v>364.3</v>
      </c>
      <c r="H566" s="9">
        <f>H567</f>
        <v>364.3</v>
      </c>
    </row>
    <row r="567" spans="1:8" ht="45">
      <c r="A567" s="7">
        <f t="shared" si="39"/>
        <v>546</v>
      </c>
      <c r="B567" s="5" t="s">
        <v>49</v>
      </c>
      <c r="C567" s="7">
        <v>906</v>
      </c>
      <c r="D567" s="6" t="s">
        <v>118</v>
      </c>
      <c r="E567" s="11" t="s">
        <v>50</v>
      </c>
      <c r="F567" s="6" t="s">
        <v>168</v>
      </c>
      <c r="G567" s="9">
        <f>364.3</f>
        <v>364.3</v>
      </c>
      <c r="H567" s="9">
        <f>364.3</f>
        <v>364.3</v>
      </c>
    </row>
    <row r="568" spans="1:8" ht="90">
      <c r="A568" s="7">
        <f t="shared" si="39"/>
        <v>547</v>
      </c>
      <c r="B568" s="8" t="s">
        <v>165</v>
      </c>
      <c r="C568" s="7"/>
      <c r="D568" s="6" t="s">
        <v>166</v>
      </c>
      <c r="E568" s="11"/>
      <c r="F568" s="6" t="s">
        <v>167</v>
      </c>
      <c r="G568" s="9">
        <f>G569</f>
        <v>1.2</v>
      </c>
      <c r="H568" s="9">
        <f>H569</f>
        <v>1</v>
      </c>
    </row>
    <row r="569" spans="1:8" ht="30">
      <c r="A569" s="7">
        <f t="shared" si="39"/>
        <v>548</v>
      </c>
      <c r="B569" s="5" t="s">
        <v>47</v>
      </c>
      <c r="C569" s="7"/>
      <c r="D569" s="6" t="s">
        <v>166</v>
      </c>
      <c r="E569" s="11" t="s">
        <v>48</v>
      </c>
      <c r="F569" s="6" t="s">
        <v>167</v>
      </c>
      <c r="G569" s="9">
        <f>G570</f>
        <v>1.2</v>
      </c>
      <c r="H569" s="9">
        <f>H570</f>
        <v>1</v>
      </c>
    </row>
    <row r="570" spans="1:8" ht="45">
      <c r="A570" s="7">
        <f t="shared" si="39"/>
        <v>549</v>
      </c>
      <c r="B570" s="5" t="s">
        <v>49</v>
      </c>
      <c r="C570" s="7"/>
      <c r="D570" s="6" t="s">
        <v>166</v>
      </c>
      <c r="E570" s="11" t="s">
        <v>50</v>
      </c>
      <c r="F570" s="6" t="s">
        <v>167</v>
      </c>
      <c r="G570" s="9">
        <f>2.5-1.3</f>
        <v>1.2</v>
      </c>
      <c r="H570" s="9">
        <f>1</f>
        <v>1</v>
      </c>
    </row>
    <row r="571" spans="1:8" ht="129" customHeight="1">
      <c r="A571" s="7">
        <f t="shared" si="39"/>
        <v>550</v>
      </c>
      <c r="B571" s="8" t="s">
        <v>262</v>
      </c>
      <c r="C571" s="7"/>
      <c r="D571" s="6" t="s">
        <v>263</v>
      </c>
      <c r="E571" s="7"/>
      <c r="F571" s="6" t="s">
        <v>100</v>
      </c>
      <c r="G571" s="9">
        <f>G572+G574</f>
        <v>895.1</v>
      </c>
      <c r="H571" s="9">
        <f>H572+H574</f>
        <v>895.1</v>
      </c>
    </row>
    <row r="572" spans="1:8" ht="90">
      <c r="A572" s="7">
        <f t="shared" si="39"/>
        <v>551</v>
      </c>
      <c r="B572" s="5" t="s">
        <v>43</v>
      </c>
      <c r="C572" s="7"/>
      <c r="D572" s="6" t="s">
        <v>263</v>
      </c>
      <c r="E572" s="7">
        <v>100</v>
      </c>
      <c r="F572" s="6" t="s">
        <v>100</v>
      </c>
      <c r="G572" s="9">
        <f>G573</f>
        <v>825.2</v>
      </c>
      <c r="H572" s="9">
        <f>H573</f>
        <v>825.2</v>
      </c>
    </row>
    <row r="573" spans="1:8" ht="30">
      <c r="A573" s="7">
        <f t="shared" si="39"/>
        <v>552</v>
      </c>
      <c r="B573" s="5" t="s">
        <v>45</v>
      </c>
      <c r="C573" s="7"/>
      <c r="D573" s="6" t="s">
        <v>263</v>
      </c>
      <c r="E573" s="7">
        <v>120</v>
      </c>
      <c r="F573" s="6" t="s">
        <v>100</v>
      </c>
      <c r="G573" s="9">
        <f>895.1-69.9</f>
        <v>825.2</v>
      </c>
      <c r="H573" s="9">
        <f>895.1-69.9</f>
        <v>825.2</v>
      </c>
    </row>
    <row r="574" spans="1:8" ht="30">
      <c r="A574" s="7">
        <f t="shared" si="39"/>
        <v>553</v>
      </c>
      <c r="B574" s="5" t="s">
        <v>47</v>
      </c>
      <c r="C574" s="7"/>
      <c r="D574" s="6" t="s">
        <v>263</v>
      </c>
      <c r="E574" s="7">
        <v>200</v>
      </c>
      <c r="F574" s="6" t="s">
        <v>100</v>
      </c>
      <c r="G574" s="9">
        <f>G575</f>
        <v>69.900000000000006</v>
      </c>
      <c r="H574" s="9">
        <f>H575</f>
        <v>69.900000000000006</v>
      </c>
    </row>
    <row r="575" spans="1:8" ht="45">
      <c r="A575" s="7">
        <f t="shared" si="39"/>
        <v>554</v>
      </c>
      <c r="B575" s="5" t="s">
        <v>49</v>
      </c>
      <c r="C575" s="7"/>
      <c r="D575" s="6" t="s">
        <v>263</v>
      </c>
      <c r="E575" s="7">
        <v>240</v>
      </c>
      <c r="F575" s="6" t="s">
        <v>100</v>
      </c>
      <c r="G575" s="9">
        <f>69.9</f>
        <v>69.900000000000006</v>
      </c>
      <c r="H575" s="9">
        <f>69.9</f>
        <v>69.900000000000006</v>
      </c>
    </row>
    <row r="576" spans="1:8" ht="105">
      <c r="A576" s="7">
        <f t="shared" si="39"/>
        <v>555</v>
      </c>
      <c r="B576" s="8" t="s">
        <v>1</v>
      </c>
      <c r="C576" s="7"/>
      <c r="D576" s="6" t="s">
        <v>119</v>
      </c>
      <c r="E576" s="7"/>
      <c r="F576" s="6" t="s">
        <v>8</v>
      </c>
      <c r="G576" s="9">
        <f>G577+G579</f>
        <v>60.099999999999994</v>
      </c>
      <c r="H576" s="9">
        <f>H577+H579</f>
        <v>60.099999999999994</v>
      </c>
    </row>
    <row r="577" spans="1:8" ht="90">
      <c r="A577" s="7">
        <f t="shared" si="39"/>
        <v>556</v>
      </c>
      <c r="B577" s="5" t="s">
        <v>43</v>
      </c>
      <c r="C577" s="7"/>
      <c r="D577" s="6" t="s">
        <v>119</v>
      </c>
      <c r="E577" s="11" t="s">
        <v>44</v>
      </c>
      <c r="F577" s="6" t="s">
        <v>8</v>
      </c>
      <c r="G577" s="9">
        <f>G578</f>
        <v>57.8</v>
      </c>
      <c r="H577" s="9">
        <f>H578</f>
        <v>57.8</v>
      </c>
    </row>
    <row r="578" spans="1:8" ht="30">
      <c r="A578" s="7">
        <f t="shared" si="39"/>
        <v>557</v>
      </c>
      <c r="B578" s="5" t="s">
        <v>45</v>
      </c>
      <c r="C578" s="7"/>
      <c r="D578" s="6" t="s">
        <v>119</v>
      </c>
      <c r="E578" s="11" t="s">
        <v>46</v>
      </c>
      <c r="F578" s="6" t="s">
        <v>8</v>
      </c>
      <c r="G578" s="9">
        <f>57.8</f>
        <v>57.8</v>
      </c>
      <c r="H578" s="9">
        <f>57.8</f>
        <v>57.8</v>
      </c>
    </row>
    <row r="579" spans="1:8" ht="30">
      <c r="A579" s="7">
        <f t="shared" si="39"/>
        <v>558</v>
      </c>
      <c r="B579" s="5" t="s">
        <v>47</v>
      </c>
      <c r="C579" s="7"/>
      <c r="D579" s="6" t="s">
        <v>119</v>
      </c>
      <c r="E579" s="11" t="s">
        <v>48</v>
      </c>
      <c r="F579" s="6" t="s">
        <v>8</v>
      </c>
      <c r="G579" s="9">
        <f>G580</f>
        <v>2.2999999999999998</v>
      </c>
      <c r="H579" s="9">
        <f>H580</f>
        <v>2.2999999999999998</v>
      </c>
    </row>
    <row r="580" spans="1:8" ht="45">
      <c r="A580" s="7">
        <f t="shared" si="39"/>
        <v>559</v>
      </c>
      <c r="B580" s="5" t="s">
        <v>49</v>
      </c>
      <c r="C580" s="7"/>
      <c r="D580" s="6" t="s">
        <v>119</v>
      </c>
      <c r="E580" s="11" t="s">
        <v>50</v>
      </c>
      <c r="F580" s="6" t="s">
        <v>8</v>
      </c>
      <c r="G580" s="9">
        <f>2.3</f>
        <v>2.2999999999999998</v>
      </c>
      <c r="H580" s="9">
        <f>2.3</f>
        <v>2.2999999999999998</v>
      </c>
    </row>
    <row r="581" spans="1:8" ht="135">
      <c r="A581" s="7">
        <f t="shared" si="39"/>
        <v>560</v>
      </c>
      <c r="B581" s="8" t="s">
        <v>179</v>
      </c>
      <c r="C581" s="7">
        <v>906</v>
      </c>
      <c r="D581" s="6" t="s">
        <v>120</v>
      </c>
      <c r="E581" s="7"/>
      <c r="F581" s="6" t="s">
        <v>8</v>
      </c>
      <c r="G581" s="9">
        <f>G582+G584</f>
        <v>873.5</v>
      </c>
      <c r="H581" s="9">
        <f>H582+H584</f>
        <v>873.5</v>
      </c>
    </row>
    <row r="582" spans="1:8" ht="90">
      <c r="A582" s="7">
        <f t="shared" si="39"/>
        <v>561</v>
      </c>
      <c r="B582" s="5" t="s">
        <v>43</v>
      </c>
      <c r="C582" s="7">
        <v>906</v>
      </c>
      <c r="D582" s="6" t="s">
        <v>120</v>
      </c>
      <c r="E582" s="11" t="s">
        <v>44</v>
      </c>
      <c r="F582" s="6" t="s">
        <v>8</v>
      </c>
      <c r="G582" s="9">
        <f>G583</f>
        <v>824.8</v>
      </c>
      <c r="H582" s="9">
        <f>H583</f>
        <v>824.8</v>
      </c>
    </row>
    <row r="583" spans="1:8" ht="30">
      <c r="A583" s="7">
        <f t="shared" si="39"/>
        <v>562</v>
      </c>
      <c r="B583" s="5" t="s">
        <v>45</v>
      </c>
      <c r="C583" s="7">
        <v>906</v>
      </c>
      <c r="D583" s="6" t="s">
        <v>120</v>
      </c>
      <c r="E583" s="11" t="s">
        <v>46</v>
      </c>
      <c r="F583" s="6" t="s">
        <v>8</v>
      </c>
      <c r="G583" s="9">
        <f>824.8</f>
        <v>824.8</v>
      </c>
      <c r="H583" s="9">
        <f>824.8</f>
        <v>824.8</v>
      </c>
    </row>
    <row r="584" spans="1:8" ht="30">
      <c r="A584" s="7">
        <f t="shared" si="39"/>
        <v>563</v>
      </c>
      <c r="B584" s="5" t="s">
        <v>47</v>
      </c>
      <c r="C584" s="7">
        <v>906</v>
      </c>
      <c r="D584" s="6" t="s">
        <v>120</v>
      </c>
      <c r="E584" s="11" t="s">
        <v>48</v>
      </c>
      <c r="F584" s="6" t="s">
        <v>8</v>
      </c>
      <c r="G584" s="9">
        <f>G585</f>
        <v>48.7</v>
      </c>
      <c r="H584" s="9">
        <f>H585</f>
        <v>48.7</v>
      </c>
    </row>
    <row r="585" spans="1:8" ht="45">
      <c r="A585" s="7">
        <f t="shared" si="39"/>
        <v>564</v>
      </c>
      <c r="B585" s="5" t="s">
        <v>49</v>
      </c>
      <c r="C585" s="7">
        <v>906</v>
      </c>
      <c r="D585" s="6" t="s">
        <v>120</v>
      </c>
      <c r="E585" s="11" t="s">
        <v>50</v>
      </c>
      <c r="F585" s="6" t="s">
        <v>8</v>
      </c>
      <c r="G585" s="9">
        <f>48.7</f>
        <v>48.7</v>
      </c>
      <c r="H585" s="9">
        <f>48.7</f>
        <v>48.7</v>
      </c>
    </row>
    <row r="586" spans="1:8" ht="195">
      <c r="A586" s="7">
        <f t="shared" si="39"/>
        <v>565</v>
      </c>
      <c r="B586" s="5" t="s">
        <v>373</v>
      </c>
      <c r="C586" s="7"/>
      <c r="D586" s="6" t="s">
        <v>374</v>
      </c>
      <c r="E586" s="11"/>
      <c r="F586" s="6" t="s">
        <v>100</v>
      </c>
      <c r="G586" s="9">
        <f>G587+G589</f>
        <v>366.7</v>
      </c>
      <c r="H586" s="9">
        <f>H587+H589</f>
        <v>366.7</v>
      </c>
    </row>
    <row r="587" spans="1:8" ht="90">
      <c r="A587" s="7">
        <f t="shared" si="39"/>
        <v>566</v>
      </c>
      <c r="B587" s="5" t="s">
        <v>43</v>
      </c>
      <c r="C587" s="7"/>
      <c r="D587" s="6" t="s">
        <v>374</v>
      </c>
      <c r="E587" s="11" t="s">
        <v>44</v>
      </c>
      <c r="F587" s="6" t="s">
        <v>100</v>
      </c>
      <c r="G587" s="9">
        <f>G588</f>
        <v>366.7</v>
      </c>
      <c r="H587" s="9">
        <f>H588</f>
        <v>366.7</v>
      </c>
    </row>
    <row r="588" spans="1:8" ht="30">
      <c r="A588" s="7">
        <f t="shared" si="39"/>
        <v>567</v>
      </c>
      <c r="B588" s="5" t="s">
        <v>45</v>
      </c>
      <c r="C588" s="7"/>
      <c r="D588" s="6" t="s">
        <v>374</v>
      </c>
      <c r="E588" s="11" t="s">
        <v>46</v>
      </c>
      <c r="F588" s="6" t="s">
        <v>100</v>
      </c>
      <c r="G588" s="9">
        <f>366.7</f>
        <v>366.7</v>
      </c>
      <c r="H588" s="9">
        <f>366.7</f>
        <v>366.7</v>
      </c>
    </row>
    <row r="589" spans="1:8" ht="30">
      <c r="A589" s="7">
        <f t="shared" si="39"/>
        <v>568</v>
      </c>
      <c r="B589" s="5" t="s">
        <v>47</v>
      </c>
      <c r="C589" s="7"/>
      <c r="D589" s="6" t="s">
        <v>374</v>
      </c>
      <c r="E589" s="11" t="s">
        <v>48</v>
      </c>
      <c r="F589" s="6" t="s">
        <v>100</v>
      </c>
      <c r="G589" s="9">
        <f>G590</f>
        <v>0</v>
      </c>
      <c r="H589" s="9">
        <f>H590</f>
        <v>0</v>
      </c>
    </row>
    <row r="590" spans="1:8" ht="45">
      <c r="A590" s="7">
        <f t="shared" si="39"/>
        <v>569</v>
      </c>
      <c r="B590" s="5" t="s">
        <v>49</v>
      </c>
      <c r="C590" s="7"/>
      <c r="D590" s="6" t="s">
        <v>374</v>
      </c>
      <c r="E590" s="11" t="s">
        <v>50</v>
      </c>
      <c r="F590" s="6" t="s">
        <v>100</v>
      </c>
      <c r="G590" s="9"/>
      <c r="H590" s="9"/>
    </row>
    <row r="591" spans="1:8" ht="153" customHeight="1">
      <c r="A591" s="7">
        <f t="shared" si="39"/>
        <v>570</v>
      </c>
      <c r="B591" s="8" t="s">
        <v>66</v>
      </c>
      <c r="C591" s="7">
        <v>906</v>
      </c>
      <c r="D591" s="6" t="s">
        <v>121</v>
      </c>
      <c r="E591" s="7"/>
      <c r="F591" s="6" t="s">
        <v>8</v>
      </c>
      <c r="G591" s="9">
        <f>G592+G594</f>
        <v>889.9</v>
      </c>
      <c r="H591" s="9">
        <f>H592+H594</f>
        <v>889.9</v>
      </c>
    </row>
    <row r="592" spans="1:8" ht="90">
      <c r="A592" s="7">
        <f t="shared" si="39"/>
        <v>571</v>
      </c>
      <c r="B592" s="5" t="s">
        <v>43</v>
      </c>
      <c r="C592" s="7">
        <v>906</v>
      </c>
      <c r="D592" s="6" t="s">
        <v>121</v>
      </c>
      <c r="E592" s="11" t="s">
        <v>44</v>
      </c>
      <c r="F592" s="6" t="s">
        <v>8</v>
      </c>
      <c r="G592" s="9">
        <f>G593</f>
        <v>825.3</v>
      </c>
      <c r="H592" s="9">
        <f>H593</f>
        <v>825.3</v>
      </c>
    </row>
    <row r="593" spans="1:8" ht="30">
      <c r="A593" s="7">
        <f t="shared" si="39"/>
        <v>572</v>
      </c>
      <c r="B593" s="5" t="s">
        <v>45</v>
      </c>
      <c r="C593" s="7">
        <v>906</v>
      </c>
      <c r="D593" s="6" t="s">
        <v>121</v>
      </c>
      <c r="E593" s="11" t="s">
        <v>46</v>
      </c>
      <c r="F593" s="6" t="s">
        <v>8</v>
      </c>
      <c r="G593" s="9">
        <f>825.3</f>
        <v>825.3</v>
      </c>
      <c r="H593" s="9">
        <f>825.3</f>
        <v>825.3</v>
      </c>
    </row>
    <row r="594" spans="1:8" ht="30">
      <c r="A594" s="7">
        <f t="shared" si="39"/>
        <v>573</v>
      </c>
      <c r="B594" s="5" t="s">
        <v>47</v>
      </c>
      <c r="C594" s="7">
        <v>906</v>
      </c>
      <c r="D594" s="6" t="s">
        <v>121</v>
      </c>
      <c r="E594" s="11" t="s">
        <v>48</v>
      </c>
      <c r="F594" s="6" t="s">
        <v>8</v>
      </c>
      <c r="G594" s="9">
        <f>G595</f>
        <v>64.599999999999994</v>
      </c>
      <c r="H594" s="9">
        <f>H595</f>
        <v>64.599999999999994</v>
      </c>
    </row>
    <row r="595" spans="1:8" ht="45">
      <c r="A595" s="7">
        <f t="shared" si="39"/>
        <v>574</v>
      </c>
      <c r="B595" s="5" t="s">
        <v>49</v>
      </c>
      <c r="C595" s="7">
        <v>906</v>
      </c>
      <c r="D595" s="6" t="s">
        <v>121</v>
      </c>
      <c r="E595" s="11" t="s">
        <v>50</v>
      </c>
      <c r="F595" s="6" t="s">
        <v>8</v>
      </c>
      <c r="G595" s="9">
        <f>64.6</f>
        <v>64.599999999999994</v>
      </c>
      <c r="H595" s="9">
        <f>64.6</f>
        <v>64.599999999999994</v>
      </c>
    </row>
    <row r="596" spans="1:8" ht="210">
      <c r="A596" s="7">
        <f t="shared" si="39"/>
        <v>575</v>
      </c>
      <c r="B596" s="5" t="s">
        <v>331</v>
      </c>
      <c r="C596" s="7"/>
      <c r="D596" s="6" t="s">
        <v>332</v>
      </c>
      <c r="E596" s="11"/>
      <c r="F596" s="6" t="s">
        <v>19</v>
      </c>
      <c r="G596" s="9">
        <f>G597+G599</f>
        <v>193.4</v>
      </c>
      <c r="H596" s="9">
        <f>H597+H599</f>
        <v>193.4</v>
      </c>
    </row>
    <row r="597" spans="1:8" ht="90">
      <c r="A597" s="7">
        <f t="shared" si="39"/>
        <v>576</v>
      </c>
      <c r="B597" s="5" t="s">
        <v>43</v>
      </c>
      <c r="C597" s="7"/>
      <c r="D597" s="6" t="s">
        <v>332</v>
      </c>
      <c r="E597" s="11" t="s">
        <v>44</v>
      </c>
      <c r="F597" s="6" t="s">
        <v>19</v>
      </c>
      <c r="G597" s="9">
        <f>G598</f>
        <v>189.1</v>
      </c>
      <c r="H597" s="9">
        <f>H598</f>
        <v>189.1</v>
      </c>
    </row>
    <row r="598" spans="1:8" ht="30">
      <c r="A598" s="7">
        <f t="shared" si="39"/>
        <v>577</v>
      </c>
      <c r="B598" s="5" t="s">
        <v>45</v>
      </c>
      <c r="C598" s="7"/>
      <c r="D598" s="6" t="s">
        <v>332</v>
      </c>
      <c r="E598" s="11" t="s">
        <v>46</v>
      </c>
      <c r="F598" s="6" t="s">
        <v>19</v>
      </c>
      <c r="G598" s="9">
        <f>189.1</f>
        <v>189.1</v>
      </c>
      <c r="H598" s="9">
        <f>189.1</f>
        <v>189.1</v>
      </c>
    </row>
    <row r="599" spans="1:8" ht="30">
      <c r="A599" s="7">
        <f t="shared" si="39"/>
        <v>578</v>
      </c>
      <c r="B599" s="5" t="s">
        <v>47</v>
      </c>
      <c r="C599" s="7"/>
      <c r="D599" s="6" t="s">
        <v>332</v>
      </c>
      <c r="E599" s="11" t="s">
        <v>48</v>
      </c>
      <c r="F599" s="6" t="s">
        <v>19</v>
      </c>
      <c r="G599" s="9">
        <f>G600</f>
        <v>4.3</v>
      </c>
      <c r="H599" s="9">
        <f>H600</f>
        <v>4.3</v>
      </c>
    </row>
    <row r="600" spans="1:8" ht="45">
      <c r="A600" s="7">
        <f t="shared" si="39"/>
        <v>579</v>
      </c>
      <c r="B600" s="5" t="s">
        <v>49</v>
      </c>
      <c r="C600" s="7"/>
      <c r="D600" s="6" t="s">
        <v>332</v>
      </c>
      <c r="E600" s="11" t="s">
        <v>50</v>
      </c>
      <c r="F600" s="6" t="s">
        <v>19</v>
      </c>
      <c r="G600" s="9">
        <f>4.3</f>
        <v>4.3</v>
      </c>
      <c r="H600" s="9">
        <f>4.3</f>
        <v>4.3</v>
      </c>
    </row>
    <row r="601" spans="1:8" ht="143.25" customHeight="1">
      <c r="A601" s="7">
        <f t="shared" si="39"/>
        <v>580</v>
      </c>
      <c r="B601" s="8" t="s">
        <v>307</v>
      </c>
      <c r="C601" s="7"/>
      <c r="D601" s="6" t="s">
        <v>308</v>
      </c>
      <c r="E601" s="11"/>
      <c r="F601" s="6" t="s">
        <v>19</v>
      </c>
      <c r="G601" s="9">
        <f>G602</f>
        <v>5000</v>
      </c>
      <c r="H601" s="9">
        <f>H602</f>
        <v>5000</v>
      </c>
    </row>
    <row r="602" spans="1:8" ht="15">
      <c r="A602" s="7">
        <f t="shared" si="39"/>
        <v>581</v>
      </c>
      <c r="B602" s="5" t="s">
        <v>10</v>
      </c>
      <c r="C602" s="7"/>
      <c r="D602" s="6" t="s">
        <v>308</v>
      </c>
      <c r="E602" s="11" t="s">
        <v>196</v>
      </c>
      <c r="F602" s="6" t="s">
        <v>19</v>
      </c>
      <c r="G602" s="9">
        <f>G603</f>
        <v>5000</v>
      </c>
      <c r="H602" s="9">
        <f>H603</f>
        <v>5000</v>
      </c>
    </row>
    <row r="603" spans="1:8" ht="15">
      <c r="A603" s="7">
        <f t="shared" si="39"/>
        <v>582</v>
      </c>
      <c r="B603" s="5" t="s">
        <v>107</v>
      </c>
      <c r="C603" s="7"/>
      <c r="D603" s="6" t="s">
        <v>308</v>
      </c>
      <c r="E603" s="11" t="s">
        <v>164</v>
      </c>
      <c r="F603" s="6" t="s">
        <v>19</v>
      </c>
      <c r="G603" s="9">
        <f>5000</f>
        <v>5000</v>
      </c>
      <c r="H603" s="9">
        <f>5000</f>
        <v>5000</v>
      </c>
    </row>
    <row r="604" spans="1:8" ht="75">
      <c r="A604" s="7">
        <f t="shared" si="39"/>
        <v>583</v>
      </c>
      <c r="B604" s="8" t="s">
        <v>9</v>
      </c>
      <c r="C604" s="7">
        <v>906</v>
      </c>
      <c r="D604" s="6" t="s">
        <v>122</v>
      </c>
      <c r="E604" s="7"/>
      <c r="F604" s="6" t="s">
        <v>8</v>
      </c>
      <c r="G604" s="9">
        <f>G605+G607+G609</f>
        <v>40993.900000000009</v>
      </c>
      <c r="H604" s="9">
        <f>H605+H607+H609</f>
        <v>40993.900000000009</v>
      </c>
    </row>
    <row r="605" spans="1:8" ht="90">
      <c r="A605" s="7">
        <f t="shared" si="39"/>
        <v>584</v>
      </c>
      <c r="B605" s="5" t="s">
        <v>43</v>
      </c>
      <c r="C605" s="7">
        <v>906</v>
      </c>
      <c r="D605" s="6" t="s">
        <v>122</v>
      </c>
      <c r="E605" s="11" t="s">
        <v>44</v>
      </c>
      <c r="F605" s="6" t="s">
        <v>8</v>
      </c>
      <c r="G605" s="9">
        <f>G606</f>
        <v>27405.4</v>
      </c>
      <c r="H605" s="9">
        <f>H606</f>
        <v>27405.4</v>
      </c>
    </row>
    <row r="606" spans="1:8" ht="30">
      <c r="A606" s="7">
        <f t="shared" si="39"/>
        <v>585</v>
      </c>
      <c r="B606" s="5" t="s">
        <v>45</v>
      </c>
      <c r="C606" s="7">
        <v>906</v>
      </c>
      <c r="D606" s="6" t="s">
        <v>122</v>
      </c>
      <c r="E606" s="11" t="s">
        <v>46</v>
      </c>
      <c r="F606" s="6" t="s">
        <v>8</v>
      </c>
      <c r="G606" s="9">
        <f>27405.4</f>
        <v>27405.4</v>
      </c>
      <c r="H606" s="9">
        <f>27405.4</f>
        <v>27405.4</v>
      </c>
    </row>
    <row r="607" spans="1:8" ht="30">
      <c r="A607" s="7">
        <f t="shared" si="39"/>
        <v>586</v>
      </c>
      <c r="B607" s="5" t="s">
        <v>47</v>
      </c>
      <c r="C607" s="7">
        <v>906</v>
      </c>
      <c r="D607" s="6" t="s">
        <v>122</v>
      </c>
      <c r="E607" s="11" t="s">
        <v>48</v>
      </c>
      <c r="F607" s="6" t="s">
        <v>8</v>
      </c>
      <c r="G607" s="9">
        <f>G608</f>
        <v>13442.7</v>
      </c>
      <c r="H607" s="9">
        <f>H608</f>
        <v>13442.7</v>
      </c>
    </row>
    <row r="608" spans="1:8" ht="45">
      <c r="A608" s="7">
        <f t="shared" si="39"/>
        <v>587</v>
      </c>
      <c r="B608" s="5" t="s">
        <v>49</v>
      </c>
      <c r="C608" s="7">
        <v>906</v>
      </c>
      <c r="D608" s="6" t="s">
        <v>122</v>
      </c>
      <c r="E608" s="11" t="s">
        <v>50</v>
      </c>
      <c r="F608" s="6" t="s">
        <v>8</v>
      </c>
      <c r="G608" s="9">
        <f>13442.7</f>
        <v>13442.7</v>
      </c>
      <c r="H608" s="9">
        <f>13442.7</f>
        <v>13442.7</v>
      </c>
    </row>
    <row r="609" spans="1:8" ht="15">
      <c r="A609" s="7">
        <f t="shared" si="39"/>
        <v>588</v>
      </c>
      <c r="B609" s="5" t="s">
        <v>10</v>
      </c>
      <c r="C609" s="7"/>
      <c r="D609" s="6" t="s">
        <v>122</v>
      </c>
      <c r="E609" s="11" t="s">
        <v>196</v>
      </c>
      <c r="F609" s="6" t="s">
        <v>8</v>
      </c>
      <c r="G609" s="9">
        <f>G611+G610</f>
        <v>145.80000000000001</v>
      </c>
      <c r="H609" s="9">
        <f>H611+H610</f>
        <v>145.80000000000001</v>
      </c>
    </row>
    <row r="610" spans="1:8" ht="15">
      <c r="A610" s="7">
        <f t="shared" si="39"/>
        <v>589</v>
      </c>
      <c r="B610" s="5" t="s">
        <v>107</v>
      </c>
      <c r="C610" s="7"/>
      <c r="D610" s="6" t="s">
        <v>122</v>
      </c>
      <c r="E610" s="11" t="s">
        <v>164</v>
      </c>
      <c r="F610" s="6" t="s">
        <v>8</v>
      </c>
      <c r="G610" s="9"/>
      <c r="H610" s="44"/>
    </row>
    <row r="611" spans="1:8" ht="15">
      <c r="A611" s="7">
        <f t="shared" si="39"/>
        <v>590</v>
      </c>
      <c r="B611" s="5" t="s">
        <v>11</v>
      </c>
      <c r="C611" s="7"/>
      <c r="D611" s="6" t="s">
        <v>122</v>
      </c>
      <c r="E611" s="11" t="s">
        <v>6</v>
      </c>
      <c r="F611" s="6" t="s">
        <v>8</v>
      </c>
      <c r="G611" s="9">
        <f>145.8</f>
        <v>145.80000000000001</v>
      </c>
      <c r="H611" s="9">
        <f>145.8</f>
        <v>145.80000000000001</v>
      </c>
    </row>
    <row r="612" spans="1:8" ht="30">
      <c r="A612" s="7">
        <f t="shared" si="39"/>
        <v>591</v>
      </c>
      <c r="B612" s="8" t="s">
        <v>3</v>
      </c>
      <c r="C612" s="7">
        <v>906</v>
      </c>
      <c r="D612" s="6" t="s">
        <v>123</v>
      </c>
      <c r="E612" s="7"/>
      <c r="F612" s="6" t="s">
        <v>4</v>
      </c>
      <c r="G612" s="35">
        <f>G613</f>
        <v>2483.9</v>
      </c>
      <c r="H612" s="35">
        <f>H613</f>
        <v>2483.9</v>
      </c>
    </row>
    <row r="613" spans="1:8" ht="90">
      <c r="A613" s="7">
        <f t="shared" si="39"/>
        <v>592</v>
      </c>
      <c r="B613" s="5" t="s">
        <v>43</v>
      </c>
      <c r="C613" s="11" t="s">
        <v>7</v>
      </c>
      <c r="D613" s="6" t="s">
        <v>123</v>
      </c>
      <c r="E613" s="11" t="s">
        <v>44</v>
      </c>
      <c r="F613" s="11" t="s">
        <v>4</v>
      </c>
      <c r="G613" s="9">
        <f>G614</f>
        <v>2483.9</v>
      </c>
      <c r="H613" s="9">
        <f>H614</f>
        <v>2483.9</v>
      </c>
    </row>
    <row r="614" spans="1:8" ht="45.75" customHeight="1">
      <c r="A614" s="7">
        <f t="shared" si="39"/>
        <v>593</v>
      </c>
      <c r="B614" s="5" t="s">
        <v>45</v>
      </c>
      <c r="C614" s="11" t="s">
        <v>7</v>
      </c>
      <c r="D614" s="6" t="s">
        <v>123</v>
      </c>
      <c r="E614" s="11" t="s">
        <v>46</v>
      </c>
      <c r="F614" s="11" t="s">
        <v>4</v>
      </c>
      <c r="G614" s="9">
        <f>2483.9</f>
        <v>2483.9</v>
      </c>
      <c r="H614" s="9">
        <f>2483.9</f>
        <v>2483.9</v>
      </c>
    </row>
    <row r="615" spans="1:8" ht="121.5" customHeight="1">
      <c r="A615" s="7">
        <f t="shared" si="39"/>
        <v>594</v>
      </c>
      <c r="B615" s="8" t="s">
        <v>65</v>
      </c>
      <c r="C615" s="7"/>
      <c r="D615" s="6" t="s">
        <v>124</v>
      </c>
      <c r="E615" s="11"/>
      <c r="F615" s="6" t="s">
        <v>8</v>
      </c>
      <c r="G615" s="9">
        <f>G616</f>
        <v>7513.2</v>
      </c>
      <c r="H615" s="9">
        <f>H616</f>
        <v>7513.2</v>
      </c>
    </row>
    <row r="616" spans="1:8" ht="30">
      <c r="A616" s="7">
        <f t="shared" si="39"/>
        <v>595</v>
      </c>
      <c r="B616" s="5" t="s">
        <v>45</v>
      </c>
      <c r="C616" s="7"/>
      <c r="D616" s="6" t="s">
        <v>124</v>
      </c>
      <c r="E616" s="11" t="s">
        <v>46</v>
      </c>
      <c r="F616" s="6" t="s">
        <v>8</v>
      </c>
      <c r="G616" s="9">
        <f>7513.2</f>
        <v>7513.2</v>
      </c>
      <c r="H616" s="9">
        <f>7513.2</f>
        <v>7513.2</v>
      </c>
    </row>
    <row r="617" spans="1:8" ht="123" customHeight="1">
      <c r="A617" s="7">
        <f t="shared" si="39"/>
        <v>596</v>
      </c>
      <c r="B617" s="8" t="s">
        <v>405</v>
      </c>
      <c r="C617" s="7"/>
      <c r="D617" s="7">
        <v>8210086210</v>
      </c>
      <c r="E617" s="7"/>
      <c r="F617" s="6" t="s">
        <v>169</v>
      </c>
      <c r="G617" s="9">
        <f>G618</f>
        <v>500</v>
      </c>
      <c r="H617" s="9">
        <f>H618</f>
        <v>500</v>
      </c>
    </row>
    <row r="618" spans="1:8" ht="30">
      <c r="A618" s="7">
        <f t="shared" si="39"/>
        <v>597</v>
      </c>
      <c r="B618" s="5" t="s">
        <v>47</v>
      </c>
      <c r="C618" s="7"/>
      <c r="D618" s="7">
        <v>8210086210</v>
      </c>
      <c r="E618" s="7">
        <v>200</v>
      </c>
      <c r="F618" s="6" t="s">
        <v>169</v>
      </c>
      <c r="G618" s="9">
        <f>G619</f>
        <v>500</v>
      </c>
      <c r="H618" s="9">
        <f>H619</f>
        <v>500</v>
      </c>
    </row>
    <row r="619" spans="1:8" ht="45">
      <c r="A619" s="7">
        <f t="shared" si="39"/>
        <v>598</v>
      </c>
      <c r="B619" s="5" t="s">
        <v>49</v>
      </c>
      <c r="C619" s="7"/>
      <c r="D619" s="7">
        <v>8210086210</v>
      </c>
      <c r="E619" s="7">
        <v>240</v>
      </c>
      <c r="F619" s="6" t="s">
        <v>169</v>
      </c>
      <c r="G619" s="9">
        <f>500</f>
        <v>500</v>
      </c>
      <c r="H619" s="9">
        <f>500</f>
        <v>500</v>
      </c>
    </row>
    <row r="620" spans="1:8" ht="60.6">
      <c r="A620" s="7">
        <f t="shared" si="39"/>
        <v>599</v>
      </c>
      <c r="B620" s="41" t="s">
        <v>380</v>
      </c>
      <c r="C620" s="7"/>
      <c r="D620" s="42">
        <v>8210086120</v>
      </c>
      <c r="E620" s="37"/>
      <c r="F620" s="6" t="s">
        <v>381</v>
      </c>
      <c r="G620" s="43">
        <f>G621</f>
        <v>30</v>
      </c>
      <c r="H620" s="43">
        <f>H621</f>
        <v>30</v>
      </c>
    </row>
    <row r="621" spans="1:8" ht="90.6">
      <c r="A621" s="7">
        <f t="shared" si="39"/>
        <v>600</v>
      </c>
      <c r="B621" s="36" t="s">
        <v>43</v>
      </c>
      <c r="C621" s="7"/>
      <c r="D621" s="42">
        <v>8210086120</v>
      </c>
      <c r="E621" s="37">
        <v>100</v>
      </c>
      <c r="F621" s="6" t="s">
        <v>381</v>
      </c>
      <c r="G621" s="43">
        <f>G622</f>
        <v>30</v>
      </c>
      <c r="H621" s="43">
        <f>H622</f>
        <v>30</v>
      </c>
    </row>
    <row r="622" spans="1:8" ht="30.6">
      <c r="A622" s="7">
        <f t="shared" ref="A622:A641" si="40">A621+1</f>
        <v>601</v>
      </c>
      <c r="B622" s="36" t="s">
        <v>45</v>
      </c>
      <c r="C622" s="7"/>
      <c r="D622" s="42">
        <v>8210086120</v>
      </c>
      <c r="E622" s="37">
        <v>120</v>
      </c>
      <c r="F622" s="6" t="s">
        <v>381</v>
      </c>
      <c r="G622" s="43">
        <f>30</f>
        <v>30</v>
      </c>
      <c r="H622" s="43">
        <f>30</f>
        <v>30</v>
      </c>
    </row>
    <row r="623" spans="1:8" ht="116.25" customHeight="1">
      <c r="A623" s="7">
        <f t="shared" si="40"/>
        <v>602</v>
      </c>
      <c r="B623" s="8" t="s">
        <v>321</v>
      </c>
      <c r="C623" s="7"/>
      <c r="D623" s="7">
        <v>8210088050</v>
      </c>
      <c r="E623" s="11"/>
      <c r="F623" s="7">
        <v>1003</v>
      </c>
      <c r="G623" s="9">
        <f>G624</f>
        <v>114.1</v>
      </c>
      <c r="H623" s="9">
        <f>H624</f>
        <v>114.1</v>
      </c>
    </row>
    <row r="624" spans="1:8" ht="30">
      <c r="A624" s="7">
        <f t="shared" si="40"/>
        <v>603</v>
      </c>
      <c r="B624" s="5" t="s">
        <v>33</v>
      </c>
      <c r="C624" s="7"/>
      <c r="D624" s="7">
        <v>8210088050</v>
      </c>
      <c r="E624" s="11" t="s">
        <v>34</v>
      </c>
      <c r="F624" s="7">
        <v>1003</v>
      </c>
      <c r="G624" s="9">
        <f>G625</f>
        <v>114.1</v>
      </c>
      <c r="H624" s="9">
        <f>H625</f>
        <v>114.1</v>
      </c>
    </row>
    <row r="625" spans="1:8" ht="15">
      <c r="A625" s="7">
        <f t="shared" si="40"/>
        <v>604</v>
      </c>
      <c r="B625" s="5" t="s">
        <v>98</v>
      </c>
      <c r="C625" s="7"/>
      <c r="D625" s="7">
        <v>8210088050</v>
      </c>
      <c r="E625" s="11" t="s">
        <v>97</v>
      </c>
      <c r="F625" s="7">
        <v>1003</v>
      </c>
      <c r="G625" s="9">
        <f>114.1</f>
        <v>114.1</v>
      </c>
      <c r="H625" s="9">
        <f>114.1</f>
        <v>114.1</v>
      </c>
    </row>
    <row r="626" spans="1:8" ht="45">
      <c r="A626" s="7">
        <f t="shared" si="40"/>
        <v>605</v>
      </c>
      <c r="B626" s="5" t="s">
        <v>365</v>
      </c>
      <c r="C626" s="7"/>
      <c r="D626" s="6" t="s">
        <v>359</v>
      </c>
      <c r="E626" s="11"/>
      <c r="F626" s="6" t="s">
        <v>19</v>
      </c>
      <c r="G626" s="9">
        <f>G627</f>
        <v>1030</v>
      </c>
      <c r="H626" s="9">
        <f>H627</f>
        <v>1030</v>
      </c>
    </row>
    <row r="627" spans="1:8" ht="30">
      <c r="A627" s="7">
        <f t="shared" si="40"/>
        <v>606</v>
      </c>
      <c r="B627" s="5" t="s">
        <v>47</v>
      </c>
      <c r="C627" s="7"/>
      <c r="D627" s="6" t="s">
        <v>359</v>
      </c>
      <c r="E627" s="11" t="s">
        <v>48</v>
      </c>
      <c r="F627" s="6" t="s">
        <v>19</v>
      </c>
      <c r="G627" s="9">
        <f>G628</f>
        <v>1030</v>
      </c>
      <c r="H627" s="9">
        <f>H628</f>
        <v>1030</v>
      </c>
    </row>
    <row r="628" spans="1:8" ht="45">
      <c r="A628" s="7">
        <f t="shared" si="40"/>
        <v>607</v>
      </c>
      <c r="B628" s="5" t="s">
        <v>49</v>
      </c>
      <c r="C628" s="7"/>
      <c r="D628" s="6" t="s">
        <v>359</v>
      </c>
      <c r="E628" s="11" t="s">
        <v>50</v>
      </c>
      <c r="F628" s="6" t="s">
        <v>19</v>
      </c>
      <c r="G628" s="9">
        <f>1030</f>
        <v>1030</v>
      </c>
      <c r="H628" s="9">
        <f>1030</f>
        <v>1030</v>
      </c>
    </row>
    <row r="629" spans="1:8" ht="45">
      <c r="A629" s="7">
        <f t="shared" si="40"/>
        <v>608</v>
      </c>
      <c r="B629" s="5" t="s">
        <v>360</v>
      </c>
      <c r="C629" s="7"/>
      <c r="D629" s="6" t="s">
        <v>361</v>
      </c>
      <c r="E629" s="11"/>
      <c r="F629" s="6" t="s">
        <v>362</v>
      </c>
      <c r="G629" s="9">
        <f>G630+G632</f>
        <v>5357.2</v>
      </c>
      <c r="H629" s="9">
        <f>H630+H632</f>
        <v>5357.2</v>
      </c>
    </row>
    <row r="630" spans="1:8" ht="90">
      <c r="A630" s="7">
        <f t="shared" si="40"/>
        <v>609</v>
      </c>
      <c r="B630" s="5" t="s">
        <v>43</v>
      </c>
      <c r="C630" s="7"/>
      <c r="D630" s="6" t="s">
        <v>361</v>
      </c>
      <c r="E630" s="11" t="s">
        <v>44</v>
      </c>
      <c r="F630" s="6" t="s">
        <v>362</v>
      </c>
      <c r="G630" s="9">
        <f>G631</f>
        <v>5196.8999999999996</v>
      </c>
      <c r="H630" s="9">
        <f>H631</f>
        <v>5196.8999999999996</v>
      </c>
    </row>
    <row r="631" spans="1:8" ht="30">
      <c r="A631" s="7">
        <f t="shared" si="40"/>
        <v>610</v>
      </c>
      <c r="B631" s="5" t="s">
        <v>227</v>
      </c>
      <c r="C631" s="7"/>
      <c r="D631" s="6" t="s">
        <v>361</v>
      </c>
      <c r="E631" s="11" t="s">
        <v>228</v>
      </c>
      <c r="F631" s="6" t="s">
        <v>362</v>
      </c>
      <c r="G631" s="9">
        <f>5196.9</f>
        <v>5196.8999999999996</v>
      </c>
      <c r="H631" s="9">
        <f>5196.9</f>
        <v>5196.8999999999996</v>
      </c>
    </row>
    <row r="632" spans="1:8" ht="30">
      <c r="A632" s="7">
        <f t="shared" si="40"/>
        <v>611</v>
      </c>
      <c r="B632" s="5" t="s">
        <v>47</v>
      </c>
      <c r="C632" s="7"/>
      <c r="D632" s="6" t="s">
        <v>361</v>
      </c>
      <c r="E632" s="11" t="s">
        <v>48</v>
      </c>
      <c r="F632" s="6" t="s">
        <v>362</v>
      </c>
      <c r="G632" s="9">
        <f>G633</f>
        <v>160.30000000000001</v>
      </c>
      <c r="H632" s="9">
        <f>H633</f>
        <v>160.30000000000001</v>
      </c>
    </row>
    <row r="633" spans="1:8" ht="45">
      <c r="A633" s="7">
        <f t="shared" si="40"/>
        <v>612</v>
      </c>
      <c r="B633" s="5" t="s">
        <v>49</v>
      </c>
      <c r="C633" s="7"/>
      <c r="D633" s="6" t="s">
        <v>361</v>
      </c>
      <c r="E633" s="11" t="s">
        <v>50</v>
      </c>
      <c r="F633" s="6" t="s">
        <v>362</v>
      </c>
      <c r="G633" s="9">
        <f>160.3</f>
        <v>160.30000000000001</v>
      </c>
      <c r="H633" s="9">
        <f>160.3</f>
        <v>160.30000000000001</v>
      </c>
    </row>
    <row r="634" spans="1:8" ht="30">
      <c r="A634" s="7">
        <f t="shared" si="40"/>
        <v>613</v>
      </c>
      <c r="B634" s="8" t="s">
        <v>383</v>
      </c>
      <c r="C634" s="7"/>
      <c r="D634" s="6" t="s">
        <v>385</v>
      </c>
      <c r="E634" s="11"/>
      <c r="F634" s="6" t="s">
        <v>32</v>
      </c>
      <c r="G634" s="9">
        <f>G635</f>
        <v>3220.4</v>
      </c>
      <c r="H634" s="9">
        <f>H635</f>
        <v>3220.4</v>
      </c>
    </row>
    <row r="635" spans="1:8" ht="75">
      <c r="A635" s="7">
        <f t="shared" si="40"/>
        <v>614</v>
      </c>
      <c r="B635" s="5" t="s">
        <v>384</v>
      </c>
      <c r="C635" s="7"/>
      <c r="D635" s="6" t="s">
        <v>386</v>
      </c>
      <c r="E635" s="11"/>
      <c r="F635" s="6" t="s">
        <v>32</v>
      </c>
      <c r="G635" s="9">
        <f>G636+G638</f>
        <v>3220.4</v>
      </c>
      <c r="H635" s="9">
        <f>H636+H638</f>
        <v>3220.4</v>
      </c>
    </row>
    <row r="636" spans="1:8" ht="90">
      <c r="A636" s="7">
        <f t="shared" si="40"/>
        <v>615</v>
      </c>
      <c r="B636" s="5" t="s">
        <v>43</v>
      </c>
      <c r="C636" s="7"/>
      <c r="D636" s="6" t="s">
        <v>386</v>
      </c>
      <c r="E636" s="11" t="s">
        <v>44</v>
      </c>
      <c r="F636" s="6" t="s">
        <v>32</v>
      </c>
      <c r="G636" s="9">
        <f>G637</f>
        <v>2888.4</v>
      </c>
      <c r="H636" s="9">
        <f>H637</f>
        <v>2888.4</v>
      </c>
    </row>
    <row r="637" spans="1:8" ht="30">
      <c r="A637" s="7">
        <f t="shared" si="40"/>
        <v>616</v>
      </c>
      <c r="B637" s="5" t="s">
        <v>45</v>
      </c>
      <c r="C637" s="7"/>
      <c r="D637" s="6" t="s">
        <v>386</v>
      </c>
      <c r="E637" s="11" t="s">
        <v>46</v>
      </c>
      <c r="F637" s="6" t="s">
        <v>32</v>
      </c>
      <c r="G637" s="9">
        <f>2218.4+670</f>
        <v>2888.4</v>
      </c>
      <c r="H637" s="9">
        <f>2218.4+670</f>
        <v>2888.4</v>
      </c>
    </row>
    <row r="638" spans="1:8" ht="30">
      <c r="A638" s="7">
        <f t="shared" si="40"/>
        <v>617</v>
      </c>
      <c r="B638" s="5" t="s">
        <v>47</v>
      </c>
      <c r="C638" s="7"/>
      <c r="D638" s="6" t="s">
        <v>386</v>
      </c>
      <c r="E638" s="11" t="s">
        <v>48</v>
      </c>
      <c r="F638" s="6" t="s">
        <v>32</v>
      </c>
      <c r="G638" s="9">
        <f>G639</f>
        <v>332</v>
      </c>
      <c r="H638" s="9">
        <f>H639</f>
        <v>332</v>
      </c>
    </row>
    <row r="639" spans="1:8" ht="45">
      <c r="A639" s="7">
        <f t="shared" si="40"/>
        <v>618</v>
      </c>
      <c r="B639" s="5" t="s">
        <v>49</v>
      </c>
      <c r="C639" s="7"/>
      <c r="D639" s="6" t="s">
        <v>386</v>
      </c>
      <c r="E639" s="11" t="s">
        <v>50</v>
      </c>
      <c r="F639" s="6" t="s">
        <v>32</v>
      </c>
      <c r="G639" s="9">
        <f>3220.4-2888.4</f>
        <v>332</v>
      </c>
      <c r="H639" s="9">
        <f>3220.4-2888.4</f>
        <v>332</v>
      </c>
    </row>
    <row r="640" spans="1:8" ht="15">
      <c r="A640" s="7">
        <f t="shared" si="40"/>
        <v>619</v>
      </c>
      <c r="B640" s="5" t="s">
        <v>391</v>
      </c>
      <c r="C640" s="7"/>
      <c r="D640" s="6" t="s">
        <v>392</v>
      </c>
      <c r="E640" s="11" t="s">
        <v>393</v>
      </c>
      <c r="F640" s="6" t="s">
        <v>394</v>
      </c>
      <c r="G640" s="9">
        <f>51572.7+5652.1-200-14.9-2114.8-30000</f>
        <v>24895.099999999991</v>
      </c>
      <c r="H640" s="45">
        <f>63235.1+5652.1-700-15.2+16281.4+0.4</f>
        <v>84453.799999999988</v>
      </c>
    </row>
    <row r="641" spans="1:8" ht="27.75" customHeight="1">
      <c r="A641" s="7">
        <f t="shared" si="40"/>
        <v>620</v>
      </c>
      <c r="B641" s="29" t="s">
        <v>76</v>
      </c>
      <c r="C641" s="13"/>
      <c r="D641" s="13"/>
      <c r="E641" s="13"/>
      <c r="F641" s="13"/>
      <c r="G641" s="33">
        <f>G22+G253+G342+G401+G419+G433+G450+G520+G530+G548+G537+G640+0.1</f>
        <v>1352396</v>
      </c>
      <c r="H641" s="33">
        <f>H22+H253+H342+H401+H419+H433+H450+H520+H530+H548+H537+H640</f>
        <v>1311780.4999999998</v>
      </c>
    </row>
    <row r="642" spans="1:8" ht="15">
      <c r="A642" s="3"/>
      <c r="B642" s="4"/>
      <c r="C642" s="3"/>
      <c r="D642" s="3"/>
      <c r="E642" s="3"/>
      <c r="F642" s="3"/>
      <c r="G642" s="38"/>
    </row>
    <row r="643" spans="1:8" ht="15">
      <c r="A643" s="3"/>
      <c r="B643" s="4"/>
      <c r="C643" s="3"/>
      <c r="D643" s="3"/>
      <c r="E643" s="3"/>
      <c r="F643" s="3"/>
      <c r="G643" s="38"/>
    </row>
    <row r="644" spans="1:8">
      <c r="B644" s="1"/>
      <c r="G644" s="39"/>
    </row>
    <row r="645" spans="1:8">
      <c r="G645" s="39"/>
    </row>
    <row r="646" spans="1:8">
      <c r="G646" s="40"/>
    </row>
    <row r="648" spans="1:8">
      <c r="G648" s="47"/>
      <c r="H648" s="47"/>
    </row>
    <row r="653" spans="1:8" ht="15">
      <c r="G653" s="3"/>
      <c r="H653" s="3"/>
    </row>
  </sheetData>
  <mergeCells count="13">
    <mergeCell ref="A16:G16"/>
    <mergeCell ref="A17:G17"/>
    <mergeCell ref="A7:G7"/>
    <mergeCell ref="A8:G8"/>
    <mergeCell ref="A9:G9"/>
    <mergeCell ref="A10:G10"/>
    <mergeCell ref="A11:G11"/>
    <mergeCell ref="B6:G6"/>
    <mergeCell ref="B1:G1"/>
    <mergeCell ref="B2:G2"/>
    <mergeCell ref="B3:G3"/>
    <mergeCell ref="B4:G4"/>
    <mergeCell ref="B5:G5"/>
  </mergeCells>
  <phoneticPr fontId="0" type="noConversion"/>
  <pageMargins left="0.55118110236220474" right="0.35433070866141736" top="0.39370078740157483" bottom="0.39370078740157483" header="0" footer="0"/>
  <pageSetup paperSize="9" scale="75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2022-11-10T05:49:13Z</cp:lastPrinted>
  <dcterms:created xsi:type="dcterms:W3CDTF">1996-10-08T23:32:33Z</dcterms:created>
  <dcterms:modified xsi:type="dcterms:W3CDTF">2023-11-22T07:21:01Z</dcterms:modified>
</cp:coreProperties>
</file>