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19320" windowHeight="12885"/>
  </bookViews>
  <sheets>
    <sheet name="Приложение 7 краевые 2018" sheetId="3" r:id="rId1"/>
  </sheets>
  <definedNames>
    <definedName name="_xlnm.Print_Titles" localSheetId="0">'Приложение 7 краевые 2018'!$8:$8</definedName>
  </definedNames>
  <calcPr calcId="124519"/>
</workbook>
</file>

<file path=xl/calcChain.xml><?xml version="1.0" encoding="utf-8"?>
<calcChain xmlns="http://schemas.openxmlformats.org/spreadsheetml/2006/main">
  <c r="M14" i="3"/>
  <c r="M17"/>
  <c r="M19"/>
  <c r="M23"/>
  <c r="M25"/>
  <c r="M30"/>
  <c r="M32"/>
  <c r="M35"/>
  <c r="M36"/>
  <c r="M37"/>
  <c r="M38"/>
  <c r="M39"/>
  <c r="M40"/>
  <c r="M41"/>
  <c r="M42"/>
  <c r="M45"/>
  <c r="M46"/>
  <c r="M47"/>
  <c r="M48"/>
  <c r="M49"/>
  <c r="M50"/>
  <c r="M52"/>
  <c r="M53"/>
  <c r="M54"/>
  <c r="M66"/>
  <c r="M69"/>
  <c r="M75"/>
  <c r="M81"/>
  <c r="L76"/>
  <c r="L24"/>
  <c r="L82"/>
  <c r="L80"/>
  <c r="L78"/>
  <c r="L58"/>
  <c r="L57" s="1"/>
  <c r="L34"/>
  <c r="L27" s="1"/>
  <c r="L26" s="1"/>
  <c r="L31"/>
  <c r="M31" s="1"/>
  <c r="L22"/>
  <c r="L20"/>
  <c r="L18"/>
  <c r="L16"/>
  <c r="L12"/>
  <c r="L11" s="1"/>
  <c r="L13"/>
  <c r="L56" l="1"/>
  <c r="L15"/>
  <c r="L10" l="1"/>
  <c r="K51"/>
  <c r="M51" s="1"/>
  <c r="K67"/>
  <c r="M67" s="1"/>
  <c r="K77"/>
  <c r="M77" s="1"/>
  <c r="K73"/>
  <c r="M73" s="1"/>
  <c r="K62"/>
  <c r="M62" s="1"/>
  <c r="K61"/>
  <c r="M61" s="1"/>
  <c r="K59"/>
  <c r="M59" s="1"/>
  <c r="K71"/>
  <c r="M71" s="1"/>
  <c r="K70"/>
  <c r="M70" s="1"/>
  <c r="K64"/>
  <c r="M64" s="1"/>
  <c r="K29"/>
  <c r="M29" s="1"/>
  <c r="K79"/>
  <c r="M79" s="1"/>
  <c r="K74"/>
  <c r="M74" s="1"/>
  <c r="K72"/>
  <c r="M72" s="1"/>
  <c r="K68"/>
  <c r="M68" s="1"/>
  <c r="K65"/>
  <c r="M65" s="1"/>
  <c r="K63"/>
  <c r="M63" s="1"/>
  <c r="K33"/>
  <c r="M33" s="1"/>
  <c r="K28"/>
  <c r="M28" s="1"/>
  <c r="K34"/>
  <c r="M34" s="1"/>
  <c r="K55"/>
  <c r="M55" s="1"/>
  <c r="K21"/>
  <c r="M21" s="1"/>
  <c r="K44"/>
  <c r="M44" s="1"/>
  <c r="K43"/>
  <c r="M43" s="1"/>
  <c r="L9" l="1"/>
  <c r="K60"/>
  <c r="M60" s="1"/>
  <c r="K18"/>
  <c r="M18" s="1"/>
  <c r="K27" l="1"/>
  <c r="M27" s="1"/>
  <c r="K83"/>
  <c r="M83" s="1"/>
  <c r="K20"/>
  <c r="M20" s="1"/>
  <c r="K16"/>
  <c r="M16" s="1"/>
  <c r="K58" l="1"/>
  <c r="M58" s="1"/>
  <c r="K22" l="1"/>
  <c r="M22" s="1"/>
  <c r="K24" l="1"/>
  <c r="M24" s="1"/>
  <c r="K82"/>
  <c r="M82" s="1"/>
  <c r="K80"/>
  <c r="M80" s="1"/>
  <c r="K78"/>
  <c r="M78" s="1"/>
  <c r="K76"/>
  <c r="M76" s="1"/>
  <c r="K57"/>
  <c r="M57" s="1"/>
  <c r="K26"/>
  <c r="M26" s="1"/>
  <c r="K13"/>
  <c r="M13" s="1"/>
  <c r="K12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K11" l="1"/>
  <c r="M11" s="1"/>
  <c r="M12"/>
  <c r="K15"/>
  <c r="M15" s="1"/>
  <c r="K56"/>
  <c r="M56" s="1"/>
  <c r="K10" l="1"/>
  <c r="K9" l="1"/>
  <c r="M9" s="1"/>
  <c r="M10"/>
</calcChain>
</file>

<file path=xl/sharedStrings.xml><?xml version="1.0" encoding="utf-8"?>
<sst xmlns="http://schemas.openxmlformats.org/spreadsheetml/2006/main" count="693" uniqueCount="171">
  <si>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</si>
  <si>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</si>
  <si>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</si>
  <si>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</si>
  <si>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</si>
  <si>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</si>
  <si>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</si>
  <si>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</si>
  <si>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</si>
  <si>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</si>
  <si>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Перечень  безвозмездных поступлений   из краевого бюджета,
 отраженных в доходах и  расходах бюджета г.Дивногорска в 2018 году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</si>
  <si>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</si>
  <si>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</si>
  <si>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</si>
  <si>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</si>
  <si>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</si>
  <si>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</si>
  <si>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</si>
  <si>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</si>
  <si>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</si>
  <si>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</si>
  <si>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</si>
  <si>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</si>
  <si>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</si>
  <si>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</si>
  <si>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</si>
  <si>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</si>
  <si>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</si>
  <si>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</si>
  <si>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</si>
  <si>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</si>
  <si>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</si>
  <si>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</si>
  <si>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</si>
  <si>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</si>
  <si>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</si>
  <si>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</si>
  <si>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</si>
  <si>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</si>
  <si>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</si>
  <si>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</si>
  <si>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</si>
  <si>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</si>
  <si>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</si>
  <si>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</si>
  <si>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</si>
  <si>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</si>
  <si>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</si>
  <si>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</si>
  <si>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</si>
  <si>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</si>
  <si>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</si>
  <si>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</si>
  <si>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</si>
  <si>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</si>
  <si>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</si>
  <si>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</si>
  <si>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</si>
  <si>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</si>
  <si>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</si>
  <si>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</si>
  <si>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</si>
  <si>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</si>
  <si>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</si>
  <si>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</si>
  <si>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</si>
  <si>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</si>
  <si>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</si>
  <si>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</si>
  <si>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</si>
  <si>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</si>
  <si>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</si>
  <si>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</si>
  <si>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</si>
  <si>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</si>
  <si>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25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</si>
  <si>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</si>
  <si>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</si>
  <si>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</si>
  <si>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</si>
  <si>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</si>
  <si>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</si>
  <si>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Субвенции бюджетам бюджетной системы Российской Федерации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</si>
  <si>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</si>
  <si>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</si>
  <si>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</si>
  <si>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1047</t>
  </si>
  <si>
    <t>1048</t>
  </si>
  <si>
    <t>1049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</si>
  <si>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</si>
  <si>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</si>
  <si>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</si>
  <si>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</si>
  <si>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</si>
  <si>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</si>
  <si>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</si>
  <si>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</si>
  <si>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</si>
  <si>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519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</si>
  <si>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</si>
  <si>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</si>
  <si>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</si>
  <si>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7492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</si>
  <si>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</si>
  <si>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7461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</si>
  <si>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</si>
  <si>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</si>
  <si>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</si>
  <si>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</si>
  <si>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
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</si>
  <si>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</si>
  <si>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</si>
  <si>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</si>
  <si>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</si>
  <si>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</si>
  <si>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</si>
  <si>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</si>
  <si>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</si>
  <si>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</si>
  <si>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</si>
  <si>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</si>
  <si>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</si>
  <si>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 xml:space="preserve">Субвенции бюджетам муниципальных образований края на реализацию Закона края от 26 декабря 2006 года № 21-5589 "О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прав" 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</si>
  <si>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</si>
  <si>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7507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</si>
  <si>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</si>
  <si>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</si>
  <si>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</si>
  <si>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</si>
  <si>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</si>
  <si>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497</t>
  </si>
  <si>
    <t>7607</t>
  </si>
  <si>
    <t>7466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</si>
  <si>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</si>
  <si>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7571</t>
  </si>
  <si>
    <t>7480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</si>
  <si>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</si>
  <si>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7563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</si>
  <si>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</si>
  <si>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7840</t>
  </si>
  <si>
    <t>027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</si>
  <si>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</si>
  <si>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7420</t>
  </si>
  <si>
    <t>7436</t>
  </si>
  <si>
    <t>7418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</si>
  <si>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</si>
  <si>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1021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</si>
  <si>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</si>
  <si>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r>
      <t>Субсидии бюджетам на реализацию мероприятий по 
обеспечению жильем молодых семей</t>
    </r>
    <r>
      <rPr>
        <sz val="12"/>
        <color theme="1"/>
        <rFont val="Times New Roman"/>
        <family val="1"/>
        <charset val="204"/>
      </rPr>
      <t xml:space="preserve"> </t>
    </r>
  </si>
  <si>
    <t>Реализация мероприятий в сфере обеспечения доступности приоритетных объектов и услуг в приоритетных сферах
 жизнедеятельности инвалидов и других маломобильных 
групп населения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</si>
  <si>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</si>
  <si>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</si>
  <si>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</si>
  <si>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</si>
  <si>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</si>
  <si>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</si>
  <si>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467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</si>
  <si>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</si>
  <si>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на обеспечение развития
 и укрепления материально-технической базы муниципальных домов культуры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</si>
  <si>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</si>
  <si>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</si>
  <si>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</si>
  <si>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</si>
  <si>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</si>
  <si>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</si>
  <si>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</si>
  <si>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</si>
  <si>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исполнено  тыс.руб.</t>
  </si>
  <si>
    <t>% исполнения</t>
  </si>
  <si>
    <t>утверждено  тыс.руб.</t>
  </si>
  <si>
    <t xml:space="preserve">Приложение 3
 к решению Дивногорского городского Совета депутатов от 28.05.2019 № 41 - 272 -ГС
 "Об утверждении отчета об исполнении бюджета г. Дивногорска за 2018 год "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</si>
</sst>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0" fillId="0" borderId="0" xfId="0"/>
    <xf numFmtId="0" fontId="3" fillId="0" borderId="0" xfId="1" applyFont="1" applyAlignment="1">
      <alignment horizontal="right" wrapText="1"/>
    </xf>
    <xf numFmtId="0" fontId="5" fillId="0" borderId="0" xfId="0" applyFont="1"/>
    <xf numFmtId="0" fontId="3" fillId="2" borderId="1" xfId="2" applyNumberFormat="1" applyFont="1" applyFill="1" applyBorder="1" applyAlignment="1">
      <alignment horizontal="left" vertical="top"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vertical="center" textRotation="90" wrapText="1"/>
    </xf>
    <xf numFmtId="0" fontId="3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49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3" fillId="0" borderId="2" xfId="0" applyNumberFormat="1" applyFont="1" applyBorder="1" applyAlignment="1" applyProtection="1">
      <alignment horizontal="left" vertical="center" wrapText="1"/>
    </xf>
    <xf numFmtId="0" fontId="0" fillId="0" borderId="1" xfId="0" applyBorder="1"/>
    <xf numFmtId="164" fontId="4" fillId="2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right" vertical="top" wrapText="1"/>
    </xf>
    <xf numFmtId="0" fontId="4" fillId="0" borderId="0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3"/>
  <sheetViews>
    <sheetView tabSelected="1" zoomScale="96" zoomScaleNormal="96" zoomScaleSheetLayoutView="106" workbookViewId="0">
      <selection activeCell="A2" sqref="A2"/>
    </sheetView>
  </sheetViews>
  <sheetFormatPr defaultRowHeight="15"/>
  <cols>
    <col min="1" max="1" width="2.85546875" customWidth="1"/>
    <col min="2" max="2" width="5.140625" customWidth="1"/>
    <col min="3" max="3" width="3.28515625" customWidth="1"/>
    <col min="4" max="4" width="3.7109375" customWidth="1"/>
    <col min="5" max="5" width="3.42578125" customWidth="1"/>
    <col min="6" max="6" width="4.140625" customWidth="1"/>
    <col min="7" max="7" width="4.28515625" customWidth="1"/>
    <col min="8" max="8" width="5" customWidth="1"/>
    <col min="9" max="9" width="6.7109375" customWidth="1"/>
    <col min="10" max="10" width="56.42578125" style="14" customWidth="1"/>
    <col min="11" max="11" width="14.28515625" customWidth="1"/>
    <col min="12" max="12" width="15.28515625" customWidth="1"/>
    <col min="13" max="13" width="12.28515625" customWidth="1"/>
  </cols>
  <sheetData>
    <row r="1" spans="1:13" s="1" customFormat="1" ht="59.25" customHeight="1">
      <c r="A1" s="44" t="s">
        <v>170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s="1" customFormat="1" ht="15.75">
      <c r="A2" s="2"/>
      <c r="B2" s="2"/>
      <c r="C2" s="2"/>
      <c r="D2" s="2"/>
      <c r="E2" s="2"/>
      <c r="F2" s="2"/>
      <c r="G2" s="2"/>
      <c r="H2" s="2"/>
      <c r="I2" s="2"/>
      <c r="J2" s="8"/>
      <c r="K2" s="2"/>
    </row>
    <row r="3" spans="1:13" s="1" customFormat="1" ht="40.5" customHeight="1">
      <c r="A3" s="2"/>
      <c r="B3" s="45" t="s">
        <v>10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3"/>
      <c r="B4" s="3"/>
      <c r="C4" s="3"/>
      <c r="D4" s="3"/>
      <c r="E4" s="3"/>
      <c r="F4" s="3"/>
      <c r="G4" s="3"/>
      <c r="H4" s="3"/>
      <c r="I4" s="3"/>
      <c r="J4" s="9"/>
      <c r="K4" s="3"/>
    </row>
    <row r="5" spans="1:13" ht="21.75" customHeight="1">
      <c r="A5" s="52" t="s">
        <v>14</v>
      </c>
      <c r="B5" s="55" t="s">
        <v>15</v>
      </c>
      <c r="C5" s="56"/>
      <c r="D5" s="56"/>
      <c r="E5" s="56"/>
      <c r="F5" s="56"/>
      <c r="G5" s="56"/>
      <c r="H5" s="56"/>
      <c r="I5" s="57"/>
      <c r="J5" s="58" t="s">
        <v>16</v>
      </c>
      <c r="K5" s="46" t="s">
        <v>169</v>
      </c>
      <c r="L5" s="46" t="s">
        <v>167</v>
      </c>
      <c r="M5" s="49" t="s">
        <v>168</v>
      </c>
    </row>
    <row r="6" spans="1:13" ht="50.25" customHeight="1">
      <c r="A6" s="53"/>
      <c r="B6" s="61" t="s">
        <v>17</v>
      </c>
      <c r="C6" s="62" t="s">
        <v>18</v>
      </c>
      <c r="D6" s="62"/>
      <c r="E6" s="62"/>
      <c r="F6" s="62"/>
      <c r="G6" s="62"/>
      <c r="H6" s="62" t="s">
        <v>19</v>
      </c>
      <c r="I6" s="62"/>
      <c r="J6" s="59"/>
      <c r="K6" s="47"/>
      <c r="L6" s="47"/>
      <c r="M6" s="50"/>
    </row>
    <row r="7" spans="1:13" ht="94.5" customHeight="1">
      <c r="A7" s="54"/>
      <c r="B7" s="61"/>
      <c r="C7" s="5" t="s">
        <v>20</v>
      </c>
      <c r="D7" s="5" t="s">
        <v>21</v>
      </c>
      <c r="E7" s="5" t="s">
        <v>22</v>
      </c>
      <c r="F7" s="5" t="s">
        <v>23</v>
      </c>
      <c r="G7" s="6" t="s">
        <v>24</v>
      </c>
      <c r="H7" s="6" t="s">
        <v>25</v>
      </c>
      <c r="I7" s="7" t="s">
        <v>26</v>
      </c>
      <c r="J7" s="60"/>
      <c r="K7" s="48"/>
      <c r="L7" s="48"/>
      <c r="M7" s="51"/>
    </row>
    <row r="8" spans="1:13">
      <c r="A8" s="15"/>
      <c r="B8" s="16" t="s">
        <v>27</v>
      </c>
      <c r="C8" s="16" t="s">
        <v>28</v>
      </c>
      <c r="D8" s="16" t="s">
        <v>29</v>
      </c>
      <c r="E8" s="16" t="s">
        <v>30</v>
      </c>
      <c r="F8" s="16" t="s">
        <v>31</v>
      </c>
      <c r="G8" s="16" t="s">
        <v>32</v>
      </c>
      <c r="H8" s="16" t="s">
        <v>33</v>
      </c>
      <c r="I8" s="16" t="s">
        <v>34</v>
      </c>
      <c r="J8" s="17">
        <v>9</v>
      </c>
      <c r="K8" s="18">
        <v>10</v>
      </c>
      <c r="L8" s="34"/>
      <c r="M8" s="34"/>
    </row>
    <row r="9" spans="1:13" ht="27" customHeight="1">
      <c r="A9" s="42">
        <f t="shared" ref="A9:A83" si="0">A8+1</f>
        <v>1</v>
      </c>
      <c r="B9" s="30" t="s">
        <v>35</v>
      </c>
      <c r="C9" s="30" t="s">
        <v>28</v>
      </c>
      <c r="D9" s="30" t="s">
        <v>36</v>
      </c>
      <c r="E9" s="30" t="s">
        <v>36</v>
      </c>
      <c r="F9" s="30" t="s">
        <v>35</v>
      </c>
      <c r="G9" s="30" t="s">
        <v>36</v>
      </c>
      <c r="H9" s="30" t="s">
        <v>37</v>
      </c>
      <c r="I9" s="30" t="s">
        <v>35</v>
      </c>
      <c r="J9" s="10" t="s">
        <v>0</v>
      </c>
      <c r="K9" s="35">
        <f t="shared" ref="K9:L9" si="1">K10</f>
        <v>574264.25400000007</v>
      </c>
      <c r="L9" s="35">
        <f t="shared" si="1"/>
        <v>571747.99728000001</v>
      </c>
      <c r="M9" s="36">
        <f>L9/K9*100</f>
        <v>99.561829470932025</v>
      </c>
    </row>
    <row r="10" spans="1:13" ht="48.75" customHeight="1">
      <c r="A10" s="42">
        <f t="shared" si="0"/>
        <v>2</v>
      </c>
      <c r="B10" s="30" t="s">
        <v>35</v>
      </c>
      <c r="C10" s="30" t="s">
        <v>28</v>
      </c>
      <c r="D10" s="30" t="s">
        <v>38</v>
      </c>
      <c r="E10" s="30" t="s">
        <v>36</v>
      </c>
      <c r="F10" s="30" t="s">
        <v>35</v>
      </c>
      <c r="G10" s="30" t="s">
        <v>36</v>
      </c>
      <c r="H10" s="30" t="s">
        <v>37</v>
      </c>
      <c r="I10" s="30" t="s">
        <v>35</v>
      </c>
      <c r="J10" s="10" t="s">
        <v>39</v>
      </c>
      <c r="K10" s="35">
        <f>K11+K15+K56</f>
        <v>574264.25400000007</v>
      </c>
      <c r="L10" s="35">
        <f>L11+L15+L56</f>
        <v>571747.99728000001</v>
      </c>
      <c r="M10" s="36">
        <f t="shared" ref="M10:M73" si="2">L10/K10*100</f>
        <v>99.561829470932025</v>
      </c>
    </row>
    <row r="11" spans="1:13" ht="31.5" customHeight="1">
      <c r="A11" s="42">
        <f t="shared" si="0"/>
        <v>3</v>
      </c>
      <c r="B11" s="30" t="s">
        <v>35</v>
      </c>
      <c r="C11" s="30" t="s">
        <v>28</v>
      </c>
      <c r="D11" s="30" t="s">
        <v>38</v>
      </c>
      <c r="E11" s="30" t="s">
        <v>95</v>
      </c>
      <c r="F11" s="30" t="s">
        <v>35</v>
      </c>
      <c r="G11" s="30" t="s">
        <v>36</v>
      </c>
      <c r="H11" s="30" t="s">
        <v>37</v>
      </c>
      <c r="I11" s="30" t="s">
        <v>40</v>
      </c>
      <c r="J11" s="10" t="s">
        <v>1</v>
      </c>
      <c r="K11" s="35">
        <f t="shared" ref="K11:L11" si="3">K12</f>
        <v>4815.3</v>
      </c>
      <c r="L11" s="35">
        <f t="shared" si="3"/>
        <v>4815.3</v>
      </c>
      <c r="M11" s="36">
        <f t="shared" si="2"/>
        <v>100</v>
      </c>
    </row>
    <row r="12" spans="1:13" ht="31.5">
      <c r="A12" s="42">
        <f t="shared" si="0"/>
        <v>4</v>
      </c>
      <c r="B12" s="30" t="s">
        <v>35</v>
      </c>
      <c r="C12" s="30" t="s">
        <v>28</v>
      </c>
      <c r="D12" s="30" t="s">
        <v>38</v>
      </c>
      <c r="E12" s="30" t="s">
        <v>95</v>
      </c>
      <c r="F12" s="30" t="s">
        <v>41</v>
      </c>
      <c r="G12" s="30" t="s">
        <v>36</v>
      </c>
      <c r="H12" s="30" t="s">
        <v>37</v>
      </c>
      <c r="I12" s="30" t="s">
        <v>40</v>
      </c>
      <c r="J12" s="11" t="s">
        <v>2</v>
      </c>
      <c r="K12" s="37">
        <f>K14</f>
        <v>4815.3</v>
      </c>
      <c r="L12" s="37">
        <f>L14</f>
        <v>4815.3</v>
      </c>
      <c r="M12" s="36">
        <f t="shared" si="2"/>
        <v>100</v>
      </c>
    </row>
    <row r="13" spans="1:13" ht="34.5" customHeight="1">
      <c r="A13" s="42">
        <f t="shared" si="0"/>
        <v>5</v>
      </c>
      <c r="B13" s="30" t="s">
        <v>43</v>
      </c>
      <c r="C13" s="30" t="s">
        <v>28</v>
      </c>
      <c r="D13" s="30" t="s">
        <v>38</v>
      </c>
      <c r="E13" s="30" t="s">
        <v>95</v>
      </c>
      <c r="F13" s="30" t="s">
        <v>41</v>
      </c>
      <c r="G13" s="30" t="s">
        <v>42</v>
      </c>
      <c r="H13" s="30" t="s">
        <v>37</v>
      </c>
      <c r="I13" s="30" t="s">
        <v>40</v>
      </c>
      <c r="J13" s="12" t="s">
        <v>2</v>
      </c>
      <c r="K13" s="37">
        <f t="shared" ref="K13:L13" si="4">K14</f>
        <v>4815.3</v>
      </c>
      <c r="L13" s="37">
        <f t="shared" si="4"/>
        <v>4815.3</v>
      </c>
      <c r="M13" s="36">
        <f t="shared" si="2"/>
        <v>100</v>
      </c>
    </row>
    <row r="14" spans="1:13" ht="126">
      <c r="A14" s="42">
        <f t="shared" si="0"/>
        <v>6</v>
      </c>
      <c r="B14" s="30" t="s">
        <v>43</v>
      </c>
      <c r="C14" s="30" t="s">
        <v>28</v>
      </c>
      <c r="D14" s="30" t="s">
        <v>38</v>
      </c>
      <c r="E14" s="30" t="s">
        <v>95</v>
      </c>
      <c r="F14" s="30" t="s">
        <v>41</v>
      </c>
      <c r="G14" s="30" t="s">
        <v>42</v>
      </c>
      <c r="H14" s="30" t="s">
        <v>44</v>
      </c>
      <c r="I14" s="30" t="s">
        <v>40</v>
      </c>
      <c r="J14" s="4" t="s">
        <v>45</v>
      </c>
      <c r="K14" s="37">
        <v>4815.3</v>
      </c>
      <c r="L14" s="38">
        <v>4815.3</v>
      </c>
      <c r="M14" s="36">
        <f t="shared" si="2"/>
        <v>100</v>
      </c>
    </row>
    <row r="15" spans="1:13" ht="31.5">
      <c r="A15" s="42">
        <f t="shared" si="0"/>
        <v>7</v>
      </c>
      <c r="B15" s="30" t="s">
        <v>35</v>
      </c>
      <c r="C15" s="30" t="s">
        <v>28</v>
      </c>
      <c r="D15" s="30" t="s">
        <v>38</v>
      </c>
      <c r="E15" s="30" t="s">
        <v>46</v>
      </c>
      <c r="F15" s="30" t="s">
        <v>35</v>
      </c>
      <c r="G15" s="30" t="s">
        <v>36</v>
      </c>
      <c r="H15" s="30" t="s">
        <v>37</v>
      </c>
      <c r="I15" s="30" t="s">
        <v>40</v>
      </c>
      <c r="J15" s="10" t="s">
        <v>3</v>
      </c>
      <c r="K15" s="35">
        <f>K24+K26+K22+K16+K20+K18</f>
        <v>174064.59</v>
      </c>
      <c r="L15" s="35">
        <f>L24+L26+L22+L16+L20+L18</f>
        <v>172737.70127999998</v>
      </c>
      <c r="M15" s="36">
        <f t="shared" si="2"/>
        <v>99.237703245674481</v>
      </c>
    </row>
    <row r="16" spans="1:13" s="1" customFormat="1" ht="50.25" customHeight="1">
      <c r="A16" s="42">
        <f t="shared" si="0"/>
        <v>8</v>
      </c>
      <c r="B16" s="30" t="s">
        <v>35</v>
      </c>
      <c r="C16" s="30" t="s">
        <v>28</v>
      </c>
      <c r="D16" s="30" t="s">
        <v>38</v>
      </c>
      <c r="E16" s="30" t="s">
        <v>75</v>
      </c>
      <c r="F16" s="30" t="s">
        <v>140</v>
      </c>
      <c r="G16" s="30" t="s">
        <v>36</v>
      </c>
      <c r="H16" s="30" t="s">
        <v>37</v>
      </c>
      <c r="I16" s="30" t="s">
        <v>40</v>
      </c>
      <c r="J16" s="11" t="s">
        <v>147</v>
      </c>
      <c r="K16" s="35">
        <f>K17</f>
        <v>1000</v>
      </c>
      <c r="L16" s="35">
        <f>L17</f>
        <v>1000</v>
      </c>
      <c r="M16" s="36">
        <f t="shared" si="2"/>
        <v>100</v>
      </c>
    </row>
    <row r="17" spans="1:13" s="1" customFormat="1" ht="109.5" customHeight="1">
      <c r="A17" s="42">
        <f t="shared" si="0"/>
        <v>9</v>
      </c>
      <c r="B17" s="30" t="s">
        <v>43</v>
      </c>
      <c r="C17" s="30" t="s">
        <v>28</v>
      </c>
      <c r="D17" s="30" t="s">
        <v>38</v>
      </c>
      <c r="E17" s="30" t="s">
        <v>75</v>
      </c>
      <c r="F17" s="30" t="s">
        <v>140</v>
      </c>
      <c r="G17" s="30" t="s">
        <v>42</v>
      </c>
      <c r="H17" s="30" t="s">
        <v>37</v>
      </c>
      <c r="I17" s="30" t="s">
        <v>40</v>
      </c>
      <c r="J17" s="23" t="s">
        <v>149</v>
      </c>
      <c r="K17" s="37">
        <v>1000</v>
      </c>
      <c r="L17" s="38">
        <v>1000</v>
      </c>
      <c r="M17" s="36">
        <f t="shared" si="2"/>
        <v>100</v>
      </c>
    </row>
    <row r="18" spans="1:13" s="1" customFormat="1" ht="47.25">
      <c r="A18" s="42">
        <f t="shared" si="0"/>
        <v>10</v>
      </c>
      <c r="B18" s="32">
        <v>0</v>
      </c>
      <c r="C18" s="32">
        <v>2</v>
      </c>
      <c r="D18" s="30" t="s">
        <v>38</v>
      </c>
      <c r="E18" s="32">
        <v>25</v>
      </c>
      <c r="F18" s="31" t="s">
        <v>156</v>
      </c>
      <c r="G18" s="30" t="s">
        <v>36</v>
      </c>
      <c r="H18" s="31" t="s">
        <v>37</v>
      </c>
      <c r="I18" s="32">
        <v>151</v>
      </c>
      <c r="J18" s="29" t="s">
        <v>158</v>
      </c>
      <c r="K18" s="35">
        <f>K19</f>
        <v>3191.01</v>
      </c>
      <c r="L18" s="35">
        <f>L19</f>
        <v>3191.01</v>
      </c>
      <c r="M18" s="36">
        <f t="shared" si="2"/>
        <v>100</v>
      </c>
    </row>
    <row r="19" spans="1:13" s="1" customFormat="1" ht="82.5" customHeight="1">
      <c r="A19" s="42">
        <f t="shared" si="0"/>
        <v>11</v>
      </c>
      <c r="B19" s="32">
        <v>991</v>
      </c>
      <c r="C19" s="32">
        <v>2</v>
      </c>
      <c r="D19" s="30" t="s">
        <v>38</v>
      </c>
      <c r="E19" s="32">
        <v>25</v>
      </c>
      <c r="F19" s="31" t="s">
        <v>156</v>
      </c>
      <c r="G19" s="30" t="s">
        <v>42</v>
      </c>
      <c r="H19" s="31" t="s">
        <v>37</v>
      </c>
      <c r="I19" s="32">
        <v>151</v>
      </c>
      <c r="J19" s="26" t="s">
        <v>157</v>
      </c>
      <c r="K19" s="37">
        <v>3191.01</v>
      </c>
      <c r="L19" s="38">
        <v>3191.01</v>
      </c>
      <c r="M19" s="36">
        <f t="shared" si="2"/>
        <v>100</v>
      </c>
    </row>
    <row r="20" spans="1:13" s="1" customFormat="1" ht="29.25" customHeight="1">
      <c r="A20" s="42">
        <f t="shared" si="0"/>
        <v>12</v>
      </c>
      <c r="B20" s="30" t="s">
        <v>35</v>
      </c>
      <c r="C20" s="30" t="s">
        <v>28</v>
      </c>
      <c r="D20" s="30" t="s">
        <v>38</v>
      </c>
      <c r="E20" s="30" t="s">
        <v>75</v>
      </c>
      <c r="F20" s="30" t="s">
        <v>130</v>
      </c>
      <c r="G20" s="30" t="s">
        <v>36</v>
      </c>
      <c r="H20" s="30" t="s">
        <v>37</v>
      </c>
      <c r="I20" s="30" t="s">
        <v>40</v>
      </c>
      <c r="J20" s="27" t="s">
        <v>148</v>
      </c>
      <c r="K20" s="35">
        <f>K21</f>
        <v>4358.3999999999996</v>
      </c>
      <c r="L20" s="35">
        <f>L21</f>
        <v>4358.3999999999996</v>
      </c>
      <c r="M20" s="36">
        <f t="shared" si="2"/>
        <v>100</v>
      </c>
    </row>
    <row r="21" spans="1:13" s="1" customFormat="1" ht="126">
      <c r="A21" s="42">
        <f t="shared" si="0"/>
        <v>13</v>
      </c>
      <c r="B21" s="30" t="s">
        <v>43</v>
      </c>
      <c r="C21" s="30" t="s">
        <v>28</v>
      </c>
      <c r="D21" s="30" t="s">
        <v>38</v>
      </c>
      <c r="E21" s="30" t="s">
        <v>75</v>
      </c>
      <c r="F21" s="30" t="s">
        <v>130</v>
      </c>
      <c r="G21" s="30" t="s">
        <v>42</v>
      </c>
      <c r="H21" s="30" t="s">
        <v>37</v>
      </c>
      <c r="I21" s="30" t="s">
        <v>40</v>
      </c>
      <c r="J21" s="23" t="s">
        <v>150</v>
      </c>
      <c r="K21" s="37">
        <f>4540-181.6</f>
        <v>4358.3999999999996</v>
      </c>
      <c r="L21" s="38">
        <v>4358.3999999999996</v>
      </c>
      <c r="M21" s="36">
        <f t="shared" si="2"/>
        <v>100</v>
      </c>
    </row>
    <row r="22" spans="1:13" s="1" customFormat="1" ht="24" customHeight="1">
      <c r="A22" s="42">
        <f t="shared" si="0"/>
        <v>14</v>
      </c>
      <c r="B22" s="30" t="s">
        <v>35</v>
      </c>
      <c r="C22" s="30" t="s">
        <v>28</v>
      </c>
      <c r="D22" s="30" t="s">
        <v>38</v>
      </c>
      <c r="E22" s="30" t="s">
        <v>75</v>
      </c>
      <c r="F22" s="30" t="s">
        <v>98</v>
      </c>
      <c r="G22" s="30" t="s">
        <v>36</v>
      </c>
      <c r="H22" s="30" t="s">
        <v>37</v>
      </c>
      <c r="I22" s="30" t="s">
        <v>40</v>
      </c>
      <c r="J22" s="24" t="s">
        <v>96</v>
      </c>
      <c r="K22" s="35">
        <f>K23</f>
        <v>87.5</v>
      </c>
      <c r="L22" s="35">
        <f>L23</f>
        <v>87.5</v>
      </c>
      <c r="M22" s="36">
        <f t="shared" si="2"/>
        <v>100</v>
      </c>
    </row>
    <row r="23" spans="1:13" s="1" customFormat="1" ht="31.5">
      <c r="A23" s="42">
        <f t="shared" si="0"/>
        <v>15</v>
      </c>
      <c r="B23" s="30" t="s">
        <v>43</v>
      </c>
      <c r="C23" s="30" t="s">
        <v>28</v>
      </c>
      <c r="D23" s="30" t="s">
        <v>38</v>
      </c>
      <c r="E23" s="30" t="s">
        <v>75</v>
      </c>
      <c r="F23" s="30" t="s">
        <v>98</v>
      </c>
      <c r="G23" s="30" t="s">
        <v>42</v>
      </c>
      <c r="H23" s="30" t="s">
        <v>37</v>
      </c>
      <c r="I23" s="30" t="s">
        <v>40</v>
      </c>
      <c r="J23" s="25" t="s">
        <v>97</v>
      </c>
      <c r="K23" s="37">
        <v>87.5</v>
      </c>
      <c r="L23" s="38">
        <v>87.5</v>
      </c>
      <c r="M23" s="36">
        <f t="shared" si="2"/>
        <v>100</v>
      </c>
    </row>
    <row r="24" spans="1:13" s="1" customFormat="1" ht="63">
      <c r="A24" s="42">
        <f t="shared" si="0"/>
        <v>16</v>
      </c>
      <c r="B24" s="30" t="s">
        <v>35</v>
      </c>
      <c r="C24" s="30" t="s">
        <v>28</v>
      </c>
      <c r="D24" s="30" t="s">
        <v>38</v>
      </c>
      <c r="E24" s="30" t="s">
        <v>75</v>
      </c>
      <c r="F24" s="30" t="s">
        <v>76</v>
      </c>
      <c r="G24" s="30" t="s">
        <v>36</v>
      </c>
      <c r="H24" s="30" t="s">
        <v>37</v>
      </c>
      <c r="I24" s="30" t="s">
        <v>40</v>
      </c>
      <c r="J24" s="12" t="s">
        <v>77</v>
      </c>
      <c r="K24" s="35">
        <f>K25</f>
        <v>19760.099999999999</v>
      </c>
      <c r="L24" s="35">
        <f>L25</f>
        <v>19760.099999999999</v>
      </c>
      <c r="M24" s="36">
        <f t="shared" si="2"/>
        <v>100</v>
      </c>
    </row>
    <row r="25" spans="1:13" s="1" customFormat="1" ht="63">
      <c r="A25" s="42">
        <f t="shared" si="0"/>
        <v>17</v>
      </c>
      <c r="B25" s="30" t="s">
        <v>43</v>
      </c>
      <c r="C25" s="30" t="s">
        <v>28</v>
      </c>
      <c r="D25" s="30" t="s">
        <v>38</v>
      </c>
      <c r="E25" s="30" t="s">
        <v>75</v>
      </c>
      <c r="F25" s="30" t="s">
        <v>76</v>
      </c>
      <c r="G25" s="30" t="s">
        <v>42</v>
      </c>
      <c r="H25" s="30" t="s">
        <v>37</v>
      </c>
      <c r="I25" s="30" t="s">
        <v>40</v>
      </c>
      <c r="J25" s="4" t="s">
        <v>89</v>
      </c>
      <c r="K25" s="37">
        <v>19760.099999999999</v>
      </c>
      <c r="L25" s="38">
        <v>19760.099999999999</v>
      </c>
      <c r="M25" s="36">
        <f t="shared" si="2"/>
        <v>100</v>
      </c>
    </row>
    <row r="26" spans="1:13" ht="20.25" customHeight="1">
      <c r="A26" s="42">
        <f t="shared" si="0"/>
        <v>18</v>
      </c>
      <c r="B26" s="30" t="s">
        <v>35</v>
      </c>
      <c r="C26" s="30" t="s">
        <v>28</v>
      </c>
      <c r="D26" s="30" t="s">
        <v>38</v>
      </c>
      <c r="E26" s="30" t="s">
        <v>47</v>
      </c>
      <c r="F26" s="30" t="s">
        <v>48</v>
      </c>
      <c r="G26" s="30" t="s">
        <v>36</v>
      </c>
      <c r="H26" s="30" t="s">
        <v>37</v>
      </c>
      <c r="I26" s="30" t="s">
        <v>40</v>
      </c>
      <c r="J26" s="12" t="s">
        <v>5</v>
      </c>
      <c r="K26" s="35">
        <f>K27</f>
        <v>145667.57999999999</v>
      </c>
      <c r="L26" s="35">
        <f t="shared" ref="L26" si="5">L27</f>
        <v>144340.69127999997</v>
      </c>
      <c r="M26" s="36">
        <f t="shared" si="2"/>
        <v>99.089098123274908</v>
      </c>
    </row>
    <row r="27" spans="1:13" ht="15.75">
      <c r="A27" s="42">
        <f t="shared" si="0"/>
        <v>19</v>
      </c>
      <c r="B27" s="30" t="s">
        <v>35</v>
      </c>
      <c r="C27" s="30" t="s">
        <v>28</v>
      </c>
      <c r="D27" s="30" t="s">
        <v>38</v>
      </c>
      <c r="E27" s="30" t="s">
        <v>47</v>
      </c>
      <c r="F27" s="30" t="s">
        <v>48</v>
      </c>
      <c r="G27" s="30" t="s">
        <v>42</v>
      </c>
      <c r="H27" s="30" t="s">
        <v>37</v>
      </c>
      <c r="I27" s="30" t="s">
        <v>40</v>
      </c>
      <c r="J27" s="12" t="s">
        <v>4</v>
      </c>
      <c r="K27" s="37">
        <f>SUM(K28:K55)</f>
        <v>145667.57999999999</v>
      </c>
      <c r="L27" s="37">
        <f>SUM(L28:L55)</f>
        <v>144340.69127999997</v>
      </c>
      <c r="M27" s="36">
        <f t="shared" si="2"/>
        <v>99.089098123274908</v>
      </c>
    </row>
    <row r="28" spans="1:13" s="1" customFormat="1" ht="110.25">
      <c r="A28" s="42">
        <f t="shared" si="0"/>
        <v>20</v>
      </c>
      <c r="B28" s="30" t="s">
        <v>43</v>
      </c>
      <c r="C28" s="30" t="s">
        <v>28</v>
      </c>
      <c r="D28" s="30" t="s">
        <v>38</v>
      </c>
      <c r="E28" s="30" t="s">
        <v>47</v>
      </c>
      <c r="F28" s="30" t="s">
        <v>48</v>
      </c>
      <c r="G28" s="30" t="s">
        <v>42</v>
      </c>
      <c r="H28" s="30" t="s">
        <v>146</v>
      </c>
      <c r="I28" s="30" t="s">
        <v>40</v>
      </c>
      <c r="J28" s="4" t="s">
        <v>145</v>
      </c>
      <c r="K28" s="37">
        <f>1518+14317.5</f>
        <v>15835.5</v>
      </c>
      <c r="L28" s="38">
        <v>15835.5</v>
      </c>
      <c r="M28" s="36">
        <f t="shared" si="2"/>
        <v>100</v>
      </c>
    </row>
    <row r="29" spans="1:13" s="1" customFormat="1" ht="126">
      <c r="A29" s="42">
        <f t="shared" si="0"/>
        <v>21</v>
      </c>
      <c r="B29" s="30" t="s">
        <v>43</v>
      </c>
      <c r="C29" s="30" t="s">
        <v>28</v>
      </c>
      <c r="D29" s="30" t="s">
        <v>38</v>
      </c>
      <c r="E29" s="30" t="s">
        <v>47</v>
      </c>
      <c r="F29" s="30" t="s">
        <v>48</v>
      </c>
      <c r="G29" s="30" t="s">
        <v>42</v>
      </c>
      <c r="H29" s="30" t="s">
        <v>161</v>
      </c>
      <c r="I29" s="30" t="s">
        <v>40</v>
      </c>
      <c r="J29" s="4" t="s">
        <v>162</v>
      </c>
      <c r="K29" s="37">
        <f>1930.3+778.8</f>
        <v>2709.1</v>
      </c>
      <c r="L29" s="38">
        <v>2709.1</v>
      </c>
      <c r="M29" s="36">
        <f t="shared" si="2"/>
        <v>100</v>
      </c>
    </row>
    <row r="30" spans="1:13" s="1" customFormat="1" ht="94.5">
      <c r="A30" s="42"/>
      <c r="B30" s="43" t="s">
        <v>43</v>
      </c>
      <c r="C30" s="43" t="s">
        <v>28</v>
      </c>
      <c r="D30" s="43" t="s">
        <v>38</v>
      </c>
      <c r="E30" s="43" t="s">
        <v>47</v>
      </c>
      <c r="F30" s="43" t="s">
        <v>48</v>
      </c>
      <c r="G30" s="43" t="s">
        <v>42</v>
      </c>
      <c r="H30" s="43" t="s">
        <v>163</v>
      </c>
      <c r="I30" s="43" t="s">
        <v>40</v>
      </c>
      <c r="J30" s="33" t="s">
        <v>164</v>
      </c>
      <c r="K30" s="37">
        <v>1603.7</v>
      </c>
      <c r="L30" s="38">
        <v>1603.7</v>
      </c>
      <c r="M30" s="36">
        <f t="shared" si="2"/>
        <v>100</v>
      </c>
    </row>
    <row r="31" spans="1:13" s="1" customFormat="1" ht="110.25">
      <c r="A31" s="42">
        <f>A29+1</f>
        <v>22</v>
      </c>
      <c r="B31" s="30" t="s">
        <v>43</v>
      </c>
      <c r="C31" s="30" t="s">
        <v>28</v>
      </c>
      <c r="D31" s="30" t="s">
        <v>38</v>
      </c>
      <c r="E31" s="30" t="s">
        <v>47</v>
      </c>
      <c r="F31" s="30" t="s">
        <v>48</v>
      </c>
      <c r="G31" s="30" t="s">
        <v>42</v>
      </c>
      <c r="H31" s="30" t="s">
        <v>128</v>
      </c>
      <c r="I31" s="30" t="s">
        <v>40</v>
      </c>
      <c r="J31" s="4" t="s">
        <v>129</v>
      </c>
      <c r="K31" s="37">
        <v>671</v>
      </c>
      <c r="L31" s="38">
        <f>671</f>
        <v>671</v>
      </c>
      <c r="M31" s="36">
        <f t="shared" si="2"/>
        <v>100</v>
      </c>
    </row>
    <row r="32" spans="1:13" s="1" customFormat="1" ht="94.5">
      <c r="A32" s="42">
        <f t="shared" si="0"/>
        <v>23</v>
      </c>
      <c r="B32" s="43" t="s">
        <v>43</v>
      </c>
      <c r="C32" s="43" t="s">
        <v>28</v>
      </c>
      <c r="D32" s="43" t="s">
        <v>38</v>
      </c>
      <c r="E32" s="43" t="s">
        <v>47</v>
      </c>
      <c r="F32" s="43" t="s">
        <v>48</v>
      </c>
      <c r="G32" s="43" t="s">
        <v>42</v>
      </c>
      <c r="H32" s="43" t="s">
        <v>86</v>
      </c>
      <c r="I32" s="43" t="s">
        <v>40</v>
      </c>
      <c r="J32" s="19" t="s">
        <v>83</v>
      </c>
      <c r="K32" s="39">
        <v>8037.6</v>
      </c>
      <c r="L32" s="38">
        <v>8037.6</v>
      </c>
      <c r="M32" s="36">
        <f t="shared" si="2"/>
        <v>100</v>
      </c>
    </row>
    <row r="33" spans="1:13" s="1" customFormat="1" ht="173.25">
      <c r="A33" s="42">
        <f t="shared" si="0"/>
        <v>24</v>
      </c>
      <c r="B33" s="43" t="s">
        <v>43</v>
      </c>
      <c r="C33" s="43" t="s">
        <v>28</v>
      </c>
      <c r="D33" s="43" t="s">
        <v>38</v>
      </c>
      <c r="E33" s="43" t="s">
        <v>47</v>
      </c>
      <c r="F33" s="43" t="s">
        <v>48</v>
      </c>
      <c r="G33" s="43" t="s">
        <v>42</v>
      </c>
      <c r="H33" s="43" t="s">
        <v>87</v>
      </c>
      <c r="I33" s="43" t="s">
        <v>40</v>
      </c>
      <c r="J33" s="19" t="s">
        <v>84</v>
      </c>
      <c r="K33" s="39">
        <f>2777.9+837.7</f>
        <v>3615.6000000000004</v>
      </c>
      <c r="L33" s="38">
        <v>3615.6</v>
      </c>
      <c r="M33" s="36">
        <f t="shared" si="2"/>
        <v>99.999999999999986</v>
      </c>
    </row>
    <row r="34" spans="1:13" s="1" customFormat="1" ht="94.5">
      <c r="A34" s="42">
        <f t="shared" si="0"/>
        <v>25</v>
      </c>
      <c r="B34" s="43" t="s">
        <v>43</v>
      </c>
      <c r="C34" s="43" t="s">
        <v>28</v>
      </c>
      <c r="D34" s="43" t="s">
        <v>38</v>
      </c>
      <c r="E34" s="43" t="s">
        <v>47</v>
      </c>
      <c r="F34" s="43" t="s">
        <v>48</v>
      </c>
      <c r="G34" s="43" t="s">
        <v>42</v>
      </c>
      <c r="H34" s="43" t="s">
        <v>88</v>
      </c>
      <c r="I34" s="43" t="s">
        <v>40</v>
      </c>
      <c r="J34" s="19" t="s">
        <v>85</v>
      </c>
      <c r="K34" s="39">
        <f>9536+3051</f>
        <v>12587</v>
      </c>
      <c r="L34" s="38">
        <f>7265.844+5321.156</f>
        <v>12587</v>
      </c>
      <c r="M34" s="36">
        <f t="shared" si="2"/>
        <v>100</v>
      </c>
    </row>
    <row r="35" spans="1:13" s="1" customFormat="1" ht="110.25">
      <c r="A35" s="42">
        <f t="shared" si="0"/>
        <v>26</v>
      </c>
      <c r="B35" s="30" t="s">
        <v>43</v>
      </c>
      <c r="C35" s="30" t="s">
        <v>28</v>
      </c>
      <c r="D35" s="30" t="s">
        <v>38</v>
      </c>
      <c r="E35" s="30" t="s">
        <v>47</v>
      </c>
      <c r="F35" s="30" t="s">
        <v>48</v>
      </c>
      <c r="G35" s="30" t="s">
        <v>42</v>
      </c>
      <c r="H35" s="30" t="s">
        <v>159</v>
      </c>
      <c r="I35" s="30" t="s">
        <v>40</v>
      </c>
      <c r="J35" s="4" t="s">
        <v>160</v>
      </c>
      <c r="K35" s="39">
        <v>93.2</v>
      </c>
      <c r="L35" s="38">
        <v>93.2</v>
      </c>
      <c r="M35" s="36">
        <f t="shared" si="2"/>
        <v>100</v>
      </c>
    </row>
    <row r="36" spans="1:13" s="1" customFormat="1" ht="126">
      <c r="A36" s="42">
        <f t="shared" si="0"/>
        <v>27</v>
      </c>
      <c r="B36" s="30" t="s">
        <v>43</v>
      </c>
      <c r="C36" s="30" t="s">
        <v>28</v>
      </c>
      <c r="D36" s="30" t="s">
        <v>38</v>
      </c>
      <c r="E36" s="30" t="s">
        <v>47</v>
      </c>
      <c r="F36" s="30" t="s">
        <v>48</v>
      </c>
      <c r="G36" s="30" t="s">
        <v>42</v>
      </c>
      <c r="H36" s="30" t="s">
        <v>99</v>
      </c>
      <c r="I36" s="30" t="s">
        <v>40</v>
      </c>
      <c r="J36" s="4" t="s">
        <v>100</v>
      </c>
      <c r="K36" s="37">
        <v>90.2</v>
      </c>
      <c r="L36" s="38">
        <v>90.2</v>
      </c>
      <c r="M36" s="36">
        <f t="shared" si="2"/>
        <v>100</v>
      </c>
    </row>
    <row r="37" spans="1:13" s="1" customFormat="1" ht="157.5">
      <c r="A37" s="42">
        <f t="shared" si="0"/>
        <v>28</v>
      </c>
      <c r="B37" s="30" t="s">
        <v>43</v>
      </c>
      <c r="C37" s="30" t="s">
        <v>28</v>
      </c>
      <c r="D37" s="30" t="s">
        <v>38</v>
      </c>
      <c r="E37" s="30" t="s">
        <v>47</v>
      </c>
      <c r="F37" s="30" t="s">
        <v>48</v>
      </c>
      <c r="G37" s="30" t="s">
        <v>42</v>
      </c>
      <c r="H37" s="30" t="s">
        <v>101</v>
      </c>
      <c r="I37" s="30" t="s">
        <v>40</v>
      </c>
      <c r="J37" s="4" t="s">
        <v>103</v>
      </c>
      <c r="K37" s="37">
        <v>620</v>
      </c>
      <c r="L37" s="38">
        <v>620</v>
      </c>
      <c r="M37" s="36">
        <f t="shared" si="2"/>
        <v>100</v>
      </c>
    </row>
    <row r="38" spans="1:13" s="1" customFormat="1" ht="110.25">
      <c r="A38" s="42">
        <f t="shared" si="0"/>
        <v>29</v>
      </c>
      <c r="B38" s="30" t="s">
        <v>43</v>
      </c>
      <c r="C38" s="30" t="s">
        <v>28</v>
      </c>
      <c r="D38" s="30" t="s">
        <v>38</v>
      </c>
      <c r="E38" s="30" t="s">
        <v>47</v>
      </c>
      <c r="F38" s="30" t="s">
        <v>48</v>
      </c>
      <c r="G38" s="30" t="s">
        <v>42</v>
      </c>
      <c r="H38" s="30" t="s">
        <v>144</v>
      </c>
      <c r="I38" s="30" t="s">
        <v>40</v>
      </c>
      <c r="J38" s="4" t="s">
        <v>151</v>
      </c>
      <c r="K38" s="40">
        <v>1000</v>
      </c>
      <c r="L38" s="38">
        <v>1000</v>
      </c>
      <c r="M38" s="36">
        <f t="shared" si="2"/>
        <v>100</v>
      </c>
    </row>
    <row r="39" spans="1:13" s="1" customFormat="1" ht="110.25">
      <c r="A39" s="42">
        <f t="shared" si="0"/>
        <v>30</v>
      </c>
      <c r="B39" s="30" t="s">
        <v>43</v>
      </c>
      <c r="C39" s="30" t="s">
        <v>28</v>
      </c>
      <c r="D39" s="30" t="s">
        <v>38</v>
      </c>
      <c r="E39" s="30" t="s">
        <v>47</v>
      </c>
      <c r="F39" s="30" t="s">
        <v>48</v>
      </c>
      <c r="G39" s="30" t="s">
        <v>42</v>
      </c>
      <c r="H39" s="30" t="s">
        <v>142</v>
      </c>
      <c r="I39" s="30" t="s">
        <v>40</v>
      </c>
      <c r="J39" s="28" t="s">
        <v>141</v>
      </c>
      <c r="K39" s="40">
        <v>3800</v>
      </c>
      <c r="L39" s="38">
        <v>3800</v>
      </c>
      <c r="M39" s="36">
        <f t="shared" si="2"/>
        <v>100</v>
      </c>
    </row>
    <row r="40" spans="1:13" s="1" customFormat="1" ht="189">
      <c r="A40" s="42">
        <f t="shared" si="0"/>
        <v>31</v>
      </c>
      <c r="B40" s="30" t="s">
        <v>43</v>
      </c>
      <c r="C40" s="30" t="s">
        <v>28</v>
      </c>
      <c r="D40" s="30" t="s">
        <v>38</v>
      </c>
      <c r="E40" s="30" t="s">
        <v>47</v>
      </c>
      <c r="F40" s="30" t="s">
        <v>48</v>
      </c>
      <c r="G40" s="30" t="s">
        <v>42</v>
      </c>
      <c r="H40" s="30" t="s">
        <v>143</v>
      </c>
      <c r="I40" s="30" t="s">
        <v>40</v>
      </c>
      <c r="J40" s="4" t="s">
        <v>152</v>
      </c>
      <c r="K40" s="40">
        <v>386.7</v>
      </c>
      <c r="L40" s="38">
        <v>386.7</v>
      </c>
      <c r="M40" s="36">
        <f t="shared" si="2"/>
        <v>100</v>
      </c>
    </row>
    <row r="41" spans="1:13" s="1" customFormat="1" ht="173.25">
      <c r="A41" s="42">
        <f t="shared" si="0"/>
        <v>32</v>
      </c>
      <c r="B41" s="30" t="s">
        <v>43</v>
      </c>
      <c r="C41" s="30" t="s">
        <v>28</v>
      </c>
      <c r="D41" s="30" t="s">
        <v>38</v>
      </c>
      <c r="E41" s="30" t="s">
        <v>47</v>
      </c>
      <c r="F41" s="30" t="s">
        <v>48</v>
      </c>
      <c r="G41" s="30" t="s">
        <v>42</v>
      </c>
      <c r="H41" s="30" t="s">
        <v>126</v>
      </c>
      <c r="I41" s="30" t="s">
        <v>40</v>
      </c>
      <c r="J41" s="4" t="s">
        <v>127</v>
      </c>
      <c r="K41" s="37">
        <v>1980</v>
      </c>
      <c r="L41" s="38">
        <v>1980</v>
      </c>
      <c r="M41" s="36">
        <f t="shared" si="2"/>
        <v>100</v>
      </c>
    </row>
    <row r="42" spans="1:13" ht="92.25" customHeight="1">
      <c r="A42" s="42">
        <f t="shared" si="0"/>
        <v>33</v>
      </c>
      <c r="B42" s="43" t="s">
        <v>43</v>
      </c>
      <c r="C42" s="43" t="s">
        <v>28</v>
      </c>
      <c r="D42" s="43" t="s">
        <v>38</v>
      </c>
      <c r="E42" s="43" t="s">
        <v>47</v>
      </c>
      <c r="F42" s="43" t="s">
        <v>48</v>
      </c>
      <c r="G42" s="43" t="s">
        <v>42</v>
      </c>
      <c r="H42" s="43" t="s">
        <v>49</v>
      </c>
      <c r="I42" s="43" t="s">
        <v>40</v>
      </c>
      <c r="J42" s="19" t="s">
        <v>105</v>
      </c>
      <c r="K42" s="39">
        <v>825.9</v>
      </c>
      <c r="L42" s="38">
        <v>825.00509</v>
      </c>
      <c r="M42" s="36">
        <f t="shared" si="2"/>
        <v>99.891644266860396</v>
      </c>
    </row>
    <row r="43" spans="1:13" s="1" customFormat="1" ht="126" hidden="1">
      <c r="A43" s="42">
        <f t="shared" si="0"/>
        <v>34</v>
      </c>
      <c r="B43" s="30" t="s">
        <v>43</v>
      </c>
      <c r="C43" s="30" t="s">
        <v>28</v>
      </c>
      <c r="D43" s="30" t="s">
        <v>38</v>
      </c>
      <c r="E43" s="30" t="s">
        <v>47</v>
      </c>
      <c r="F43" s="30" t="s">
        <v>48</v>
      </c>
      <c r="G43" s="30" t="s">
        <v>42</v>
      </c>
      <c r="H43" s="30" t="s">
        <v>104</v>
      </c>
      <c r="I43" s="30" t="s">
        <v>40</v>
      </c>
      <c r="J43" s="4" t="s">
        <v>106</v>
      </c>
      <c r="K43" s="37">
        <f>20628.2-20628.2</f>
        <v>0</v>
      </c>
      <c r="L43" s="38"/>
      <c r="M43" s="36" t="e">
        <f t="shared" si="2"/>
        <v>#DIV/0!</v>
      </c>
    </row>
    <row r="44" spans="1:13" s="1" customFormat="1" ht="157.5">
      <c r="A44" s="42">
        <v>34</v>
      </c>
      <c r="B44" s="43" t="s">
        <v>43</v>
      </c>
      <c r="C44" s="43" t="s">
        <v>28</v>
      </c>
      <c r="D44" s="43" t="s">
        <v>38</v>
      </c>
      <c r="E44" s="43" t="s">
        <v>47</v>
      </c>
      <c r="F44" s="43" t="s">
        <v>48</v>
      </c>
      <c r="G44" s="43" t="s">
        <v>42</v>
      </c>
      <c r="H44" s="43" t="s">
        <v>132</v>
      </c>
      <c r="I44" s="43" t="s">
        <v>40</v>
      </c>
      <c r="J44" s="4" t="s">
        <v>154</v>
      </c>
      <c r="K44" s="40">
        <f>2300-1404.5</f>
        <v>895.5</v>
      </c>
      <c r="L44" s="38">
        <v>895.5</v>
      </c>
      <c r="M44" s="36">
        <f t="shared" si="2"/>
        <v>100</v>
      </c>
    </row>
    <row r="45" spans="1:13" s="1" customFormat="1" ht="94.5">
      <c r="A45" s="42">
        <f t="shared" si="0"/>
        <v>35</v>
      </c>
      <c r="B45" s="43" t="s">
        <v>43</v>
      </c>
      <c r="C45" s="43" t="s">
        <v>28</v>
      </c>
      <c r="D45" s="43" t="s">
        <v>38</v>
      </c>
      <c r="E45" s="43" t="s">
        <v>47</v>
      </c>
      <c r="F45" s="43" t="s">
        <v>48</v>
      </c>
      <c r="G45" s="43" t="s">
        <v>42</v>
      </c>
      <c r="H45" s="43" t="s">
        <v>135</v>
      </c>
      <c r="I45" s="43" t="s">
        <v>40</v>
      </c>
      <c r="J45" s="19" t="s">
        <v>153</v>
      </c>
      <c r="K45" s="40">
        <v>2000</v>
      </c>
      <c r="L45" s="38">
        <v>2000</v>
      </c>
      <c r="M45" s="36">
        <f t="shared" si="2"/>
        <v>100</v>
      </c>
    </row>
    <row r="46" spans="1:13" s="1" customFormat="1" ht="94.5">
      <c r="A46" s="42">
        <f t="shared" si="0"/>
        <v>36</v>
      </c>
      <c r="B46" s="43" t="s">
        <v>43</v>
      </c>
      <c r="C46" s="43" t="s">
        <v>28</v>
      </c>
      <c r="D46" s="43" t="s">
        <v>38</v>
      </c>
      <c r="E46" s="43" t="s">
        <v>47</v>
      </c>
      <c r="F46" s="43" t="s">
        <v>48</v>
      </c>
      <c r="G46" s="43" t="s">
        <v>42</v>
      </c>
      <c r="H46" s="43" t="s">
        <v>102</v>
      </c>
      <c r="I46" s="43" t="s">
        <v>40</v>
      </c>
      <c r="J46" s="19" t="s">
        <v>107</v>
      </c>
      <c r="K46" s="39">
        <v>236.9</v>
      </c>
      <c r="L46" s="38">
        <v>217.56533999999999</v>
      </c>
      <c r="M46" s="36">
        <f t="shared" si="2"/>
        <v>91.838471929083994</v>
      </c>
    </row>
    <row r="47" spans="1:13" s="1" customFormat="1" ht="110.25">
      <c r="A47" s="42">
        <f t="shared" si="0"/>
        <v>37</v>
      </c>
      <c r="B47" s="30" t="s">
        <v>43</v>
      </c>
      <c r="C47" s="30" t="s">
        <v>28</v>
      </c>
      <c r="D47" s="30" t="s">
        <v>38</v>
      </c>
      <c r="E47" s="30" t="s">
        <v>47</v>
      </c>
      <c r="F47" s="30" t="s">
        <v>48</v>
      </c>
      <c r="G47" s="30" t="s">
        <v>42</v>
      </c>
      <c r="H47" s="30" t="s">
        <v>124</v>
      </c>
      <c r="I47" s="30" t="s">
        <v>40</v>
      </c>
      <c r="J47" s="4" t="s">
        <v>125</v>
      </c>
      <c r="K47" s="37">
        <v>8722.1</v>
      </c>
      <c r="L47" s="38">
        <v>7897.4232099999999</v>
      </c>
      <c r="M47" s="36">
        <f t="shared" si="2"/>
        <v>90.544974375437107</v>
      </c>
    </row>
    <row r="48" spans="1:13" s="1" customFormat="1" ht="94.5">
      <c r="A48" s="42">
        <f t="shared" si="0"/>
        <v>38</v>
      </c>
      <c r="B48" s="43" t="s">
        <v>43</v>
      </c>
      <c r="C48" s="43" t="s">
        <v>28</v>
      </c>
      <c r="D48" s="43" t="s">
        <v>38</v>
      </c>
      <c r="E48" s="43" t="s">
        <v>47</v>
      </c>
      <c r="F48" s="43" t="s">
        <v>48</v>
      </c>
      <c r="G48" s="43" t="s">
        <v>42</v>
      </c>
      <c r="H48" s="43" t="s">
        <v>78</v>
      </c>
      <c r="I48" s="43" t="s">
        <v>40</v>
      </c>
      <c r="J48" s="20" t="s">
        <v>79</v>
      </c>
      <c r="K48" s="39">
        <v>17577.7</v>
      </c>
      <c r="L48" s="38">
        <v>17577.7</v>
      </c>
      <c r="M48" s="36">
        <f t="shared" si="2"/>
        <v>100</v>
      </c>
    </row>
    <row r="49" spans="1:13" s="1" customFormat="1" ht="110.25">
      <c r="A49" s="42">
        <f t="shared" si="0"/>
        <v>39</v>
      </c>
      <c r="B49" s="43" t="s">
        <v>43</v>
      </c>
      <c r="C49" s="43" t="s">
        <v>28</v>
      </c>
      <c r="D49" s="43" t="s">
        <v>38</v>
      </c>
      <c r="E49" s="43" t="s">
        <v>47</v>
      </c>
      <c r="F49" s="43" t="s">
        <v>48</v>
      </c>
      <c r="G49" s="43" t="s">
        <v>42</v>
      </c>
      <c r="H49" s="43" t="s">
        <v>80</v>
      </c>
      <c r="I49" s="43" t="s">
        <v>40</v>
      </c>
      <c r="J49" s="19" t="s">
        <v>81</v>
      </c>
      <c r="K49" s="39">
        <v>11017.4</v>
      </c>
      <c r="L49" s="38">
        <v>10736.112639999999</v>
      </c>
      <c r="M49" s="36">
        <f t="shared" si="2"/>
        <v>97.446880752264605</v>
      </c>
    </row>
    <row r="50" spans="1:13" s="1" customFormat="1" ht="141.75" customHeight="1">
      <c r="A50" s="42">
        <f t="shared" si="0"/>
        <v>40</v>
      </c>
      <c r="B50" s="30" t="s">
        <v>43</v>
      </c>
      <c r="C50" s="30" t="s">
        <v>28</v>
      </c>
      <c r="D50" s="30" t="s">
        <v>38</v>
      </c>
      <c r="E50" s="30" t="s">
        <v>47</v>
      </c>
      <c r="F50" s="30" t="s">
        <v>48</v>
      </c>
      <c r="G50" s="30" t="s">
        <v>42</v>
      </c>
      <c r="H50" s="30" t="s">
        <v>165</v>
      </c>
      <c r="I50" s="30" t="s">
        <v>40</v>
      </c>
      <c r="J50" s="4" t="s">
        <v>166</v>
      </c>
      <c r="K50" s="37">
        <v>35900</v>
      </c>
      <c r="L50" s="38">
        <v>35900</v>
      </c>
      <c r="M50" s="36">
        <f t="shared" si="2"/>
        <v>100</v>
      </c>
    </row>
    <row r="51" spans="1:13" ht="157.5">
      <c r="A51" s="42">
        <f t="shared" si="0"/>
        <v>41</v>
      </c>
      <c r="B51" s="43" t="s">
        <v>43</v>
      </c>
      <c r="C51" s="43" t="s">
        <v>28</v>
      </c>
      <c r="D51" s="43" t="s">
        <v>38</v>
      </c>
      <c r="E51" s="43" t="s">
        <v>47</v>
      </c>
      <c r="F51" s="43" t="s">
        <v>48</v>
      </c>
      <c r="G51" s="43" t="s">
        <v>42</v>
      </c>
      <c r="H51" s="43" t="s">
        <v>50</v>
      </c>
      <c r="I51" s="43" t="s">
        <v>40</v>
      </c>
      <c r="J51" s="19" t="s">
        <v>108</v>
      </c>
      <c r="K51" s="39">
        <f>448-326.12</f>
        <v>121.88</v>
      </c>
      <c r="L51" s="38">
        <v>121.88</v>
      </c>
      <c r="M51" s="36">
        <f t="shared" si="2"/>
        <v>100</v>
      </c>
    </row>
    <row r="52" spans="1:13" s="1" customFormat="1" ht="94.5">
      <c r="A52" s="42">
        <f t="shared" si="0"/>
        <v>42</v>
      </c>
      <c r="B52" s="43" t="s">
        <v>43</v>
      </c>
      <c r="C52" s="43" t="s">
        <v>28</v>
      </c>
      <c r="D52" s="43" t="s">
        <v>38</v>
      </c>
      <c r="E52" s="43" t="s">
        <v>47</v>
      </c>
      <c r="F52" s="43" t="s">
        <v>48</v>
      </c>
      <c r="G52" s="43" t="s">
        <v>42</v>
      </c>
      <c r="H52" s="43" t="s">
        <v>137</v>
      </c>
      <c r="I52" s="43" t="s">
        <v>40</v>
      </c>
      <c r="J52" s="28" t="s">
        <v>136</v>
      </c>
      <c r="K52" s="40">
        <v>909.3</v>
      </c>
      <c r="L52" s="38">
        <v>908.60500000000002</v>
      </c>
      <c r="M52" s="36">
        <f t="shared" si="2"/>
        <v>99.92356757945673</v>
      </c>
    </row>
    <row r="53" spans="1:13" s="1" customFormat="1" ht="267.75">
      <c r="A53" s="42">
        <f t="shared" si="0"/>
        <v>43</v>
      </c>
      <c r="B53" s="43" t="s">
        <v>43</v>
      </c>
      <c r="C53" s="43" t="s">
        <v>28</v>
      </c>
      <c r="D53" s="43" t="s">
        <v>38</v>
      </c>
      <c r="E53" s="43" t="s">
        <v>47</v>
      </c>
      <c r="F53" s="43" t="s">
        <v>48</v>
      </c>
      <c r="G53" s="43" t="s">
        <v>42</v>
      </c>
      <c r="H53" s="43" t="s">
        <v>134</v>
      </c>
      <c r="I53" s="43" t="s">
        <v>40</v>
      </c>
      <c r="J53" s="28" t="s">
        <v>133</v>
      </c>
      <c r="K53" s="40">
        <v>8300</v>
      </c>
      <c r="L53" s="38">
        <v>8100</v>
      </c>
      <c r="M53" s="36">
        <f t="shared" si="2"/>
        <v>97.590361445783131</v>
      </c>
    </row>
    <row r="54" spans="1:13" s="1" customFormat="1" ht="141.75">
      <c r="A54" s="42">
        <f t="shared" si="0"/>
        <v>44</v>
      </c>
      <c r="B54" s="43" t="s">
        <v>43</v>
      </c>
      <c r="C54" s="43" t="s">
        <v>28</v>
      </c>
      <c r="D54" s="43" t="s">
        <v>38</v>
      </c>
      <c r="E54" s="43" t="s">
        <v>47</v>
      </c>
      <c r="F54" s="43" t="s">
        <v>48</v>
      </c>
      <c r="G54" s="43" t="s">
        <v>42</v>
      </c>
      <c r="H54" s="43" t="s">
        <v>131</v>
      </c>
      <c r="I54" s="43" t="s">
        <v>40</v>
      </c>
      <c r="J54" s="4" t="s">
        <v>155</v>
      </c>
      <c r="K54" s="40">
        <v>1581.8</v>
      </c>
      <c r="L54" s="38">
        <v>1581.8</v>
      </c>
      <c r="M54" s="36">
        <f t="shared" si="2"/>
        <v>100</v>
      </c>
    </row>
    <row r="55" spans="1:13" s="1" customFormat="1" ht="173.25">
      <c r="A55" s="42">
        <f t="shared" si="0"/>
        <v>45</v>
      </c>
      <c r="B55" s="43" t="s">
        <v>43</v>
      </c>
      <c r="C55" s="43" t="s">
        <v>28</v>
      </c>
      <c r="D55" s="43" t="s">
        <v>38</v>
      </c>
      <c r="E55" s="43" t="s">
        <v>47</v>
      </c>
      <c r="F55" s="43" t="s">
        <v>48</v>
      </c>
      <c r="G55" s="43" t="s">
        <v>42</v>
      </c>
      <c r="H55" s="43" t="s">
        <v>139</v>
      </c>
      <c r="I55" s="43" t="s">
        <v>40</v>
      </c>
      <c r="J55" s="28" t="s">
        <v>138</v>
      </c>
      <c r="K55" s="40">
        <f>5131.8-582.3</f>
        <v>4549.5</v>
      </c>
      <c r="L55" s="38">
        <v>4549.5</v>
      </c>
      <c r="M55" s="36">
        <f t="shared" si="2"/>
        <v>100</v>
      </c>
    </row>
    <row r="56" spans="1:13" ht="36.75" customHeight="1">
      <c r="A56" s="42">
        <f t="shared" si="0"/>
        <v>46</v>
      </c>
      <c r="B56" s="43" t="s">
        <v>35</v>
      </c>
      <c r="C56" s="43" t="s">
        <v>28</v>
      </c>
      <c r="D56" s="43" t="s">
        <v>38</v>
      </c>
      <c r="E56" s="43" t="s">
        <v>51</v>
      </c>
      <c r="F56" s="43" t="s">
        <v>35</v>
      </c>
      <c r="G56" s="43" t="s">
        <v>36</v>
      </c>
      <c r="H56" s="43" t="s">
        <v>37</v>
      </c>
      <c r="I56" s="43" t="s">
        <v>40</v>
      </c>
      <c r="J56" s="21" t="s">
        <v>82</v>
      </c>
      <c r="K56" s="41">
        <f>K57+K76+K78+K80+K82</f>
        <v>395384.36400000006</v>
      </c>
      <c r="L56" s="41">
        <f>L57+L76+L78+L80+L82</f>
        <v>394194.99600000004</v>
      </c>
      <c r="M56" s="36">
        <f t="shared" si="2"/>
        <v>99.699186890455778</v>
      </c>
    </row>
    <row r="57" spans="1:13" ht="47.25">
      <c r="A57" s="42">
        <f t="shared" si="0"/>
        <v>47</v>
      </c>
      <c r="B57" s="43" t="s">
        <v>35</v>
      </c>
      <c r="C57" s="43" t="s">
        <v>28</v>
      </c>
      <c r="D57" s="43" t="s">
        <v>38</v>
      </c>
      <c r="E57" s="43" t="s">
        <v>51</v>
      </c>
      <c r="F57" s="43" t="s">
        <v>52</v>
      </c>
      <c r="G57" s="43" t="s">
        <v>36</v>
      </c>
      <c r="H57" s="43" t="s">
        <v>37</v>
      </c>
      <c r="I57" s="43" t="s">
        <v>40</v>
      </c>
      <c r="J57" s="22" t="s">
        <v>6</v>
      </c>
      <c r="K57" s="41">
        <f t="shared" ref="K57:L57" si="6">K58</f>
        <v>379705.59</v>
      </c>
      <c r="L57" s="41">
        <f t="shared" si="6"/>
        <v>378816.05165000004</v>
      </c>
      <c r="M57" s="36">
        <f t="shared" si="2"/>
        <v>99.765729456340111</v>
      </c>
    </row>
    <row r="58" spans="1:13" ht="47.25">
      <c r="A58" s="42">
        <f t="shared" si="0"/>
        <v>48</v>
      </c>
      <c r="B58" s="43" t="s">
        <v>35</v>
      </c>
      <c r="C58" s="43" t="s">
        <v>28</v>
      </c>
      <c r="D58" s="43" t="s">
        <v>38</v>
      </c>
      <c r="E58" s="43" t="s">
        <v>51</v>
      </c>
      <c r="F58" s="43" t="s">
        <v>52</v>
      </c>
      <c r="G58" s="43" t="s">
        <v>42</v>
      </c>
      <c r="H58" s="43" t="s">
        <v>37</v>
      </c>
      <c r="I58" s="43" t="s">
        <v>40</v>
      </c>
      <c r="J58" s="22" t="s">
        <v>7</v>
      </c>
      <c r="K58" s="41">
        <f>SUM(K59:K75)</f>
        <v>379705.59</v>
      </c>
      <c r="L58" s="41">
        <f>SUM(L59:L75)</f>
        <v>378816.05165000004</v>
      </c>
      <c r="M58" s="36">
        <f t="shared" si="2"/>
        <v>99.765729456340111</v>
      </c>
    </row>
    <row r="59" spans="1:13" ht="153" customHeight="1">
      <c r="A59" s="42">
        <f t="shared" si="0"/>
        <v>49</v>
      </c>
      <c r="B59" s="43" t="s">
        <v>43</v>
      </c>
      <c r="C59" s="43" t="s">
        <v>28</v>
      </c>
      <c r="D59" s="43" t="s">
        <v>38</v>
      </c>
      <c r="E59" s="43" t="s">
        <v>51</v>
      </c>
      <c r="F59" s="43" t="s">
        <v>52</v>
      </c>
      <c r="G59" s="43" t="s">
        <v>42</v>
      </c>
      <c r="H59" s="43" t="s">
        <v>53</v>
      </c>
      <c r="I59" s="43" t="s">
        <v>40</v>
      </c>
      <c r="J59" s="19" t="s">
        <v>109</v>
      </c>
      <c r="K59" s="39">
        <f>20935.6+6100.68+3601.06+374.67+382.7+206.05</f>
        <v>31600.76</v>
      </c>
      <c r="L59" s="38">
        <v>31600.759880000001</v>
      </c>
      <c r="M59" s="36">
        <f t="shared" si="2"/>
        <v>99.999999620262301</v>
      </c>
    </row>
    <row r="60" spans="1:13" ht="141.75">
      <c r="A60" s="42">
        <f t="shared" si="0"/>
        <v>50</v>
      </c>
      <c r="B60" s="43" t="s">
        <v>43</v>
      </c>
      <c r="C60" s="43" t="s">
        <v>28</v>
      </c>
      <c r="D60" s="43" t="s">
        <v>38</v>
      </c>
      <c r="E60" s="43" t="s">
        <v>51</v>
      </c>
      <c r="F60" s="43" t="s">
        <v>52</v>
      </c>
      <c r="G60" s="43" t="s">
        <v>42</v>
      </c>
      <c r="H60" s="43" t="s">
        <v>54</v>
      </c>
      <c r="I60" s="43" t="s">
        <v>40</v>
      </c>
      <c r="J60" s="19" t="s">
        <v>110</v>
      </c>
      <c r="K60" s="39">
        <f>36.4+51.6</f>
        <v>88</v>
      </c>
      <c r="L60" s="38">
        <v>83.936000000000007</v>
      </c>
      <c r="M60" s="36">
        <f t="shared" si="2"/>
        <v>95.38181818181819</v>
      </c>
    </row>
    <row r="61" spans="1:13" ht="249" customHeight="1">
      <c r="A61" s="42">
        <f t="shared" si="0"/>
        <v>51</v>
      </c>
      <c r="B61" s="43" t="s">
        <v>43</v>
      </c>
      <c r="C61" s="43" t="s">
        <v>28</v>
      </c>
      <c r="D61" s="43" t="s">
        <v>38</v>
      </c>
      <c r="E61" s="43" t="s">
        <v>51</v>
      </c>
      <c r="F61" s="43" t="s">
        <v>52</v>
      </c>
      <c r="G61" s="43" t="s">
        <v>42</v>
      </c>
      <c r="H61" s="43" t="s">
        <v>55</v>
      </c>
      <c r="I61" s="43" t="s">
        <v>40</v>
      </c>
      <c r="J61" s="19" t="s">
        <v>111</v>
      </c>
      <c r="K61" s="39">
        <f>39286.9+1176.3+3233.6+924.9</f>
        <v>44621.700000000004</v>
      </c>
      <c r="L61" s="38">
        <v>44621.097000000002</v>
      </c>
      <c r="M61" s="36">
        <f t="shared" si="2"/>
        <v>99.998648639563257</v>
      </c>
    </row>
    <row r="62" spans="1:13" ht="283.5">
      <c r="A62" s="42">
        <f t="shared" si="0"/>
        <v>52</v>
      </c>
      <c r="B62" s="30" t="s">
        <v>43</v>
      </c>
      <c r="C62" s="30" t="s">
        <v>28</v>
      </c>
      <c r="D62" s="30" t="s">
        <v>38</v>
      </c>
      <c r="E62" s="30" t="s">
        <v>51</v>
      </c>
      <c r="F62" s="30" t="s">
        <v>52</v>
      </c>
      <c r="G62" s="30" t="s">
        <v>42</v>
      </c>
      <c r="H62" s="30" t="s">
        <v>56</v>
      </c>
      <c r="I62" s="30" t="s">
        <v>40</v>
      </c>
      <c r="J62" s="4" t="s">
        <v>112</v>
      </c>
      <c r="K62" s="37">
        <f>29497.5+1087.6+48.1+42.4</f>
        <v>30675.599999999999</v>
      </c>
      <c r="L62" s="38">
        <v>30675.599999999999</v>
      </c>
      <c r="M62" s="36">
        <f t="shared" si="2"/>
        <v>100</v>
      </c>
    </row>
    <row r="63" spans="1:13" ht="157.5">
      <c r="A63" s="42">
        <f t="shared" si="0"/>
        <v>53</v>
      </c>
      <c r="B63" s="30" t="s">
        <v>43</v>
      </c>
      <c r="C63" s="30" t="s">
        <v>28</v>
      </c>
      <c r="D63" s="30" t="s">
        <v>38</v>
      </c>
      <c r="E63" s="30" t="s">
        <v>51</v>
      </c>
      <c r="F63" s="30" t="s">
        <v>52</v>
      </c>
      <c r="G63" s="30" t="s">
        <v>42</v>
      </c>
      <c r="H63" s="30" t="s">
        <v>57</v>
      </c>
      <c r="I63" s="30" t="s">
        <v>40</v>
      </c>
      <c r="J63" s="4" t="s">
        <v>13</v>
      </c>
      <c r="K63" s="37">
        <f>32+1.2+2.1</f>
        <v>35.300000000000004</v>
      </c>
      <c r="L63" s="38">
        <v>35.299999999999997</v>
      </c>
      <c r="M63" s="36">
        <f t="shared" si="2"/>
        <v>99.999999999999972</v>
      </c>
    </row>
    <row r="64" spans="1:13" ht="141.75">
      <c r="A64" s="42">
        <f t="shared" si="0"/>
        <v>54</v>
      </c>
      <c r="B64" s="30" t="s">
        <v>43</v>
      </c>
      <c r="C64" s="30" t="s">
        <v>28</v>
      </c>
      <c r="D64" s="30" t="s">
        <v>38</v>
      </c>
      <c r="E64" s="30" t="s">
        <v>51</v>
      </c>
      <c r="F64" s="30" t="s">
        <v>52</v>
      </c>
      <c r="G64" s="30" t="s">
        <v>42</v>
      </c>
      <c r="H64" s="30" t="s">
        <v>58</v>
      </c>
      <c r="I64" s="30" t="s">
        <v>40</v>
      </c>
      <c r="J64" s="4" t="s">
        <v>113</v>
      </c>
      <c r="K64" s="37">
        <f>10934+373.52+440+625.1+91.12</f>
        <v>12463.740000000002</v>
      </c>
      <c r="L64" s="38">
        <v>12463.74</v>
      </c>
      <c r="M64" s="36">
        <f t="shared" si="2"/>
        <v>99.999999999999986</v>
      </c>
    </row>
    <row r="65" spans="1:13" ht="110.25">
      <c r="A65" s="42">
        <f t="shared" si="0"/>
        <v>55</v>
      </c>
      <c r="B65" s="30" t="s">
        <v>43</v>
      </c>
      <c r="C65" s="30" t="s">
        <v>28</v>
      </c>
      <c r="D65" s="30" t="s">
        <v>38</v>
      </c>
      <c r="E65" s="30" t="s">
        <v>51</v>
      </c>
      <c r="F65" s="30" t="s">
        <v>52</v>
      </c>
      <c r="G65" s="30" t="s">
        <v>42</v>
      </c>
      <c r="H65" s="30" t="s">
        <v>59</v>
      </c>
      <c r="I65" s="30" t="s">
        <v>40</v>
      </c>
      <c r="J65" s="4" t="s">
        <v>12</v>
      </c>
      <c r="K65" s="37">
        <f>445.1+17.2+29.8-48</f>
        <v>444.1</v>
      </c>
      <c r="L65" s="38">
        <v>444.1</v>
      </c>
      <c r="M65" s="36">
        <f t="shared" si="2"/>
        <v>100</v>
      </c>
    </row>
    <row r="66" spans="1:13" ht="189">
      <c r="A66" s="42">
        <f t="shared" si="0"/>
        <v>56</v>
      </c>
      <c r="B66" s="30" t="s">
        <v>43</v>
      </c>
      <c r="C66" s="30" t="s">
        <v>28</v>
      </c>
      <c r="D66" s="30" t="s">
        <v>38</v>
      </c>
      <c r="E66" s="30" t="s">
        <v>51</v>
      </c>
      <c r="F66" s="30" t="s">
        <v>52</v>
      </c>
      <c r="G66" s="30" t="s">
        <v>42</v>
      </c>
      <c r="H66" s="30" t="s">
        <v>60</v>
      </c>
      <c r="I66" s="30" t="s">
        <v>40</v>
      </c>
      <c r="J66" s="4" t="s">
        <v>114</v>
      </c>
      <c r="K66" s="37">
        <v>702.3</v>
      </c>
      <c r="L66" s="38">
        <v>701.39250000000004</v>
      </c>
      <c r="M66" s="36">
        <f t="shared" si="2"/>
        <v>99.870781717214868</v>
      </c>
    </row>
    <row r="67" spans="1:13" ht="126">
      <c r="A67" s="42">
        <f t="shared" si="0"/>
        <v>57</v>
      </c>
      <c r="B67" s="30" t="s">
        <v>43</v>
      </c>
      <c r="C67" s="30" t="s">
        <v>28</v>
      </c>
      <c r="D67" s="30" t="s">
        <v>38</v>
      </c>
      <c r="E67" s="30" t="s">
        <v>51</v>
      </c>
      <c r="F67" s="30" t="s">
        <v>52</v>
      </c>
      <c r="G67" s="30" t="s">
        <v>42</v>
      </c>
      <c r="H67" s="30" t="s">
        <v>61</v>
      </c>
      <c r="I67" s="30" t="s">
        <v>40</v>
      </c>
      <c r="J67" s="4" t="s">
        <v>115</v>
      </c>
      <c r="K67" s="37">
        <f>112.9+3.6-27.57</f>
        <v>88.93</v>
      </c>
      <c r="L67" s="38">
        <v>88.93</v>
      </c>
      <c r="M67" s="36">
        <f t="shared" si="2"/>
        <v>100</v>
      </c>
    </row>
    <row r="68" spans="1:13" ht="157.5">
      <c r="A68" s="42">
        <f t="shared" si="0"/>
        <v>58</v>
      </c>
      <c r="B68" s="30" t="s">
        <v>43</v>
      </c>
      <c r="C68" s="30" t="s">
        <v>28</v>
      </c>
      <c r="D68" s="30" t="s">
        <v>38</v>
      </c>
      <c r="E68" s="30" t="s">
        <v>51</v>
      </c>
      <c r="F68" s="30" t="s">
        <v>52</v>
      </c>
      <c r="G68" s="30" t="s">
        <v>42</v>
      </c>
      <c r="H68" s="30" t="s">
        <v>62</v>
      </c>
      <c r="I68" s="30" t="s">
        <v>40</v>
      </c>
      <c r="J68" s="4" t="s">
        <v>116</v>
      </c>
      <c r="K68" s="37">
        <f>1674.4+51.51+89.3</f>
        <v>1815.21</v>
      </c>
      <c r="L68" s="38">
        <v>1721.2814800000001</v>
      </c>
      <c r="M68" s="36">
        <f t="shared" si="2"/>
        <v>94.825473636659126</v>
      </c>
    </row>
    <row r="69" spans="1:13" ht="220.5">
      <c r="A69" s="42">
        <f t="shared" si="0"/>
        <v>59</v>
      </c>
      <c r="B69" s="30" t="s">
        <v>43</v>
      </c>
      <c r="C69" s="30" t="s">
        <v>28</v>
      </c>
      <c r="D69" s="30" t="s">
        <v>38</v>
      </c>
      <c r="E69" s="30" t="s">
        <v>51</v>
      </c>
      <c r="F69" s="30" t="s">
        <v>52</v>
      </c>
      <c r="G69" s="30" t="s">
        <v>42</v>
      </c>
      <c r="H69" s="30" t="s">
        <v>63</v>
      </c>
      <c r="I69" s="30" t="s">
        <v>40</v>
      </c>
      <c r="J69" s="4" t="s">
        <v>117</v>
      </c>
      <c r="K69" s="37">
        <v>599</v>
      </c>
      <c r="L69" s="38">
        <v>422.26695999999998</v>
      </c>
      <c r="M69" s="36">
        <f t="shared" si="2"/>
        <v>70.495318864774632</v>
      </c>
    </row>
    <row r="70" spans="1:13" ht="283.5">
      <c r="A70" s="42">
        <f t="shared" si="0"/>
        <v>60</v>
      </c>
      <c r="B70" s="30" t="s">
        <v>43</v>
      </c>
      <c r="C70" s="30" t="s">
        <v>28</v>
      </c>
      <c r="D70" s="30" t="s">
        <v>38</v>
      </c>
      <c r="E70" s="30" t="s">
        <v>51</v>
      </c>
      <c r="F70" s="30" t="s">
        <v>52</v>
      </c>
      <c r="G70" s="30" t="s">
        <v>42</v>
      </c>
      <c r="H70" s="30" t="s">
        <v>64</v>
      </c>
      <c r="I70" s="30" t="s">
        <v>40</v>
      </c>
      <c r="J70" s="4" t="s">
        <v>118</v>
      </c>
      <c r="K70" s="37">
        <f>116747.7+967.8+4390+1944.4+3515.7+1283.1</f>
        <v>128848.7</v>
      </c>
      <c r="L70" s="38">
        <v>128848.67922000001</v>
      </c>
      <c r="M70" s="36">
        <f t="shared" si="2"/>
        <v>99.999983872557507</v>
      </c>
    </row>
    <row r="71" spans="1:13" ht="173.25">
      <c r="A71" s="42">
        <f t="shared" si="0"/>
        <v>61</v>
      </c>
      <c r="B71" s="30" t="s">
        <v>43</v>
      </c>
      <c r="C71" s="30" t="s">
        <v>28</v>
      </c>
      <c r="D71" s="30" t="s">
        <v>38</v>
      </c>
      <c r="E71" s="30" t="s">
        <v>51</v>
      </c>
      <c r="F71" s="30" t="s">
        <v>52</v>
      </c>
      <c r="G71" s="30" t="s">
        <v>42</v>
      </c>
      <c r="H71" s="30" t="s">
        <v>65</v>
      </c>
      <c r="I71" s="30" t="s">
        <v>40</v>
      </c>
      <c r="J71" s="4" t="s">
        <v>119</v>
      </c>
      <c r="K71" s="37">
        <f>10628-655.3</f>
        <v>9972.7000000000007</v>
      </c>
      <c r="L71" s="38">
        <v>9502.0346300000001</v>
      </c>
      <c r="M71" s="36">
        <f t="shared" si="2"/>
        <v>95.280461961153947</v>
      </c>
    </row>
    <row r="72" spans="1:13" ht="141.75">
      <c r="A72" s="42">
        <f t="shared" si="0"/>
        <v>62</v>
      </c>
      <c r="B72" s="30" t="s">
        <v>43</v>
      </c>
      <c r="C72" s="30" t="s">
        <v>28</v>
      </c>
      <c r="D72" s="30" t="s">
        <v>38</v>
      </c>
      <c r="E72" s="30" t="s">
        <v>51</v>
      </c>
      <c r="F72" s="30" t="s">
        <v>52</v>
      </c>
      <c r="G72" s="30" t="s">
        <v>42</v>
      </c>
      <c r="H72" s="30" t="s">
        <v>66</v>
      </c>
      <c r="I72" s="30" t="s">
        <v>40</v>
      </c>
      <c r="J72" s="4" t="s">
        <v>120</v>
      </c>
      <c r="K72" s="37">
        <f>51740.7-20447.5</f>
        <v>31293.199999999997</v>
      </c>
      <c r="L72" s="38">
        <v>31293.200000000001</v>
      </c>
      <c r="M72" s="36">
        <f t="shared" si="2"/>
        <v>100.00000000000003</v>
      </c>
    </row>
    <row r="73" spans="1:13" ht="283.5">
      <c r="A73" s="42">
        <f t="shared" si="0"/>
        <v>63</v>
      </c>
      <c r="B73" s="30" t="s">
        <v>43</v>
      </c>
      <c r="C73" s="30" t="s">
        <v>28</v>
      </c>
      <c r="D73" s="30" t="s">
        <v>38</v>
      </c>
      <c r="E73" s="30" t="s">
        <v>51</v>
      </c>
      <c r="F73" s="30" t="s">
        <v>52</v>
      </c>
      <c r="G73" s="30" t="s">
        <v>42</v>
      </c>
      <c r="H73" s="30" t="s">
        <v>67</v>
      </c>
      <c r="I73" s="30" t="s">
        <v>40</v>
      </c>
      <c r="J73" s="4" t="s">
        <v>121</v>
      </c>
      <c r="K73" s="37">
        <f>77610.9+2927.7+223+49.05</f>
        <v>80810.649999999994</v>
      </c>
      <c r="L73" s="38">
        <v>80810.445000000007</v>
      </c>
      <c r="M73" s="36">
        <f t="shared" si="2"/>
        <v>99.999746320565436</v>
      </c>
    </row>
    <row r="74" spans="1:13" ht="110.25">
      <c r="A74" s="42">
        <f t="shared" si="0"/>
        <v>64</v>
      </c>
      <c r="B74" s="30" t="s">
        <v>43</v>
      </c>
      <c r="C74" s="30" t="s">
        <v>28</v>
      </c>
      <c r="D74" s="30" t="s">
        <v>38</v>
      </c>
      <c r="E74" s="30" t="s">
        <v>51</v>
      </c>
      <c r="F74" s="30" t="s">
        <v>52</v>
      </c>
      <c r="G74" s="30" t="s">
        <v>42</v>
      </c>
      <c r="H74" s="30" t="s">
        <v>68</v>
      </c>
      <c r="I74" s="30" t="s">
        <v>40</v>
      </c>
      <c r="J74" s="23" t="s">
        <v>122</v>
      </c>
      <c r="K74" s="37">
        <f>482.1+17.2+30</f>
        <v>529.29999999999995</v>
      </c>
      <c r="L74" s="38">
        <v>529.29999999999995</v>
      </c>
      <c r="M74" s="36">
        <f t="shared" ref="M74:M83" si="7">L74/K74*100</f>
        <v>100</v>
      </c>
    </row>
    <row r="75" spans="1:13" ht="110.25">
      <c r="A75" s="42">
        <f t="shared" si="0"/>
        <v>65</v>
      </c>
      <c r="B75" s="30" t="s">
        <v>43</v>
      </c>
      <c r="C75" s="30" t="s">
        <v>28</v>
      </c>
      <c r="D75" s="30" t="s">
        <v>38</v>
      </c>
      <c r="E75" s="30" t="s">
        <v>51</v>
      </c>
      <c r="F75" s="30" t="s">
        <v>52</v>
      </c>
      <c r="G75" s="30" t="s">
        <v>42</v>
      </c>
      <c r="H75" s="30" t="s">
        <v>69</v>
      </c>
      <c r="I75" s="30" t="s">
        <v>40</v>
      </c>
      <c r="J75" s="4" t="s">
        <v>123</v>
      </c>
      <c r="K75" s="37">
        <v>5116.3999999999996</v>
      </c>
      <c r="L75" s="38">
        <v>4973.9889800000001</v>
      </c>
      <c r="M75" s="36">
        <f t="shared" si="7"/>
        <v>97.216577671800493</v>
      </c>
    </row>
    <row r="76" spans="1:13" ht="94.5">
      <c r="A76" s="42">
        <f t="shared" si="0"/>
        <v>66</v>
      </c>
      <c r="B76" s="30" t="s">
        <v>35</v>
      </c>
      <c r="C76" s="30" t="s">
        <v>28</v>
      </c>
      <c r="D76" s="30" t="s">
        <v>38</v>
      </c>
      <c r="E76" s="30" t="s">
        <v>51</v>
      </c>
      <c r="F76" s="30" t="s">
        <v>70</v>
      </c>
      <c r="G76" s="30" t="s">
        <v>36</v>
      </c>
      <c r="H76" s="30" t="s">
        <v>37</v>
      </c>
      <c r="I76" s="30" t="s">
        <v>40</v>
      </c>
      <c r="J76" s="12" t="s">
        <v>8</v>
      </c>
      <c r="K76" s="37">
        <f t="shared" ref="K76:L76" si="8">K77</f>
        <v>2549.6999999999998</v>
      </c>
      <c r="L76" s="37">
        <f t="shared" si="8"/>
        <v>2534.7134900000001</v>
      </c>
      <c r="M76" s="36">
        <f t="shared" si="7"/>
        <v>99.412224575440263</v>
      </c>
    </row>
    <row r="77" spans="1:13" ht="94.5">
      <c r="A77" s="42">
        <f t="shared" si="0"/>
        <v>67</v>
      </c>
      <c r="B77" s="30" t="s">
        <v>43</v>
      </c>
      <c r="C77" s="30" t="s">
        <v>28</v>
      </c>
      <c r="D77" s="30" t="s">
        <v>38</v>
      </c>
      <c r="E77" s="30" t="s">
        <v>51</v>
      </c>
      <c r="F77" s="30" t="s">
        <v>70</v>
      </c>
      <c r="G77" s="30" t="s">
        <v>42</v>
      </c>
      <c r="H77" s="30" t="s">
        <v>37</v>
      </c>
      <c r="I77" s="30" t="s">
        <v>40</v>
      </c>
      <c r="J77" s="4" t="s">
        <v>90</v>
      </c>
      <c r="K77" s="37">
        <f>3816.4-584.2-682.5</f>
        <v>2549.6999999999998</v>
      </c>
      <c r="L77" s="38">
        <v>2534.7134900000001</v>
      </c>
      <c r="M77" s="36">
        <f t="shared" si="7"/>
        <v>99.412224575440263</v>
      </c>
    </row>
    <row r="78" spans="1:13" ht="63">
      <c r="A78" s="42">
        <f t="shared" si="0"/>
        <v>68</v>
      </c>
      <c r="B78" s="30" t="s">
        <v>35</v>
      </c>
      <c r="C78" s="30" t="s">
        <v>28</v>
      </c>
      <c r="D78" s="30" t="s">
        <v>38</v>
      </c>
      <c r="E78" s="30" t="s">
        <v>71</v>
      </c>
      <c r="F78" s="30" t="s">
        <v>72</v>
      </c>
      <c r="G78" s="30" t="s">
        <v>36</v>
      </c>
      <c r="H78" s="30" t="s">
        <v>37</v>
      </c>
      <c r="I78" s="30" t="s">
        <v>40</v>
      </c>
      <c r="J78" s="12" t="s">
        <v>92</v>
      </c>
      <c r="K78" s="37">
        <f t="shared" ref="K78:L78" si="9">K79</f>
        <v>10241.9</v>
      </c>
      <c r="L78" s="37">
        <f t="shared" si="9"/>
        <v>9997.4642999999996</v>
      </c>
      <c r="M78" s="36">
        <f t="shared" si="7"/>
        <v>97.613375447914947</v>
      </c>
    </row>
    <row r="79" spans="1:13" ht="78.75">
      <c r="A79" s="42">
        <f t="shared" si="0"/>
        <v>69</v>
      </c>
      <c r="B79" s="30" t="s">
        <v>43</v>
      </c>
      <c r="C79" s="30" t="s">
        <v>28</v>
      </c>
      <c r="D79" s="30" t="s">
        <v>38</v>
      </c>
      <c r="E79" s="30" t="s">
        <v>71</v>
      </c>
      <c r="F79" s="30" t="s">
        <v>72</v>
      </c>
      <c r="G79" s="30" t="s">
        <v>42</v>
      </c>
      <c r="H79" s="30" t="s">
        <v>37</v>
      </c>
      <c r="I79" s="30" t="s">
        <v>40</v>
      </c>
      <c r="J79" s="4" t="s">
        <v>91</v>
      </c>
      <c r="K79" s="37">
        <f>10005+236.9</f>
        <v>10241.9</v>
      </c>
      <c r="L79" s="38">
        <v>9997.4642999999996</v>
      </c>
      <c r="M79" s="36">
        <f t="shared" si="7"/>
        <v>97.613375447914947</v>
      </c>
    </row>
    <row r="80" spans="1:13" ht="47.25">
      <c r="A80" s="42">
        <f t="shared" si="0"/>
        <v>70</v>
      </c>
      <c r="B80" s="30" t="s">
        <v>35</v>
      </c>
      <c r="C80" s="30" t="s">
        <v>28</v>
      </c>
      <c r="D80" s="30" t="s">
        <v>38</v>
      </c>
      <c r="E80" s="30" t="s">
        <v>71</v>
      </c>
      <c r="F80" s="30" t="s">
        <v>73</v>
      </c>
      <c r="G80" s="30" t="s">
        <v>36</v>
      </c>
      <c r="H80" s="30" t="s">
        <v>37</v>
      </c>
      <c r="I80" s="30" t="s">
        <v>40</v>
      </c>
      <c r="J80" s="12" t="s">
        <v>9</v>
      </c>
      <c r="K80" s="37">
        <f t="shared" ref="K80:L80" si="10">K81</f>
        <v>2795.4740000000002</v>
      </c>
      <c r="L80" s="37">
        <f t="shared" si="10"/>
        <v>2795.4735000000001</v>
      </c>
      <c r="M80" s="36">
        <f t="shared" si="7"/>
        <v>99.999982113945606</v>
      </c>
    </row>
    <row r="81" spans="1:13" ht="47.25">
      <c r="A81" s="42">
        <f t="shared" si="0"/>
        <v>71</v>
      </c>
      <c r="B81" s="30" t="s">
        <v>43</v>
      </c>
      <c r="C81" s="30" t="s">
        <v>28</v>
      </c>
      <c r="D81" s="30" t="s">
        <v>38</v>
      </c>
      <c r="E81" s="30" t="s">
        <v>71</v>
      </c>
      <c r="F81" s="30" t="s">
        <v>73</v>
      </c>
      <c r="G81" s="30" t="s">
        <v>42</v>
      </c>
      <c r="H81" s="30" t="s">
        <v>37</v>
      </c>
      <c r="I81" s="30" t="s">
        <v>40</v>
      </c>
      <c r="J81" s="4" t="s">
        <v>93</v>
      </c>
      <c r="K81" s="37">
        <v>2795.4740000000002</v>
      </c>
      <c r="L81" s="38">
        <v>2795.4735000000001</v>
      </c>
      <c r="M81" s="36">
        <f t="shared" si="7"/>
        <v>99.999982113945606</v>
      </c>
    </row>
    <row r="82" spans="1:13" ht="63">
      <c r="A82" s="42">
        <f t="shared" si="0"/>
        <v>72</v>
      </c>
      <c r="B82" s="30" t="s">
        <v>35</v>
      </c>
      <c r="C82" s="30" t="s">
        <v>28</v>
      </c>
      <c r="D82" s="30" t="s">
        <v>38</v>
      </c>
      <c r="E82" s="30" t="s">
        <v>71</v>
      </c>
      <c r="F82" s="30" t="s">
        <v>74</v>
      </c>
      <c r="G82" s="30" t="s">
        <v>36</v>
      </c>
      <c r="H82" s="30" t="s">
        <v>37</v>
      </c>
      <c r="I82" s="30" t="s">
        <v>40</v>
      </c>
      <c r="J82" s="13" t="s">
        <v>11</v>
      </c>
      <c r="K82" s="37">
        <f t="shared" ref="K82:L82" si="11">K83</f>
        <v>91.7</v>
      </c>
      <c r="L82" s="37">
        <f t="shared" si="11"/>
        <v>51.293059999999997</v>
      </c>
      <c r="M82" s="36">
        <f t="shared" si="7"/>
        <v>55.93572519083969</v>
      </c>
    </row>
    <row r="83" spans="1:13" ht="78.75">
      <c r="A83" s="42">
        <f t="shared" si="0"/>
        <v>73</v>
      </c>
      <c r="B83" s="30" t="s">
        <v>43</v>
      </c>
      <c r="C83" s="30" t="s">
        <v>28</v>
      </c>
      <c r="D83" s="30" t="s">
        <v>38</v>
      </c>
      <c r="E83" s="30" t="s">
        <v>71</v>
      </c>
      <c r="F83" s="30" t="s">
        <v>74</v>
      </c>
      <c r="G83" s="30" t="s">
        <v>42</v>
      </c>
      <c r="H83" s="30" t="s">
        <v>37</v>
      </c>
      <c r="I83" s="30" t="s">
        <v>40</v>
      </c>
      <c r="J83" s="4" t="s">
        <v>94</v>
      </c>
      <c r="K83" s="37">
        <f>26.7+65</f>
        <v>91.7</v>
      </c>
      <c r="L83" s="38">
        <v>51.293059999999997</v>
      </c>
      <c r="M83" s="36">
        <f t="shared" si="7"/>
        <v>55.93572519083969</v>
      </c>
    </row>
  </sheetData>
  <mergeCells count="11">
    <mergeCell ref="A1:M1"/>
    <mergeCell ref="B3:M3"/>
    <mergeCell ref="L5:L7"/>
    <mergeCell ref="M5:M7"/>
    <mergeCell ref="K5:K7"/>
    <mergeCell ref="A5:A7"/>
    <mergeCell ref="B5:I5"/>
    <mergeCell ref="J5:J7"/>
    <mergeCell ref="B6:B7"/>
    <mergeCell ref="C6:G6"/>
    <mergeCell ref="H6:I6"/>
  </mergeCells>
  <pageMargins left="0.55118110236220474" right="0.15748031496062992" top="0.19685039370078741" bottom="0.19685039370078741" header="0" footer="0"/>
  <pageSetup paperSize="9" scale="8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краевые 2018</vt:lpstr>
      <vt:lpstr>'Приложение 7 краевые 2018'!Заголовки_для_печати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2018-12-17T01:43:03Z</cp:lastPrinted>
  <dcterms:created xsi:type="dcterms:W3CDTF">2015-10-23T07:06:38Z</dcterms:created>
  <dcterms:modified xsi:type="dcterms:W3CDTF">2019-05-28T08:01:48Z</dcterms:modified>
</cp:coreProperties>
</file>