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  <sheet name="динамика" sheetId="2" r:id="rId2"/>
    <sheet name="пояснительная" sheetId="3" r:id="rId3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V132" i="2"/>
  <c r="V131"/>
  <c r="V130" s="1"/>
  <c r="V129" s="1"/>
  <c r="U130"/>
  <c r="U129" s="1"/>
  <c r="V128"/>
  <c r="V127"/>
  <c r="U126"/>
  <c r="V126" s="1"/>
  <c r="V125" s="1"/>
  <c r="V124"/>
  <c r="V123"/>
  <c r="V122"/>
  <c r="U121"/>
  <c r="V119"/>
  <c r="V118"/>
  <c r="V117"/>
  <c r="V116" s="1"/>
  <c r="U116"/>
  <c r="V115"/>
  <c r="V114"/>
  <c r="V113"/>
  <c r="V112"/>
  <c r="V111"/>
  <c r="V110"/>
  <c r="U110"/>
  <c r="V109"/>
  <c r="V108" s="1"/>
  <c r="U108"/>
  <c r="V107"/>
  <c r="V106" s="1"/>
  <c r="U106"/>
  <c r="V104"/>
  <c r="V103" s="1"/>
  <c r="U103"/>
  <c r="V102"/>
  <c r="V101"/>
  <c r="V100"/>
  <c r="V99"/>
  <c r="V98"/>
  <c r="V97"/>
  <c r="V96"/>
  <c r="V95"/>
  <c r="V94"/>
  <c r="V93"/>
  <c r="V92"/>
  <c r="V91"/>
  <c r="U91"/>
  <c r="V89"/>
  <c r="V88"/>
  <c r="V87"/>
  <c r="V86" s="1"/>
  <c r="U86"/>
  <c r="V85"/>
  <c r="V84"/>
  <c r="V83"/>
  <c r="V82"/>
  <c r="U82"/>
  <c r="V81"/>
  <c r="U81"/>
  <c r="V80"/>
  <c r="U80"/>
  <c r="V79"/>
  <c r="V78" s="1"/>
  <c r="V75" s="1"/>
  <c r="U78"/>
  <c r="U75" s="1"/>
  <c r="U71" s="1"/>
  <c r="U67" s="1"/>
  <c r="V77"/>
  <c r="V76"/>
  <c r="U76"/>
  <c r="V74"/>
  <c r="V73"/>
  <c r="V72"/>
  <c r="V71" s="1"/>
  <c r="V67" s="1"/>
  <c r="V70"/>
  <c r="V69"/>
  <c r="U69"/>
  <c r="V68"/>
  <c r="U68"/>
  <c r="V66"/>
  <c r="V65"/>
  <c r="V64"/>
  <c r="V63"/>
  <c r="V62"/>
  <c r="V61" s="1"/>
  <c r="V60" s="1"/>
  <c r="U61"/>
  <c r="U60"/>
  <c r="V59"/>
  <c r="V58"/>
  <c r="V57"/>
  <c r="V56"/>
  <c r="U56"/>
  <c r="V55"/>
  <c r="V54"/>
  <c r="V53"/>
  <c r="U53"/>
  <c r="V52"/>
  <c r="V51"/>
  <c r="V50"/>
  <c r="V49" s="1"/>
  <c r="U49"/>
  <c r="V48"/>
  <c r="V47"/>
  <c r="U46"/>
  <c r="U45"/>
  <c r="V44"/>
  <c r="V43"/>
  <c r="V42"/>
  <c r="V41"/>
  <c r="U41"/>
  <c r="V40"/>
  <c r="U40"/>
  <c r="V39"/>
  <c r="V38"/>
  <c r="V37"/>
  <c r="V36"/>
  <c r="V35"/>
  <c r="U35"/>
  <c r="V34"/>
  <c r="V33" s="1"/>
  <c r="U33"/>
  <c r="U32"/>
  <c r="V31"/>
  <c r="V30"/>
  <c r="U30"/>
  <c r="V29"/>
  <c r="V28" s="1"/>
  <c r="V25" s="1"/>
  <c r="U28"/>
  <c r="U25" s="1"/>
  <c r="V27"/>
  <c r="V26"/>
  <c r="U26"/>
  <c r="V24"/>
  <c r="V23"/>
  <c r="V22"/>
  <c r="V21"/>
  <c r="V20"/>
  <c r="V19"/>
  <c r="V18"/>
  <c r="V17"/>
  <c r="V16"/>
  <c r="U16"/>
  <c r="V15"/>
  <c r="U15"/>
  <c r="V14"/>
  <c r="V13"/>
  <c r="V12"/>
  <c r="V11"/>
  <c r="V10"/>
  <c r="U10"/>
  <c r="V9"/>
  <c r="U8"/>
  <c r="V8" s="1"/>
  <c r="U7"/>
  <c r="V7" s="1"/>
  <c r="K15" i="1"/>
  <c r="K13"/>
  <c r="C5" i="3"/>
  <c r="C19"/>
  <c r="S8" i="2"/>
  <c r="D61" i="3"/>
  <c r="D28"/>
  <c r="D29"/>
  <c r="D30"/>
  <c r="D31"/>
  <c r="D32"/>
  <c r="D33"/>
  <c r="D34"/>
  <c r="D35"/>
  <c r="D36"/>
  <c r="U125" i="2" l="1"/>
  <c r="V121"/>
  <c r="V120" s="1"/>
  <c r="U120"/>
  <c r="V105"/>
  <c r="V90" s="1"/>
  <c r="U105"/>
  <c r="U90"/>
  <c r="U5" s="1"/>
  <c r="V5" s="1"/>
  <c r="U6"/>
  <c r="V6" s="1"/>
  <c r="V46"/>
  <c r="V45" s="1"/>
  <c r="V32"/>
  <c r="C27" i="3"/>
  <c r="C26" s="1"/>
  <c r="B27"/>
  <c r="B26" s="1"/>
  <c r="D19"/>
  <c r="D20"/>
  <c r="D21"/>
  <c r="C18"/>
  <c r="C17" s="1"/>
  <c r="B18"/>
  <c r="B17" s="1"/>
  <c r="V133" i="2" l="1"/>
  <c r="U133"/>
  <c r="D18" i="3"/>
  <c r="D17" s="1"/>
  <c r="D27"/>
  <c r="D26" s="1"/>
  <c r="C61" l="1"/>
  <c r="A100" i="1" l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K110"/>
  <c r="K111"/>
  <c r="K105" i="2"/>
  <c r="L105"/>
  <c r="M105"/>
  <c r="N105"/>
  <c r="O105"/>
  <c r="P105"/>
  <c r="Q105"/>
  <c r="R105"/>
  <c r="S105"/>
  <c r="T105"/>
  <c r="J105"/>
  <c r="T107"/>
  <c r="K106"/>
  <c r="L106"/>
  <c r="M106"/>
  <c r="N106"/>
  <c r="O106"/>
  <c r="P106"/>
  <c r="Q106"/>
  <c r="R106"/>
  <c r="S106"/>
  <c r="T106"/>
  <c r="J106"/>
  <c r="K84" i="1"/>
  <c r="K136"/>
  <c r="K131"/>
  <c r="K133"/>
  <c r="T127" i="2" l="1"/>
  <c r="T128"/>
  <c r="L126"/>
  <c r="M126"/>
  <c r="N126"/>
  <c r="O126"/>
  <c r="P126"/>
  <c r="Q126"/>
  <c r="R126"/>
  <c r="S126"/>
  <c r="S125" s="1"/>
  <c r="K126"/>
  <c r="J126"/>
  <c r="T97"/>
  <c r="T132"/>
  <c r="T131"/>
  <c r="T130" s="1"/>
  <c r="T129" s="1"/>
  <c r="S130"/>
  <c r="S129" s="1"/>
  <c r="T124"/>
  <c r="T123"/>
  <c r="T122"/>
  <c r="S121"/>
  <c r="T119"/>
  <c r="T118"/>
  <c r="T117"/>
  <c r="T116" s="1"/>
  <c r="S116"/>
  <c r="T115"/>
  <c r="T114"/>
  <c r="T113"/>
  <c r="T110" s="1"/>
  <c r="T112"/>
  <c r="T111"/>
  <c r="S110"/>
  <c r="T109"/>
  <c r="T108" s="1"/>
  <c r="S108"/>
  <c r="T104"/>
  <c r="T103"/>
  <c r="S103"/>
  <c r="T102"/>
  <c r="T101"/>
  <c r="T100"/>
  <c r="T99"/>
  <c r="T98"/>
  <c r="T96"/>
  <c r="T95"/>
  <c r="T94"/>
  <c r="T93"/>
  <c r="T92"/>
  <c r="S91"/>
  <c r="T89"/>
  <c r="T88"/>
  <c r="T87"/>
  <c r="T86" s="1"/>
  <c r="S86"/>
  <c r="T85"/>
  <c r="T84"/>
  <c r="T83"/>
  <c r="T82" s="1"/>
  <c r="T81" s="1"/>
  <c r="T80" s="1"/>
  <c r="S82"/>
  <c r="S81"/>
  <c r="S80"/>
  <c r="T79"/>
  <c r="T78" s="1"/>
  <c r="T75" s="1"/>
  <c r="S78"/>
  <c r="T77"/>
  <c r="T76"/>
  <c r="S76"/>
  <c r="S75"/>
  <c r="T74"/>
  <c r="T73"/>
  <c r="T72"/>
  <c r="T71" s="1"/>
  <c r="T67" s="1"/>
  <c r="S71"/>
  <c r="T70"/>
  <c r="T69"/>
  <c r="S69"/>
  <c r="T68"/>
  <c r="S68"/>
  <c r="S67"/>
  <c r="T66"/>
  <c r="T65"/>
  <c r="T64"/>
  <c r="T63"/>
  <c r="T62"/>
  <c r="T61"/>
  <c r="S61"/>
  <c r="T60"/>
  <c r="S60"/>
  <c r="T59"/>
  <c r="T58"/>
  <c r="T57"/>
  <c r="T56" s="1"/>
  <c r="S56"/>
  <c r="T55"/>
  <c r="T54"/>
  <c r="T53"/>
  <c r="S53"/>
  <c r="T52"/>
  <c r="T51"/>
  <c r="T50"/>
  <c r="T49" s="1"/>
  <c r="T46" s="1"/>
  <c r="S49"/>
  <c r="T48"/>
  <c r="T47"/>
  <c r="S46"/>
  <c r="S45" s="1"/>
  <c r="T44"/>
  <c r="T43"/>
  <c r="T42"/>
  <c r="T41" s="1"/>
  <c r="T40" s="1"/>
  <c r="S41"/>
  <c r="S40"/>
  <c r="T39"/>
  <c r="T38"/>
  <c r="T37"/>
  <c r="T36"/>
  <c r="T35"/>
  <c r="S35"/>
  <c r="T34"/>
  <c r="T33" s="1"/>
  <c r="S33"/>
  <c r="S32"/>
  <c r="T31"/>
  <c r="T30"/>
  <c r="S30"/>
  <c r="T29"/>
  <c r="T28" s="1"/>
  <c r="T25" s="1"/>
  <c r="S28"/>
  <c r="S25" s="1"/>
  <c r="T27"/>
  <c r="T26"/>
  <c r="S26"/>
  <c r="T24"/>
  <c r="T23"/>
  <c r="T22"/>
  <c r="T21"/>
  <c r="T20"/>
  <c r="T19"/>
  <c r="T18"/>
  <c r="T17"/>
  <c r="T16"/>
  <c r="S16"/>
  <c r="T15"/>
  <c r="S15"/>
  <c r="T14"/>
  <c r="T13"/>
  <c r="T12"/>
  <c r="T11"/>
  <c r="T10"/>
  <c r="S10"/>
  <c r="T9"/>
  <c r="T8"/>
  <c r="S7"/>
  <c r="T7" s="1"/>
  <c r="R95"/>
  <c r="K90"/>
  <c r="L90"/>
  <c r="M90"/>
  <c r="N90"/>
  <c r="O90"/>
  <c r="P90"/>
  <c r="Q90"/>
  <c r="J90"/>
  <c r="K110"/>
  <c r="M110"/>
  <c r="O110"/>
  <c r="Q110"/>
  <c r="J110"/>
  <c r="K108"/>
  <c r="M108"/>
  <c r="O108"/>
  <c r="Q108"/>
  <c r="J108"/>
  <c r="L93"/>
  <c r="L94"/>
  <c r="L95"/>
  <c r="N95" s="1"/>
  <c r="P95" s="1"/>
  <c r="L96"/>
  <c r="L97"/>
  <c r="L98"/>
  <c r="L99"/>
  <c r="L100"/>
  <c r="L101"/>
  <c r="L102"/>
  <c r="K91"/>
  <c r="M91"/>
  <c r="O91"/>
  <c r="Q91"/>
  <c r="K103"/>
  <c r="M103"/>
  <c r="O103"/>
  <c r="Q103"/>
  <c r="J103"/>
  <c r="J91"/>
  <c r="N99"/>
  <c r="P99" s="1"/>
  <c r="R99" s="1"/>
  <c r="N100"/>
  <c r="P100" s="1"/>
  <c r="R100" s="1"/>
  <c r="N101"/>
  <c r="P101" s="1"/>
  <c r="R101" s="1"/>
  <c r="N102"/>
  <c r="P102" s="1"/>
  <c r="R102" s="1"/>
  <c r="L92"/>
  <c r="L91" s="1"/>
  <c r="L104"/>
  <c r="L103" s="1"/>
  <c r="L109"/>
  <c r="N109" s="1"/>
  <c r="L111"/>
  <c r="L110" s="1"/>
  <c r="L112"/>
  <c r="N112" s="1"/>
  <c r="P112" s="1"/>
  <c r="R112" s="1"/>
  <c r="L113"/>
  <c r="N113" s="1"/>
  <c r="P113" s="1"/>
  <c r="R113" s="1"/>
  <c r="L114"/>
  <c r="N114" s="1"/>
  <c r="P114" s="1"/>
  <c r="R114" s="1"/>
  <c r="L115"/>
  <c r="N115" s="1"/>
  <c r="P115" s="1"/>
  <c r="R115" s="1"/>
  <c r="K95" i="1"/>
  <c r="K96"/>
  <c r="K113"/>
  <c r="C55" i="3"/>
  <c r="C10" s="1"/>
  <c r="B55"/>
  <c r="D58"/>
  <c r="D57"/>
  <c r="C41"/>
  <c r="B41"/>
  <c r="B50"/>
  <c r="B47" s="1"/>
  <c r="T121" i="2" l="1"/>
  <c r="S6"/>
  <c r="T6" s="1"/>
  <c r="D55" i="3"/>
  <c r="T126" i="2"/>
  <c r="S120"/>
  <c r="T91"/>
  <c r="S90"/>
  <c r="T45"/>
  <c r="T32"/>
  <c r="N108"/>
  <c r="P109"/>
  <c r="N111"/>
  <c r="N104"/>
  <c r="L108"/>
  <c r="D44" i="3"/>
  <c r="D41" s="1"/>
  <c r="D43"/>
  <c r="S5" i="2" l="1"/>
  <c r="S133" s="1"/>
  <c r="T90"/>
  <c r="N110"/>
  <c r="P111"/>
  <c r="P104"/>
  <c r="N103"/>
  <c r="P108"/>
  <c r="R109"/>
  <c r="R108" s="1"/>
  <c r="K68" i="1"/>
  <c r="K55"/>
  <c r="Q49" i="2"/>
  <c r="Q61"/>
  <c r="Q131"/>
  <c r="D51" i="3"/>
  <c r="Q130" i="2"/>
  <c r="Q129" s="1"/>
  <c r="D50" i="3"/>
  <c r="D52"/>
  <c r="K130" i="2"/>
  <c r="M130"/>
  <c r="O130"/>
  <c r="Q125"/>
  <c r="Q121"/>
  <c r="Q116"/>
  <c r="Q86"/>
  <c r="Q82"/>
  <c r="Q81" s="1"/>
  <c r="Q80" s="1"/>
  <c r="Q78"/>
  <c r="Q76"/>
  <c r="Q69"/>
  <c r="Q68"/>
  <c r="Q56"/>
  <c r="Q53"/>
  <c r="Q41"/>
  <c r="Q40"/>
  <c r="Q35"/>
  <c r="Q32" s="1"/>
  <c r="Q33"/>
  <c r="Q30"/>
  <c r="Q28"/>
  <c r="Q26"/>
  <c r="Q25"/>
  <c r="Q16"/>
  <c r="Q15"/>
  <c r="Q10"/>
  <c r="Q7"/>
  <c r="Q6"/>
  <c r="R104" l="1"/>
  <c r="R103" s="1"/>
  <c r="P103"/>
  <c r="P110"/>
  <c r="R111"/>
  <c r="R110" s="1"/>
  <c r="Q75"/>
  <c r="Q71" s="1"/>
  <c r="Q67" s="1"/>
  <c r="Q46"/>
  <c r="Q45" s="1"/>
  <c r="C47" i="3"/>
  <c r="Q120" i="2"/>
  <c r="P79"/>
  <c r="K76"/>
  <c r="K75" s="1"/>
  <c r="K71" s="1"/>
  <c r="M76"/>
  <c r="M75" s="1"/>
  <c r="M71" s="1"/>
  <c r="M67" s="1"/>
  <c r="O76"/>
  <c r="K78"/>
  <c r="L78"/>
  <c r="M78"/>
  <c r="N78"/>
  <c r="O78"/>
  <c r="J78"/>
  <c r="K82"/>
  <c r="M82"/>
  <c r="M81" s="1"/>
  <c r="M80" s="1"/>
  <c r="O82"/>
  <c r="O129"/>
  <c r="O121"/>
  <c r="O116"/>
  <c r="O86"/>
  <c r="O69"/>
  <c r="O68" s="1"/>
  <c r="O60"/>
  <c r="O56"/>
  <c r="O53"/>
  <c r="O46"/>
  <c r="O45" s="1"/>
  <c r="P44"/>
  <c r="R44" s="1"/>
  <c r="O41"/>
  <c r="O40"/>
  <c r="O35"/>
  <c r="O33"/>
  <c r="O32"/>
  <c r="O30"/>
  <c r="O28"/>
  <c r="O26"/>
  <c r="O25" s="1"/>
  <c r="P24"/>
  <c r="R24" s="1"/>
  <c r="P22"/>
  <c r="R22" s="1"/>
  <c r="P20"/>
  <c r="R20" s="1"/>
  <c r="P18"/>
  <c r="R18" s="1"/>
  <c r="O16"/>
  <c r="O15" s="1"/>
  <c r="O10"/>
  <c r="O7"/>
  <c r="O6" s="1"/>
  <c r="N132"/>
  <c r="P132" s="1"/>
  <c r="R132" s="1"/>
  <c r="L131"/>
  <c r="L130" s="1"/>
  <c r="J130"/>
  <c r="M129"/>
  <c r="K129"/>
  <c r="L128"/>
  <c r="N128" s="1"/>
  <c r="P128" s="1"/>
  <c r="R128" s="1"/>
  <c r="K125"/>
  <c r="M125"/>
  <c r="J125"/>
  <c r="N124"/>
  <c r="P124" s="1"/>
  <c r="R124" s="1"/>
  <c r="L123"/>
  <c r="N123" s="1"/>
  <c r="P123" s="1"/>
  <c r="R123" s="1"/>
  <c r="L122"/>
  <c r="N122" s="1"/>
  <c r="P122" s="1"/>
  <c r="M121"/>
  <c r="K121"/>
  <c r="J121"/>
  <c r="M120"/>
  <c r="L119"/>
  <c r="N119" s="1"/>
  <c r="P119" s="1"/>
  <c r="R119" s="1"/>
  <c r="L118"/>
  <c r="N118" s="1"/>
  <c r="P118" s="1"/>
  <c r="R118" s="1"/>
  <c r="J118"/>
  <c r="J117"/>
  <c r="L117" s="1"/>
  <c r="M116"/>
  <c r="K116"/>
  <c r="N96"/>
  <c r="N94"/>
  <c r="P94" s="1"/>
  <c r="R94" s="1"/>
  <c r="N93"/>
  <c r="N92"/>
  <c r="P92" s="1"/>
  <c r="R92" s="1"/>
  <c r="L89"/>
  <c r="N89" s="1"/>
  <c r="P89" s="1"/>
  <c r="R89" s="1"/>
  <c r="L88"/>
  <c r="N88" s="1"/>
  <c r="P88" s="1"/>
  <c r="R88" s="1"/>
  <c r="J87"/>
  <c r="L87" s="1"/>
  <c r="M86"/>
  <c r="K86"/>
  <c r="N85"/>
  <c r="P85" s="1"/>
  <c r="R85" s="1"/>
  <c r="L85"/>
  <c r="J84"/>
  <c r="L84" s="1"/>
  <c r="L83"/>
  <c r="N83" s="1"/>
  <c r="N82" s="1"/>
  <c r="J82"/>
  <c r="J81" s="1"/>
  <c r="J80" s="1"/>
  <c r="K81"/>
  <c r="K80" s="1"/>
  <c r="N77"/>
  <c r="P77" s="1"/>
  <c r="L77"/>
  <c r="L76" s="1"/>
  <c r="J76"/>
  <c r="L74"/>
  <c r="N74" s="1"/>
  <c r="P74" s="1"/>
  <c r="R74" s="1"/>
  <c r="J73"/>
  <c r="L73" s="1"/>
  <c r="N73" s="1"/>
  <c r="P73" s="1"/>
  <c r="R73" s="1"/>
  <c r="L70"/>
  <c r="N70" s="1"/>
  <c r="N69" s="1"/>
  <c r="N68" s="1"/>
  <c r="M69"/>
  <c r="K69"/>
  <c r="K68" s="1"/>
  <c r="J69"/>
  <c r="M68"/>
  <c r="J68"/>
  <c r="N66"/>
  <c r="P66" s="1"/>
  <c r="R66" s="1"/>
  <c r="L66"/>
  <c r="N65"/>
  <c r="P65" s="1"/>
  <c r="R65" s="1"/>
  <c r="L65"/>
  <c r="J64"/>
  <c r="L64" s="1"/>
  <c r="L63"/>
  <c r="N63" s="1"/>
  <c r="P63" s="1"/>
  <c r="R63" s="1"/>
  <c r="L62"/>
  <c r="N62" s="1"/>
  <c r="P62" s="1"/>
  <c r="K61"/>
  <c r="J61"/>
  <c r="J60" s="1"/>
  <c r="M60"/>
  <c r="K60"/>
  <c r="L59"/>
  <c r="N59" s="1"/>
  <c r="P59" s="1"/>
  <c r="R59" s="1"/>
  <c r="L58"/>
  <c r="N58" s="1"/>
  <c r="P58" s="1"/>
  <c r="R58" s="1"/>
  <c r="J57"/>
  <c r="L57" s="1"/>
  <c r="M56"/>
  <c r="K56"/>
  <c r="J56"/>
  <c r="L55"/>
  <c r="N55" s="1"/>
  <c r="P55" s="1"/>
  <c r="R55" s="1"/>
  <c r="J54"/>
  <c r="L54" s="1"/>
  <c r="M53"/>
  <c r="K53"/>
  <c r="N52"/>
  <c r="P52" s="1"/>
  <c r="R52" s="1"/>
  <c r="L52"/>
  <c r="J51"/>
  <c r="L51" s="1"/>
  <c r="N51" s="1"/>
  <c r="P51" s="1"/>
  <c r="R51" s="1"/>
  <c r="L50"/>
  <c r="N50" s="1"/>
  <c r="P50" s="1"/>
  <c r="L49"/>
  <c r="N49" s="1"/>
  <c r="J49"/>
  <c r="N48"/>
  <c r="P48" s="1"/>
  <c r="R48" s="1"/>
  <c r="L48"/>
  <c r="J47"/>
  <c r="L47" s="1"/>
  <c r="M46"/>
  <c r="K46"/>
  <c r="K45" s="1"/>
  <c r="L44"/>
  <c r="N44" s="1"/>
  <c r="L43"/>
  <c r="N43" s="1"/>
  <c r="P43" s="1"/>
  <c r="R43" s="1"/>
  <c r="J43"/>
  <c r="N42"/>
  <c r="P42" s="1"/>
  <c r="L42"/>
  <c r="N41"/>
  <c r="N40" s="1"/>
  <c r="M41"/>
  <c r="L41"/>
  <c r="L40" s="1"/>
  <c r="K41"/>
  <c r="J41"/>
  <c r="J40" s="1"/>
  <c r="M40"/>
  <c r="K40"/>
  <c r="L39"/>
  <c r="N39" s="1"/>
  <c r="P39" s="1"/>
  <c r="R39" s="1"/>
  <c r="J38"/>
  <c r="L38" s="1"/>
  <c r="L37"/>
  <c r="N37" s="1"/>
  <c r="P37" s="1"/>
  <c r="R37" s="1"/>
  <c r="J36"/>
  <c r="L36" s="1"/>
  <c r="N36" s="1"/>
  <c r="P36" s="1"/>
  <c r="M35"/>
  <c r="K35"/>
  <c r="L34"/>
  <c r="N34" s="1"/>
  <c r="P34" s="1"/>
  <c r="M33"/>
  <c r="L33"/>
  <c r="K33"/>
  <c r="J33"/>
  <c r="M32"/>
  <c r="K32"/>
  <c r="L31"/>
  <c r="N31" s="1"/>
  <c r="N30" s="1"/>
  <c r="M30"/>
  <c r="L30"/>
  <c r="K30"/>
  <c r="J30"/>
  <c r="L29"/>
  <c r="N29" s="1"/>
  <c r="N28" s="1"/>
  <c r="M28"/>
  <c r="M25" s="1"/>
  <c r="L28"/>
  <c r="K28"/>
  <c r="K25" s="1"/>
  <c r="J28"/>
  <c r="L27"/>
  <c r="N27" s="1"/>
  <c r="N26" s="1"/>
  <c r="N25" s="1"/>
  <c r="M26"/>
  <c r="L26"/>
  <c r="K26"/>
  <c r="J26"/>
  <c r="L25"/>
  <c r="J25"/>
  <c r="L24"/>
  <c r="N24" s="1"/>
  <c r="J23"/>
  <c r="L23" s="1"/>
  <c r="N23" s="1"/>
  <c r="P23" s="1"/>
  <c r="R23" s="1"/>
  <c r="L22"/>
  <c r="N22" s="1"/>
  <c r="J21"/>
  <c r="L21" s="1"/>
  <c r="N21" s="1"/>
  <c r="P21" s="1"/>
  <c r="R21" s="1"/>
  <c r="L20"/>
  <c r="N20" s="1"/>
  <c r="J19"/>
  <c r="L19" s="1"/>
  <c r="L18"/>
  <c r="N18" s="1"/>
  <c r="L17"/>
  <c r="N17" s="1"/>
  <c r="P17" s="1"/>
  <c r="J17"/>
  <c r="M16"/>
  <c r="M15" s="1"/>
  <c r="K16"/>
  <c r="J16"/>
  <c r="J15" s="1"/>
  <c r="K15"/>
  <c r="L14"/>
  <c r="N14" s="1"/>
  <c r="P14" s="1"/>
  <c r="R14" s="1"/>
  <c r="L13"/>
  <c r="N13" s="1"/>
  <c r="P13" s="1"/>
  <c r="R13" s="1"/>
  <c r="L12"/>
  <c r="N12" s="1"/>
  <c r="P12" s="1"/>
  <c r="R12" s="1"/>
  <c r="J11"/>
  <c r="L11" s="1"/>
  <c r="M10"/>
  <c r="K10"/>
  <c r="J10"/>
  <c r="L9"/>
  <c r="N9" s="1"/>
  <c r="P9" s="1"/>
  <c r="R9" s="1"/>
  <c r="L8"/>
  <c r="N8" s="1"/>
  <c r="P8" s="1"/>
  <c r="R8" s="1"/>
  <c r="K8"/>
  <c r="K7" s="1"/>
  <c r="K6" s="1"/>
  <c r="J8"/>
  <c r="J7" s="1"/>
  <c r="J6" s="1"/>
  <c r="M7"/>
  <c r="L7"/>
  <c r="M6"/>
  <c r="K45" i="1"/>
  <c r="R17" i="2" l="1"/>
  <c r="R36"/>
  <c r="P33"/>
  <c r="R34"/>
  <c r="R33" s="1"/>
  <c r="R50"/>
  <c r="R49" s="1"/>
  <c r="P49"/>
  <c r="R62"/>
  <c r="K67"/>
  <c r="K120"/>
  <c r="J75"/>
  <c r="L75"/>
  <c r="K5"/>
  <c r="J35"/>
  <c r="J32" s="1"/>
  <c r="M45"/>
  <c r="N131"/>
  <c r="P27"/>
  <c r="P29"/>
  <c r="P31"/>
  <c r="P70"/>
  <c r="L82"/>
  <c r="O75"/>
  <c r="O71" s="1"/>
  <c r="O67" s="1"/>
  <c r="N76"/>
  <c r="N75" s="1"/>
  <c r="P93"/>
  <c r="D47" i="3"/>
  <c r="C11"/>
  <c r="C4" s="1"/>
  <c r="L125" i="2"/>
  <c r="P69"/>
  <c r="P68" s="1"/>
  <c r="R70"/>
  <c r="R69" s="1"/>
  <c r="R68" s="1"/>
  <c r="P76"/>
  <c r="R77"/>
  <c r="R76" s="1"/>
  <c r="P121"/>
  <c r="R122"/>
  <c r="R121" s="1"/>
  <c r="P41"/>
  <c r="R42"/>
  <c r="R41" s="1"/>
  <c r="R40" s="1"/>
  <c r="P78"/>
  <c r="R79"/>
  <c r="R78" s="1"/>
  <c r="P75"/>
  <c r="M5"/>
  <c r="M133" s="1"/>
  <c r="P40"/>
  <c r="P83"/>
  <c r="P96"/>
  <c r="N98"/>
  <c r="N91" s="1"/>
  <c r="O81"/>
  <c r="O80" s="1"/>
  <c r="O5" s="1"/>
  <c r="O125"/>
  <c r="O120" s="1"/>
  <c r="L10"/>
  <c r="N11"/>
  <c r="N38"/>
  <c r="P38" s="1"/>
  <c r="R38" s="1"/>
  <c r="L35"/>
  <c r="L32" s="1"/>
  <c r="N54"/>
  <c r="L53"/>
  <c r="N57"/>
  <c r="L56"/>
  <c r="N87"/>
  <c r="L86"/>
  <c r="N117"/>
  <c r="L116"/>
  <c r="L129"/>
  <c r="N35"/>
  <c r="K133"/>
  <c r="N19"/>
  <c r="P19" s="1"/>
  <c r="R19" s="1"/>
  <c r="L16"/>
  <c r="L15" s="1"/>
  <c r="N32"/>
  <c r="N33"/>
  <c r="N47"/>
  <c r="L46"/>
  <c r="L45" s="1"/>
  <c r="N64"/>
  <c r="P64" s="1"/>
  <c r="R64" s="1"/>
  <c r="L61"/>
  <c r="N84"/>
  <c r="P84" s="1"/>
  <c r="R84" s="1"/>
  <c r="L81"/>
  <c r="L80" s="1"/>
  <c r="L6"/>
  <c r="N16"/>
  <c r="N15" s="1"/>
  <c r="N121"/>
  <c r="N7"/>
  <c r="P7" s="1"/>
  <c r="R7" s="1"/>
  <c r="J46"/>
  <c r="J45" s="1"/>
  <c r="J53"/>
  <c r="L69"/>
  <c r="L68" s="1"/>
  <c r="J72"/>
  <c r="J86"/>
  <c r="J116"/>
  <c r="L121"/>
  <c r="J129"/>
  <c r="J120" s="1"/>
  <c r="K83" i="1"/>
  <c r="N56" i="2" l="1"/>
  <c r="P57"/>
  <c r="N53"/>
  <c r="P54"/>
  <c r="P28"/>
  <c r="R29"/>
  <c r="R28" s="1"/>
  <c r="P131"/>
  <c r="N130"/>
  <c r="P61"/>
  <c r="P35"/>
  <c r="P32" s="1"/>
  <c r="P16"/>
  <c r="P15" s="1"/>
  <c r="N46"/>
  <c r="P47"/>
  <c r="N10"/>
  <c r="P11"/>
  <c r="P82"/>
  <c r="R83"/>
  <c r="R82" s="1"/>
  <c r="R81" s="1"/>
  <c r="R80" s="1"/>
  <c r="P30"/>
  <c r="R31"/>
  <c r="R30" s="1"/>
  <c r="P26"/>
  <c r="P25" s="1"/>
  <c r="R27"/>
  <c r="R26" s="1"/>
  <c r="R25" s="1"/>
  <c r="R61"/>
  <c r="R60" s="1"/>
  <c r="R35"/>
  <c r="R32" s="1"/>
  <c r="R16"/>
  <c r="R15" s="1"/>
  <c r="R93"/>
  <c r="R96"/>
  <c r="L120"/>
  <c r="R75"/>
  <c r="N81"/>
  <c r="N80" s="1"/>
  <c r="N129"/>
  <c r="N116"/>
  <c r="P117"/>
  <c r="N86"/>
  <c r="P87"/>
  <c r="P98"/>
  <c r="P91" s="1"/>
  <c r="P81"/>
  <c r="P80" s="1"/>
  <c r="O133"/>
  <c r="L72"/>
  <c r="J71"/>
  <c r="J67" s="1"/>
  <c r="J5" s="1"/>
  <c r="J133" s="1"/>
  <c r="N61"/>
  <c r="N60" s="1"/>
  <c r="L60"/>
  <c r="N6"/>
  <c r="P6" s="1"/>
  <c r="R6" s="1"/>
  <c r="K116" i="1"/>
  <c r="K115" s="1"/>
  <c r="K88"/>
  <c r="N125" i="2" l="1"/>
  <c r="P10"/>
  <c r="R11"/>
  <c r="R10" s="1"/>
  <c r="R47"/>
  <c r="R46" s="1"/>
  <c r="P46"/>
  <c r="Q60"/>
  <c r="Q5" s="1"/>
  <c r="Q133" s="1"/>
  <c r="P60"/>
  <c r="P130"/>
  <c r="P129" s="1"/>
  <c r="R131"/>
  <c r="R130" s="1"/>
  <c r="R129" s="1"/>
  <c r="R54"/>
  <c r="R53" s="1"/>
  <c r="P53"/>
  <c r="R57"/>
  <c r="R56" s="1"/>
  <c r="P56"/>
  <c r="N45"/>
  <c r="R91"/>
  <c r="R90" s="1"/>
  <c r="R98"/>
  <c r="N120"/>
  <c r="P125"/>
  <c r="P120" s="1"/>
  <c r="P86"/>
  <c r="R87"/>
  <c r="R86" s="1"/>
  <c r="P116"/>
  <c r="R117"/>
  <c r="R116" s="1"/>
  <c r="L71"/>
  <c r="L67" s="1"/>
  <c r="L5" s="1"/>
  <c r="N72"/>
  <c r="K67" i="1"/>
  <c r="K63"/>
  <c r="K18"/>
  <c r="K17"/>
  <c r="K16"/>
  <c r="R125" i="2" l="1"/>
  <c r="R120" s="1"/>
  <c r="T125"/>
  <c r="T120" s="1"/>
  <c r="R45"/>
  <c r="N71"/>
  <c r="N67" s="1"/>
  <c r="P72"/>
  <c r="P45"/>
  <c r="N5"/>
  <c r="L133"/>
  <c r="K135" i="1"/>
  <c r="K134" s="1"/>
  <c r="K126"/>
  <c r="R72" i="2" l="1"/>
  <c r="R71" s="1"/>
  <c r="R67" s="1"/>
  <c r="P71"/>
  <c r="P67" s="1"/>
  <c r="N133"/>
  <c r="P5"/>
  <c r="K78" i="1"/>
  <c r="K30"/>
  <c r="P133" i="2" l="1"/>
  <c r="R5"/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K108"/>
  <c r="R133" i="2" l="1"/>
  <c r="T5"/>
  <c r="T133" s="1"/>
  <c r="T137" s="1"/>
  <c r="K92" i="1"/>
  <c r="K69"/>
  <c r="K27" l="1"/>
  <c r="K25"/>
  <c r="K23"/>
  <c r="K21" l="1"/>
  <c r="K77"/>
  <c r="K130" l="1"/>
  <c r="K125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1"/>
  <c r="K80" s="1"/>
  <c r="K87"/>
  <c r="K89"/>
  <c r="K91"/>
  <c r="K123"/>
  <c r="K122" s="1"/>
  <c r="K121" s="1"/>
  <c r="K51" l="1"/>
  <c r="K44"/>
  <c r="K86"/>
  <c r="K85" s="1"/>
  <c r="K76"/>
  <c r="K72" s="1"/>
  <c r="K50"/>
  <c r="K39"/>
  <c r="K36" s="1"/>
  <c r="K29"/>
  <c r="K10"/>
  <c r="K9" l="1"/>
  <c r="K137" s="1"/>
</calcChain>
</file>

<file path=xl/sharedStrings.xml><?xml version="1.0" encoding="utf-8"?>
<sst xmlns="http://schemas.openxmlformats.org/spreadsheetml/2006/main" count="2428" uniqueCount="281">
  <si>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</si>
  <si>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</si>
  <si>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</si>
  <si>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</si>
  <si>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</si>
  <si>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</si>
  <si>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</si>
  <si>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</si>
  <si>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</si>
  <si>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</si>
  <si>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</si>
  <si>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</si>
  <si>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</si>
  <si>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</si>
  <si>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</si>
  <si>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</si>
  <si>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</si>
  <si>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</si>
  <si>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</si>
  <si>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</si>
  <si>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</si>
  <si>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</si>
  <si>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</si>
  <si>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</si>
  <si>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</si>
  <si>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</si>
  <si>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</si>
  <si>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</si>
  <si>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</si>
  <si>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</si>
  <si>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</si>
  <si>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</si>
  <si>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</si>
  <si>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</si>
  <si>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</si>
  <si>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</si>
  <si>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</si>
  <si>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</si>
  <si>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</si>
  <si>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</si>
  <si>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</si>
  <si>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</si>
  <si>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</si>
  <si>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</si>
  <si>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</si>
  <si>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</si>
  <si>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</si>
  <si>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</si>
  <si>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</si>
  <si>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</si>
  <si>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</si>
  <si>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</si>
  <si>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</si>
  <si>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</si>
  <si>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</si>
  <si>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</si>
  <si>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</si>
  <si>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</si>
  <si>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</si>
  <si>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</si>
  <si>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</si>
  <si>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</si>
  <si>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</si>
  <si>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</si>
  <si>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</si>
  <si>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</si>
  <si>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</si>
  <si>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</si>
  <si>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</si>
  <si>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</si>
  <si>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</si>
  <si>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</si>
  <si>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</si>
  <si>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</si>
  <si>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</si>
  <si>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</si>
  <si>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</si>
  <si>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</si>
  <si>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</si>
  <si>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</si>
  <si>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</si>
  <si>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</si>
  <si>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</si>
  <si>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</si>
  <si>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</si>
  <si>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</si>
  <si>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</si>
  <si>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</si>
  <si>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</si>
  <si>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</si>
  <si>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</si>
  <si>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</si>
  <si>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</si>
  <si>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</si>
  <si>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</si>
  <si>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</si>
  <si>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</si>
  <si>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</si>
  <si>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</si>
  <si>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</si>
  <si>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</si>
  <si>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</si>
  <si>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</si>
  <si>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</si>
  <si>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</si>
  <si>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</si>
  <si>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</si>
  <si>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</si>
  <si>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</si>
  <si>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</si>
  <si>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</si>
  <si>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</si>
  <si>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</si>
  <si>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</si>
  <si>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</si>
  <si>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</si>
  <si>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</si>
  <si>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</si>
  <si>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</si>
  <si>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</si>
  <si>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</si>
  <si>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</si>
  <si>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</si>
  <si>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</si>
  <si>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</si>
  <si>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</si>
  <si>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</si>
  <si>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</si>
  <si>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</si>
  <si>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</si>
  <si>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</si>
  <si>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</si>
  <si>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</si>
  <si>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</si>
  <si>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</si>
  <si>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</si>
  <si>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</si>
  <si>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</si>
  <si>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</si>
  <si>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</si>
  <si>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</si>
  <si>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</si>
  <si>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</si>
  <si>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</si>
  <si>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</si>
  <si>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</si>
  <si>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</si>
  <si>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</si>
  <si>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</si>
  <si>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</si>
  <si>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</si>
  <si>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</si>
  <si>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</si>
  <si>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</si>
  <si>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</si>
  <si>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</si>
  <si>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</si>
  <si>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</si>
  <si>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</si>
  <si>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</si>
  <si>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</si>
  <si>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</si>
  <si>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</si>
  <si>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</si>
  <si>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</si>
  <si>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</si>
  <si>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</si>
  <si>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</si>
  <si>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</si>
  <si>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</si>
  <si>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</si>
  <si>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</si>
  <si>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</si>
  <si>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</si>
  <si>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</si>
  <si>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</si>
  <si>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</si>
  <si>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</si>
  <si>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</si>
  <si>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</si>
  <si>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</si>
  <si>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</si>
  <si>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</si>
  <si>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</si>
  <si>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</si>
  <si>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</si>
  <si>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</si>
  <si>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</si>
  <si>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</si>
  <si>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</si>
  <si>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</si>
  <si>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</si>
  <si>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корректировка №2 
январь 2020</t>
  </si>
  <si>
    <t>Решение 
ГС от №</t>
  </si>
  <si>
    <t>корректировка №3 
февраль 2020</t>
  </si>
  <si>
    <t>Решение
 ГС от №</t>
  </si>
  <si>
    <t>корректировка №4 
март 2020</t>
  </si>
  <si>
    <t>Прочие доходы от компенсации затрат бюджетов городских округов (в части возврата дебиторской задолженности прошлых лет по краевым целевым средствам)</t>
  </si>
  <si>
    <t>Пояснительная записка по доходной части бюджета</t>
  </si>
  <si>
    <t>Сумма корректировки по доходам , в том числе:</t>
  </si>
  <si>
    <t>тыс.руб.</t>
  </si>
  <si>
    <t xml:space="preserve">Налоговые и неналоговые доходы </t>
  </si>
  <si>
    <t>Дотации</t>
  </si>
  <si>
    <t>Субсидии</t>
  </si>
  <si>
    <t>Субвенции</t>
  </si>
  <si>
    <t>Прочие безвозмездные поступления</t>
  </si>
  <si>
    <t>Возврат остатков субсидий и субвенций</t>
  </si>
  <si>
    <t>наименование</t>
  </si>
  <si>
    <t>утверждено 
в бюджете</t>
  </si>
  <si>
    <t>в том числе:</t>
  </si>
  <si>
    <t>МКУ АПБ переселение</t>
  </si>
  <si>
    <t>Прочие</t>
  </si>
  <si>
    <t>МКУ ГХ (возврат деб.задолженности по выпадающим доходам)</t>
  </si>
  <si>
    <t>991 2 19 600 10 04 0000 151</t>
  </si>
  <si>
    <t>В бюджете с учетом корректировки</t>
  </si>
  <si>
    <t>931 1 13 02994 04 0000 150</t>
  </si>
  <si>
    <t xml:space="preserve"> Корректировка 
Фактический возврат остатков на   15 .05.2020</t>
  </si>
  <si>
    <t xml:space="preserve"> Корректировка 
Фактический возврат остатков на    15.05.2020</t>
  </si>
  <si>
    <t xml:space="preserve"> 177  11610123010041140Доходы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года( штрафы за невнесение в установленные сроки платы за негативное воздействие на окружающую среду)</t>
  </si>
  <si>
    <t>180 11610123010041140Доходы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года( штрафы за невнесение в установленные сроки платы за негативное воздействие на окружающую среду)</t>
  </si>
  <si>
    <t>439 11601053010000140Административные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</si>
  <si>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 11601063010000140Административные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</si>
  <si>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439 11601073010000140Административные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</si>
  <si>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11601153010000140Административные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</si>
  <si>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11601173010000140Административные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</si>
  <si>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11601203010000140Административные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</si>
  <si>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439 11601193010000140Административные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</si>
  <si>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11601083010000140Административные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</si>
  <si>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182 11610129010000140 Доходы от денежных
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</si>
  <si>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 11610123010041140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года( штрафы за невнесение в установленные сроки платы за негативное воздействие на окружающую среду)</t>
  </si>
  <si>
    <t xml:space="preserve"> Корректировка 
(Фактический поступление /4 мес.*12 мес)</t>
  </si>
  <si>
    <t>991 11610100040000140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</si>
  <si>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975 2 07 04050 04 0000 150
МКУ ГХ софинансирование заинтересованных лиц (участие граждан) по благоустройству дворовых территорий</t>
  </si>
  <si>
    <t xml:space="preserve"> Корректировка 
по письмам администраторов доходов</t>
  </si>
  <si>
    <t xml:space="preserve"> к корректировке № 6 (    май  2020 год )</t>
  </si>
  <si>
    <t>975 2 07 04050 04 0000 150 Оплата расходов по приобретению путевок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</si>
  <si>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</si>
  <si>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</si>
  <si>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</si>
  <si>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</si>
  <si>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</si>
  <si>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</si>
  <si>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</si>
  <si>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</si>
  <si>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</si>
  <si>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</si>
  <si>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</si>
  <si>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</si>
  <si>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</si>
  <si>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</si>
  <si>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</si>
  <si>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</si>
  <si>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</si>
  <si>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</si>
  <si>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корректировка №5 
апрель 2020</t>
  </si>
  <si>
    <t>корректировка №6 
май 2020</t>
  </si>
  <si>
    <t>938</t>
  </si>
  <si>
    <t>061</t>
  </si>
  <si>
    <t>Платежи в целях возмещения убытков, причиненных 
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</si>
  <si>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</si>
  <si>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
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</si>
  <si>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</si>
  <si>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Корректировка 
</t>
  </si>
  <si>
    <t>АО ЕвроСибЭнерго</t>
  </si>
  <si>
    <t>АО КГЭС</t>
  </si>
  <si>
    <t>Прочие плательщики</t>
  </si>
  <si>
    <t xml:space="preserve">Исходя из уточненого помесячного прогноза АО ЕвроСибЭнерго и факта исполнения за январь-апрель 2020 года произвести корректировку плана по "Налогу на прибыль организаций" </t>
  </si>
  <si>
    <t>ОАО «Красноярская  ГЭС»</t>
  </si>
  <si>
    <t>АО "ЕвроСибЭнерго"</t>
  </si>
  <si>
    <t>ООО "Литейно-механический завод"СКАД"</t>
  </si>
  <si>
    <t>ООО "ГЭС - Инжиниринг"</t>
  </si>
  <si>
    <t>ЗАО "ТЕХПОЛИМЕР", ООО "ТехПолимер", ООО "Завод геосинтетических материалов"</t>
  </si>
  <si>
    <t>МУП ДВК</t>
  </si>
  <si>
    <t>ООО Автоспецтехника</t>
  </si>
  <si>
    <t>МУП ЭС</t>
  </si>
  <si>
    <t>Другие плательщики</t>
  </si>
  <si>
    <r>
      <rPr>
        <b/>
        <i/>
        <sz val="12"/>
        <rFont val="Times New Roman"/>
        <family val="1"/>
        <charset val="204"/>
      </rPr>
      <t>Письмо МКУ АПБ</t>
    </r>
    <r>
      <rPr>
        <sz val="12"/>
        <rFont val="Times New Roman"/>
        <family val="1"/>
        <charset val="204"/>
      </rPr>
      <t xml:space="preserve">
938 1 16 10061 04 0000 140
Платежи в целях возмещения убытков, 
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  </r>
  </si>
  <si>
    <t>В саязи  с  ухудшением текущей экономической ситуации связаной с распространением коронавирусной инфекции исходя из  факта исполнения за январь-апрель 2020 года произвести корректировку плана по "Налогу на доходы физических лиц"</t>
  </si>
  <si>
    <t>182 1 01 01 012 02 0000 110
Налог на прибыль организаций (за исключением консолидированных групп налогоплательщиков), зачисляемый в бюджеты субъектов Российской Федерации в том числе:</t>
  </si>
  <si>
    <t xml:space="preserve">182 1 01 020 010 01 0000 110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в том числе : </t>
  </si>
  <si>
    <r>
      <rPr>
        <b/>
        <sz val="12"/>
        <rFont val="Arial"/>
        <family val="2"/>
        <charset val="204"/>
      </rPr>
      <t>Приложение 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03 июня  2020 г. № 57 - 348 -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</si>
</sst>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?_р_._-;_-@_-"/>
    <numFmt numFmtId="168" formatCode="#,##0.000000"/>
    <numFmt numFmtId="169" formatCode="?"/>
    <numFmt numFmtId="170" formatCode="#,##0.0000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Arial Cyr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67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/>
    <xf numFmtId="4" fontId="11" fillId="0" borderId="1" xfId="3" applyNumberFormat="1" applyFont="1" applyFill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Border="1" applyAlignment="1">
      <alignment horizontal="right" vertical="center"/>
    </xf>
    <xf numFmtId="4" fontId="12" fillId="0" borderId="1" xfId="3" applyNumberFormat="1" applyFont="1" applyFill="1" applyBorder="1" applyAlignment="1">
      <alignment horizontal="right" vertical="center" wrapText="1"/>
    </xf>
    <xf numFmtId="4" fontId="11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6" fillId="0" borderId="1" xfId="0" applyNumberFormat="1" applyFont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49" fontId="7" fillId="0" borderId="9" xfId="10" applyNumberFormat="1" applyFont="1" applyBorder="1" applyAlignment="1" applyProtection="1">
      <alignment horizontal="left" vertical="center" wrapText="1"/>
    </xf>
    <xf numFmtId="49" fontId="7" fillId="0" borderId="10" xfId="10" applyNumberFormat="1" applyFont="1" applyBorder="1" applyAlignment="1" applyProtection="1">
      <alignment horizontal="left" vertical="center" wrapText="1"/>
    </xf>
    <xf numFmtId="0" fontId="18" fillId="0" borderId="0" xfId="4" applyFont="1" applyAlignment="1">
      <alignment vertical="top"/>
    </xf>
    <xf numFmtId="0" fontId="19" fillId="0" borderId="0" xfId="4" applyFont="1"/>
    <xf numFmtId="0" fontId="20" fillId="0" borderId="0" xfId="4" applyFont="1" applyAlignment="1">
      <alignment horizontal="left" vertical="top" wrapText="1"/>
    </xf>
    <xf numFmtId="0" fontId="20" fillId="0" borderId="0" xfId="4" applyFont="1" applyAlignment="1">
      <alignment horizontal="center"/>
    </xf>
    <xf numFmtId="4" fontId="21" fillId="0" borderId="0" xfId="4" applyNumberFormat="1" applyFont="1" applyAlignment="1">
      <alignment horizontal="right"/>
    </xf>
    <xf numFmtId="0" fontId="17" fillId="0" borderId="0" xfId="4" applyFont="1" applyAlignment="1">
      <alignment vertical="top"/>
    </xf>
    <xf numFmtId="0" fontId="16" fillId="0" borderId="0" xfId="4" applyFont="1"/>
    <xf numFmtId="0" fontId="16" fillId="0" borderId="0" xfId="4" applyFont="1" applyAlignment="1">
      <alignment horizontal="left" vertical="top" wrapText="1"/>
    </xf>
    <xf numFmtId="0" fontId="16" fillId="0" borderId="0" xfId="4" applyFont="1" applyAlignment="1">
      <alignment horizontal="left" wrapText="1"/>
    </xf>
    <xf numFmtId="0" fontId="16" fillId="0" borderId="0" xfId="0" applyFont="1" applyAlignment="1">
      <alignment vertical="top"/>
    </xf>
    <xf numFmtId="0" fontId="16" fillId="0" borderId="0" xfId="0" applyFont="1"/>
    <xf numFmtId="0" fontId="16" fillId="0" borderId="0" xfId="0" applyFont="1" applyAlignment="1">
      <alignment horizontal="right"/>
    </xf>
    <xf numFmtId="0" fontId="22" fillId="0" borderId="0" xfId="0" applyFont="1" applyAlignment="1">
      <alignment vertical="top"/>
    </xf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wrapText="1"/>
    </xf>
    <xf numFmtId="0" fontId="23" fillId="0" borderId="1" xfId="3" applyFont="1" applyFill="1" applyBorder="1" applyAlignment="1">
      <alignment horizontal="left" vertical="center" wrapText="1"/>
    </xf>
    <xf numFmtId="4" fontId="23" fillId="0" borderId="1" xfId="3" applyNumberFormat="1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vertical="top" wrapText="1"/>
    </xf>
    <xf numFmtId="0" fontId="16" fillId="0" borderId="1" xfId="3" applyNumberFormat="1" applyFont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 wrapText="1"/>
    </xf>
    <xf numFmtId="0" fontId="16" fillId="0" borderId="1" xfId="3" applyFont="1" applyBorder="1" applyAlignment="1">
      <alignment horizontal="left" vertical="center" wrapText="1"/>
    </xf>
    <xf numFmtId="4" fontId="16" fillId="0" borderId="1" xfId="3" applyNumberFormat="1" applyFont="1" applyFill="1" applyBorder="1" applyAlignment="1">
      <alignment horizontal="center" vertical="center"/>
    </xf>
    <xf numFmtId="166" fontId="23" fillId="2" borderId="1" xfId="3" applyNumberFormat="1" applyFont="1" applyFill="1" applyBorder="1" applyAlignment="1">
      <alignment horizontal="right" vertical="center" wrapText="1"/>
    </xf>
    <xf numFmtId="4" fontId="23" fillId="2" borderId="1" xfId="3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/>
    <xf numFmtId="4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67" fontId="16" fillId="0" borderId="0" xfId="6" applyNumberFormat="1" applyFont="1" applyAlignment="1">
      <alignment horizontal="right"/>
    </xf>
    <xf numFmtId="4" fontId="16" fillId="0" borderId="0" xfId="0" applyNumberFormat="1" applyFont="1" applyAlignment="1">
      <alignment horizontal="right"/>
    </xf>
    <xf numFmtId="4" fontId="24" fillId="0" borderId="1" xfId="3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4" fontId="16" fillId="0" borderId="1" xfId="0" applyNumberFormat="1" applyFont="1" applyBorder="1"/>
    <xf numFmtId="168" fontId="23" fillId="2" borderId="1" xfId="3" applyNumberFormat="1" applyFont="1" applyFill="1" applyBorder="1" applyAlignment="1">
      <alignment horizontal="right" vertical="center" wrapText="1"/>
    </xf>
    <xf numFmtId="4" fontId="19" fillId="0" borderId="1" xfId="0" applyNumberFormat="1" applyFont="1" applyBorder="1"/>
    <xf numFmtId="169" fontId="25" fillId="0" borderId="1" xfId="0" applyNumberFormat="1" applyFont="1" applyBorder="1" applyAlignment="1" applyProtection="1">
      <alignment horizontal="left" vertical="center" wrapText="1"/>
    </xf>
    <xf numFmtId="0" fontId="25" fillId="0" borderId="1" xfId="0" applyNumberFormat="1" applyFont="1" applyBorder="1" applyAlignment="1" applyProtection="1">
      <alignment horizontal="left" vertical="center" wrapText="1"/>
    </xf>
    <xf numFmtId="4" fontId="16" fillId="0" borderId="1" xfId="0" applyNumberFormat="1" applyFont="1" applyBorder="1" applyAlignment="1" applyProtection="1">
      <alignment horizontal="center" vertical="center" wrapText="1"/>
    </xf>
    <xf numFmtId="4" fontId="16" fillId="0" borderId="1" xfId="0" applyNumberFormat="1" applyFont="1" applyBorder="1" applyAlignment="1" applyProtection="1">
      <alignment horizontal="right" vertical="center" wrapText="1"/>
    </xf>
    <xf numFmtId="0" fontId="19" fillId="0" borderId="1" xfId="0" applyFont="1" applyBorder="1"/>
    <xf numFmtId="49" fontId="25" fillId="0" borderId="1" xfId="0" applyNumberFormat="1" applyFont="1" applyBorder="1" applyAlignment="1" applyProtection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4" fontId="16" fillId="0" borderId="0" xfId="3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166" fontId="23" fillId="2" borderId="0" xfId="3" applyNumberFormat="1" applyFont="1" applyFill="1" applyBorder="1" applyAlignment="1">
      <alignment horizontal="right" vertical="center" wrapText="1"/>
    </xf>
    <xf numFmtId="170" fontId="5" fillId="2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169" fontId="7" fillId="0" borderId="9" xfId="0" applyNumberFormat="1" applyFont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4" fontId="26" fillId="0" borderId="1" xfId="3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7" fillId="0" borderId="0" xfId="0" applyFont="1" applyAlignment="1">
      <alignment wrapText="1"/>
    </xf>
    <xf numFmtId="0" fontId="27" fillId="0" borderId="1" xfId="0" applyFont="1" applyBorder="1" applyAlignment="1">
      <alignment wrapText="1"/>
    </xf>
    <xf numFmtId="49" fontId="7" fillId="0" borderId="8" xfId="0" applyNumberFormat="1" applyFont="1" applyFill="1" applyBorder="1" applyAlignment="1">
      <alignment horizontal="center" vertical="center" wrapText="1"/>
    </xf>
    <xf numFmtId="169" fontId="7" fillId="0" borderId="11" xfId="0" applyNumberFormat="1" applyFont="1" applyBorder="1" applyAlignment="1" applyProtection="1">
      <alignment horizontal="left" vertical="center" wrapText="1"/>
    </xf>
    <xf numFmtId="166" fontId="7" fillId="0" borderId="8" xfId="3" applyNumberFormat="1" applyFont="1" applyFill="1" applyBorder="1" applyAlignment="1">
      <alignment horizontal="right" vertical="center" wrapText="1"/>
    </xf>
    <xf numFmtId="169" fontId="7" fillId="0" borderId="1" xfId="0" applyNumberFormat="1" applyFont="1" applyBorder="1" applyAlignment="1" applyProtection="1">
      <alignment horizontal="left" vertical="center" wrapText="1"/>
    </xf>
    <xf numFmtId="0" fontId="16" fillId="0" borderId="1" xfId="4" applyFont="1" applyBorder="1" applyAlignment="1">
      <alignment horizontal="left" vertical="top" wrapText="1"/>
    </xf>
    <xf numFmtId="4" fontId="16" fillId="0" borderId="1" xfId="4" applyNumberFormat="1" applyFont="1" applyBorder="1" applyAlignment="1">
      <alignment horizontal="center" wrapText="1"/>
    </xf>
    <xf numFmtId="4" fontId="16" fillId="0" borderId="1" xfId="4" applyNumberFormat="1" applyFont="1" applyBorder="1" applyAlignment="1">
      <alignment horizontal="center"/>
    </xf>
    <xf numFmtId="167" fontId="16" fillId="0" borderId="1" xfId="6" applyNumberFormat="1" applyFont="1" applyBorder="1" applyAlignment="1">
      <alignment horizontal="center"/>
    </xf>
    <xf numFmtId="4" fontId="23" fillId="4" borderId="1" xfId="3" applyNumberFormat="1" applyFont="1" applyFill="1" applyBorder="1" applyAlignment="1">
      <alignment horizontal="center" vertical="center" wrapText="1"/>
    </xf>
    <xf numFmtId="0" fontId="16" fillId="0" borderId="1" xfId="4" applyNumberFormat="1" applyFont="1" applyBorder="1" applyAlignment="1">
      <alignment horizontal="left" vertical="top" wrapText="1"/>
    </xf>
    <xf numFmtId="0" fontId="28" fillId="0" borderId="1" xfId="0" applyFont="1" applyFill="1" applyBorder="1" applyAlignment="1">
      <alignment vertical="top" wrapText="1"/>
    </xf>
    <xf numFmtId="0" fontId="28" fillId="2" borderId="1" xfId="0" applyFont="1" applyFill="1" applyBorder="1" applyAlignment="1">
      <alignment vertical="top" wrapText="1"/>
    </xf>
    <xf numFmtId="4" fontId="17" fillId="4" borderId="1" xfId="0" applyNumberFormat="1" applyFont="1" applyFill="1" applyBorder="1"/>
    <xf numFmtId="0" fontId="16" fillId="0" borderId="0" xfId="4" applyFont="1" applyBorder="1" applyAlignment="1">
      <alignment vertical="top" wrapText="1"/>
    </xf>
    <xf numFmtId="0" fontId="19" fillId="4" borderId="1" xfId="0" applyFont="1" applyFill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4" fontId="17" fillId="0" borderId="1" xfId="0" applyNumberFormat="1" applyFont="1" applyBorder="1"/>
    <xf numFmtId="164" fontId="17" fillId="3" borderId="0" xfId="6" applyNumberFormat="1" applyFont="1" applyFill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6" fillId="0" borderId="0" xfId="4" applyFont="1" applyBorder="1" applyAlignment="1">
      <alignment horizontal="left" vertical="top" wrapText="1"/>
    </xf>
    <xf numFmtId="0" fontId="16" fillId="0" borderId="2" xfId="4" applyFont="1" applyBorder="1" applyAlignment="1">
      <alignment horizontal="left" vertical="top" wrapText="1"/>
    </xf>
  </cellXfs>
  <cellStyles count="11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Обычный_Лист1_1" xfId="10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7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147" t="s">
        <v>280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63.75" customHeight="1">
      <c r="A2" s="148" t="s">
        <v>180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149" t="s">
        <v>178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</row>
    <row r="5" spans="1:11" ht="30.75" customHeight="1">
      <c r="A5" s="156" t="s">
        <v>138</v>
      </c>
      <c r="B5" s="151" t="s">
        <v>86</v>
      </c>
      <c r="C5" s="152"/>
      <c r="D5" s="152"/>
      <c r="E5" s="152"/>
      <c r="F5" s="152"/>
      <c r="G5" s="152"/>
      <c r="H5" s="152"/>
      <c r="I5" s="153"/>
      <c r="J5" s="159" t="s">
        <v>179</v>
      </c>
      <c r="K5" s="150" t="s">
        <v>177</v>
      </c>
    </row>
    <row r="6" spans="1:11" ht="66" customHeight="1">
      <c r="A6" s="157"/>
      <c r="B6" s="154" t="s">
        <v>176</v>
      </c>
      <c r="C6" s="151" t="s">
        <v>87</v>
      </c>
      <c r="D6" s="152"/>
      <c r="E6" s="152"/>
      <c r="F6" s="152"/>
      <c r="G6" s="153"/>
      <c r="H6" s="151" t="s">
        <v>88</v>
      </c>
      <c r="I6" s="153"/>
      <c r="J6" s="160"/>
      <c r="K6" s="150"/>
    </row>
    <row r="7" spans="1:11" ht="141">
      <c r="A7" s="158"/>
      <c r="B7" s="155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161"/>
      <c r="K7" s="150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0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2">
        <f>K10+K29+K36+K44+K50+K65+K72+K85+K91+K95+K19+K121</f>
        <v>476445.01</v>
      </c>
    </row>
    <row r="10" spans="1:11" ht="26.25" customHeight="1">
      <c r="A10" s="40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2">
        <f t="shared" ref="K10" si="0">K11+K14</f>
        <v>325315</v>
      </c>
    </row>
    <row r="11" spans="1:11" ht="15.75">
      <c r="A11" s="40">
        <f t="shared" ref="A11:A81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2">
        <f t="shared" ref="K11:K12" si="2">K12</f>
        <v>173315</v>
      </c>
    </row>
    <row r="12" spans="1:11" ht="54.75" customHeight="1">
      <c r="A12" s="40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3">
        <f t="shared" si="2"/>
        <v>173315</v>
      </c>
    </row>
    <row r="13" spans="1:11" ht="61.5" customHeight="1">
      <c r="A13" s="40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3">
        <f>164234+299.1+7000+1781.9</f>
        <v>173315</v>
      </c>
    </row>
    <row r="14" spans="1:11" ht="15.75">
      <c r="A14" s="40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2">
        <f t="shared" ref="K14" si="3">SUM(K15:K18)</f>
        <v>152000</v>
      </c>
    </row>
    <row r="15" spans="1:11" ht="93" customHeight="1">
      <c r="A15" s="40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3">
        <f>149357+7389-7000</f>
        <v>149746</v>
      </c>
    </row>
    <row r="16" spans="1:11" ht="140.25" customHeight="1">
      <c r="A16" s="40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3">
        <f>542+30</f>
        <v>572</v>
      </c>
    </row>
    <row r="17" spans="1:11" ht="62.25" customHeight="1">
      <c r="A17" s="40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4">
        <f>1486+72</f>
        <v>1558</v>
      </c>
    </row>
    <row r="18" spans="1:11" ht="120" customHeight="1">
      <c r="A18" s="40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4">
        <f>119+5</f>
        <v>124</v>
      </c>
    </row>
    <row r="19" spans="1:11" ht="50.25" customHeight="1">
      <c r="A19" s="40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5">
        <f t="shared" ref="K19" si="4">K20</f>
        <v>1513.6000000000001</v>
      </c>
    </row>
    <row r="20" spans="1:11" ht="48" customHeight="1">
      <c r="A20" s="40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5">
        <f t="shared" ref="K20" si="5">K21+K23+K25+K27</f>
        <v>1513.6000000000001</v>
      </c>
    </row>
    <row r="21" spans="1:11" ht="93" customHeight="1">
      <c r="A21" s="40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6">
        <f t="shared" ref="K21" si="6">K22</f>
        <v>693.6</v>
      </c>
    </row>
    <row r="22" spans="1:11" ht="153" customHeight="1">
      <c r="A22" s="40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4">
        <v>693.6</v>
      </c>
    </row>
    <row r="23" spans="1:11" ht="108" customHeight="1">
      <c r="A23" s="40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6">
        <f t="shared" ref="K23" si="7">K24</f>
        <v>3.6</v>
      </c>
    </row>
    <row r="24" spans="1:11" ht="171.75" customHeight="1">
      <c r="A24" s="40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4">
        <v>3.6</v>
      </c>
    </row>
    <row r="25" spans="1:11" ht="93" customHeight="1">
      <c r="A25" s="40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6">
        <f t="shared" ref="K25" si="8">K26</f>
        <v>906</v>
      </c>
    </row>
    <row r="26" spans="1:11" ht="153" customHeight="1">
      <c r="A26" s="40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4">
        <v>906</v>
      </c>
    </row>
    <row r="27" spans="1:11" ht="93.75" customHeight="1">
      <c r="A27" s="40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6">
        <f t="shared" ref="K27" si="9">K28</f>
        <v>-89.6</v>
      </c>
    </row>
    <row r="28" spans="1:11" ht="153.75" customHeight="1">
      <c r="A28" s="40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4">
        <v>-89.6</v>
      </c>
    </row>
    <row r="29" spans="1:11" ht="15.75">
      <c r="A29" s="40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2">
        <f>K30+K32+K34</f>
        <v>9720</v>
      </c>
    </row>
    <row r="30" spans="1:11" ht="33" customHeight="1">
      <c r="A30" s="40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2">
        <f>K31</f>
        <v>9070</v>
      </c>
    </row>
    <row r="31" spans="1:11" ht="36.75" customHeight="1">
      <c r="A31" s="40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7">
        <v>9070</v>
      </c>
    </row>
    <row r="32" spans="1:11" ht="24.75" customHeight="1">
      <c r="A32" s="40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2">
        <f t="shared" ref="K32" si="10">K33</f>
        <v>1</v>
      </c>
    </row>
    <row r="33" spans="1:13" ht="15">
      <c r="A33" s="40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7">
        <v>1</v>
      </c>
    </row>
    <row r="34" spans="1:13" ht="33" customHeight="1">
      <c r="A34" s="40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2">
        <f t="shared" ref="K34" si="11">K35</f>
        <v>649</v>
      </c>
    </row>
    <row r="35" spans="1:13" ht="47.25" customHeight="1">
      <c r="A35" s="40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7">
        <v>649</v>
      </c>
    </row>
    <row r="36" spans="1:13" ht="15.75">
      <c r="A36" s="40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2">
        <f t="shared" ref="K36" si="12">K38+K39</f>
        <v>45188</v>
      </c>
    </row>
    <row r="37" spans="1:13" ht="20.25" customHeight="1">
      <c r="A37" s="40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2">
        <f t="shared" ref="K37" si="13">K38</f>
        <v>9200</v>
      </c>
    </row>
    <row r="38" spans="1:13" ht="65.25" customHeight="1">
      <c r="A38" s="40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7">
        <v>9200</v>
      </c>
      <c r="L38" s="2"/>
      <c r="M38" s="2"/>
    </row>
    <row r="39" spans="1:13" ht="15.75">
      <c r="A39" s="40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2">
        <f t="shared" ref="K39" si="14">K40+K42</f>
        <v>35988</v>
      </c>
      <c r="L39" s="1"/>
      <c r="M39" s="1"/>
    </row>
    <row r="40" spans="1:13" ht="15">
      <c r="A40" s="40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7">
        <f t="shared" ref="K40" si="15">K41</f>
        <v>25576</v>
      </c>
    </row>
    <row r="41" spans="1:13" ht="50.25" customHeight="1">
      <c r="A41" s="40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7">
        <v>25576</v>
      </c>
    </row>
    <row r="42" spans="1:13" ht="15">
      <c r="A42" s="40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7">
        <f t="shared" ref="K42" si="16">K43</f>
        <v>10412</v>
      </c>
    </row>
    <row r="43" spans="1:13" ht="49.5" customHeight="1">
      <c r="A43" s="40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7">
        <v>10412</v>
      </c>
    </row>
    <row r="44" spans="1:13" ht="15.75">
      <c r="A44" s="40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2">
        <f t="shared" ref="K44" si="17">K45+K48</f>
        <v>5432</v>
      </c>
    </row>
    <row r="45" spans="1:13" ht="49.5" customHeight="1">
      <c r="A45" s="40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2">
        <f>SUM(K46:K47)</f>
        <v>5427</v>
      </c>
    </row>
    <row r="46" spans="1:13" ht="62.25" customHeight="1">
      <c r="A46" s="40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7">
        <v>5400</v>
      </c>
    </row>
    <row r="47" spans="1:13" ht="105">
      <c r="A47" s="40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0" t="s">
        <v>191</v>
      </c>
      <c r="K47" s="47">
        <v>27</v>
      </c>
    </row>
    <row r="48" spans="1:13" ht="48" customHeight="1">
      <c r="A48" s="40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7">
        <f t="shared" ref="K48" si="18">K49</f>
        <v>5</v>
      </c>
    </row>
    <row r="49" spans="1:11" ht="45">
      <c r="A49" s="40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7">
        <v>5</v>
      </c>
    </row>
    <row r="50" spans="1:11" ht="62.25" customHeight="1">
      <c r="A50" s="40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42">
        <f>K51+K58+K61</f>
        <v>73798</v>
      </c>
    </row>
    <row r="51" spans="1:11" ht="148.5" customHeight="1">
      <c r="A51" s="40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42">
        <f>K52+K54+K56</f>
        <v>71796</v>
      </c>
    </row>
    <row r="52" spans="1:11" ht="94.5" customHeight="1">
      <c r="A52" s="40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7">
        <f t="shared" ref="K52" si="19">K53</f>
        <v>1780</v>
      </c>
    </row>
    <row r="53" spans="1:11" ht="109.5" customHeight="1">
      <c r="A53" s="40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3">
        <v>1780</v>
      </c>
    </row>
    <row r="54" spans="1:11" ht="108" customHeight="1">
      <c r="A54" s="40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3">
        <f t="shared" ref="K54" si="20">K55</f>
        <v>68753</v>
      </c>
    </row>
    <row r="55" spans="1:11" ht="108" customHeight="1">
      <c r="A55" s="40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3">
        <f>66253+2500</f>
        <v>68753</v>
      </c>
    </row>
    <row r="56" spans="1:11" ht="63.75" customHeight="1">
      <c r="A56" s="40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3">
        <f t="shared" ref="K56" si="21">K57</f>
        <v>1263</v>
      </c>
    </row>
    <row r="57" spans="1:11" ht="53.25" customHeight="1">
      <c r="A57" s="40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3">
        <v>1263</v>
      </c>
    </row>
    <row r="58" spans="1:11" ht="36.75" customHeight="1">
      <c r="A58" s="40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8">
        <f t="shared" ref="K58:K59" si="22">K59</f>
        <v>1</v>
      </c>
    </row>
    <row r="59" spans="1:11" ht="66" customHeight="1">
      <c r="A59" s="40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3">
        <f t="shared" si="22"/>
        <v>1</v>
      </c>
    </row>
    <row r="60" spans="1:11" ht="78" customHeight="1">
      <c r="A60" s="40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3">
        <v>1</v>
      </c>
    </row>
    <row r="61" spans="1:11" ht="141.75" customHeight="1">
      <c r="A61" s="40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42">
        <f t="shared" ref="K61" si="23">K62</f>
        <v>2001</v>
      </c>
    </row>
    <row r="62" spans="1:11" ht="109.5" customHeight="1">
      <c r="A62" s="40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7">
        <f t="shared" ref="K62" si="24">K63+K64</f>
        <v>2001</v>
      </c>
    </row>
    <row r="63" spans="1:11" ht="97.5" customHeight="1">
      <c r="A63" s="40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7">
        <f>391+449</f>
        <v>840</v>
      </c>
    </row>
    <row r="64" spans="1:11" ht="96.75" customHeight="1">
      <c r="A64" s="40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7">
        <v>1161</v>
      </c>
    </row>
    <row r="65" spans="1:11" ht="32.25" customHeight="1">
      <c r="A65" s="40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42">
        <f t="shared" ref="K65" si="25">K66</f>
        <v>888.4</v>
      </c>
    </row>
    <row r="66" spans="1:11" ht="30">
      <c r="A66" s="40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7">
        <f t="shared" ref="K66" si="26">K67+K68+K69</f>
        <v>888.4</v>
      </c>
    </row>
    <row r="67" spans="1:11" ht="45.75" customHeight="1">
      <c r="A67" s="40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7">
        <f>40+57</f>
        <v>97</v>
      </c>
    </row>
    <row r="68" spans="1:11" ht="30">
      <c r="A68" s="40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7">
        <f>92+147.4+550</f>
        <v>789.4</v>
      </c>
    </row>
    <row r="69" spans="1:11" ht="35.25" customHeight="1">
      <c r="A69" s="40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7">
        <f t="shared" ref="K69" si="27">K70+K71</f>
        <v>2</v>
      </c>
    </row>
    <row r="70" spans="1:11" ht="27" customHeight="1">
      <c r="A70" s="40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7">
        <v>1</v>
      </c>
    </row>
    <row r="71" spans="1:11" ht="30" customHeight="1">
      <c r="A71" s="40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7">
        <v>1</v>
      </c>
    </row>
    <row r="72" spans="1:11" ht="67.5" customHeight="1">
      <c r="A72" s="40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42">
        <f t="shared" ref="K72" si="28">K76+K73</f>
        <v>10430</v>
      </c>
    </row>
    <row r="73" spans="1:11" ht="23.25" customHeight="1">
      <c r="A73" s="40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42">
        <f t="shared" ref="K73:K74" si="29">K74</f>
        <v>250</v>
      </c>
    </row>
    <row r="74" spans="1:11" ht="30">
      <c r="A74" s="40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42">
        <f t="shared" si="29"/>
        <v>250</v>
      </c>
    </row>
    <row r="75" spans="1:11" ht="48.75" customHeight="1">
      <c r="A75" s="40">
        <f t="shared" si="1"/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7">
        <v>250</v>
      </c>
    </row>
    <row r="76" spans="1:11" ht="31.5">
      <c r="A76" s="40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42">
        <f>K77+K80</f>
        <v>10180</v>
      </c>
    </row>
    <row r="77" spans="1:11" ht="48.75" customHeight="1">
      <c r="A77" s="40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7">
        <f t="shared" ref="K77" si="30">K78</f>
        <v>2940</v>
      </c>
    </row>
    <row r="78" spans="1:11" ht="50.25" customHeight="1">
      <c r="A78" s="40">
        <f t="shared" si="1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7">
        <f>K79</f>
        <v>2940</v>
      </c>
    </row>
    <row r="79" spans="1:11" ht="76.5" customHeight="1">
      <c r="A79" s="40">
        <f t="shared" si="1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7">
        <v>2940</v>
      </c>
    </row>
    <row r="80" spans="1:11" ht="30">
      <c r="A80" s="40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9" t="s">
        <v>0</v>
      </c>
      <c r="K80" s="47">
        <f>K81+K83</f>
        <v>7240</v>
      </c>
    </row>
    <row r="81" spans="1:11" ht="60">
      <c r="A81" s="40">
        <f t="shared" si="1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7">
        <f t="shared" ref="K81" si="31">K82</f>
        <v>240</v>
      </c>
    </row>
    <row r="82" spans="1:11" ht="63" customHeight="1">
      <c r="A82" s="40">
        <f t="shared" ref="A82:A137" si="32">A81+1</f>
        <v>74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7">
        <v>240</v>
      </c>
    </row>
    <row r="83" spans="1:11" ht="63" customHeight="1">
      <c r="A83" s="40">
        <f t="shared" si="32"/>
        <v>75</v>
      </c>
      <c r="B83" s="7" t="s">
        <v>76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189</v>
      </c>
      <c r="I83" s="7" t="s">
        <v>118</v>
      </c>
      <c r="J83" s="21" t="s">
        <v>190</v>
      </c>
      <c r="K83" s="47">
        <f>K84</f>
        <v>7000</v>
      </c>
    </row>
    <row r="84" spans="1:11" ht="63" customHeight="1">
      <c r="A84" s="40">
        <f t="shared" si="32"/>
        <v>76</v>
      </c>
      <c r="B84" s="7" t="s">
        <v>114</v>
      </c>
      <c r="C84" s="7" t="s">
        <v>77</v>
      </c>
      <c r="D84" s="7" t="s">
        <v>119</v>
      </c>
      <c r="E84" s="7" t="s">
        <v>85</v>
      </c>
      <c r="F84" s="7" t="s">
        <v>121</v>
      </c>
      <c r="G84" s="7" t="s">
        <v>99</v>
      </c>
      <c r="H84" s="7" t="s">
        <v>189</v>
      </c>
      <c r="I84" s="7" t="s">
        <v>118</v>
      </c>
      <c r="J84" s="21" t="s">
        <v>190</v>
      </c>
      <c r="K84" s="47">
        <f>3000+4000</f>
        <v>7000</v>
      </c>
    </row>
    <row r="85" spans="1:11" ht="36.75" customHeight="1">
      <c r="A85" s="40">
        <f t="shared" si="32"/>
        <v>77</v>
      </c>
      <c r="B85" s="7" t="s">
        <v>76</v>
      </c>
      <c r="C85" s="7" t="s">
        <v>77</v>
      </c>
      <c r="D85" s="7" t="s">
        <v>126</v>
      </c>
      <c r="E85" s="7" t="s">
        <v>78</v>
      </c>
      <c r="F85" s="7" t="s">
        <v>76</v>
      </c>
      <c r="G85" s="7" t="s">
        <v>78</v>
      </c>
      <c r="H85" s="7" t="s">
        <v>79</v>
      </c>
      <c r="I85" s="7" t="s">
        <v>76</v>
      </c>
      <c r="J85" s="8" t="s">
        <v>23</v>
      </c>
      <c r="K85" s="42">
        <f>K86</f>
        <v>2769</v>
      </c>
    </row>
    <row r="86" spans="1:11" ht="47.25" customHeight="1">
      <c r="A86" s="40">
        <f t="shared" si="32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76</v>
      </c>
      <c r="G86" s="7" t="s">
        <v>78</v>
      </c>
      <c r="H86" s="7" t="s">
        <v>79</v>
      </c>
      <c r="I86" s="7" t="s">
        <v>127</v>
      </c>
      <c r="J86" s="12" t="s">
        <v>58</v>
      </c>
      <c r="K86" s="42">
        <f t="shared" ref="K86" si="33">K87+K89</f>
        <v>2769</v>
      </c>
    </row>
    <row r="87" spans="1:11" ht="48" customHeight="1">
      <c r="A87" s="40">
        <f t="shared" si="32"/>
        <v>79</v>
      </c>
      <c r="B87" s="7" t="s">
        <v>76</v>
      </c>
      <c r="C87" s="7" t="s">
        <v>77</v>
      </c>
      <c r="D87" s="7" t="s">
        <v>126</v>
      </c>
      <c r="E87" s="7" t="s">
        <v>100</v>
      </c>
      <c r="F87" s="7" t="s">
        <v>82</v>
      </c>
      <c r="G87" s="7" t="s">
        <v>78</v>
      </c>
      <c r="H87" s="7" t="s">
        <v>79</v>
      </c>
      <c r="I87" s="7" t="s">
        <v>127</v>
      </c>
      <c r="J87" s="11" t="s">
        <v>28</v>
      </c>
      <c r="K87" s="47">
        <f t="shared" ref="K87" si="34">K88</f>
        <v>969</v>
      </c>
    </row>
    <row r="88" spans="1:11" ht="61.5" customHeight="1">
      <c r="A88" s="40">
        <f t="shared" si="32"/>
        <v>80</v>
      </c>
      <c r="B88" s="7" t="s">
        <v>106</v>
      </c>
      <c r="C88" s="7" t="s">
        <v>77</v>
      </c>
      <c r="D88" s="7" t="s">
        <v>126</v>
      </c>
      <c r="E88" s="7" t="s">
        <v>100</v>
      </c>
      <c r="F88" s="7" t="s">
        <v>84</v>
      </c>
      <c r="G88" s="7" t="s">
        <v>99</v>
      </c>
      <c r="H88" s="7" t="s">
        <v>79</v>
      </c>
      <c r="I88" s="7" t="s">
        <v>127</v>
      </c>
      <c r="J88" s="11" t="s">
        <v>27</v>
      </c>
      <c r="K88" s="47">
        <f>700+269</f>
        <v>969</v>
      </c>
    </row>
    <row r="89" spans="1:11" ht="62.25" customHeight="1">
      <c r="A89" s="40">
        <f t="shared" si="32"/>
        <v>81</v>
      </c>
      <c r="B89" s="7" t="s">
        <v>76</v>
      </c>
      <c r="C89" s="7" t="s">
        <v>77</v>
      </c>
      <c r="D89" s="7" t="s">
        <v>126</v>
      </c>
      <c r="E89" s="7" t="s">
        <v>100</v>
      </c>
      <c r="F89" s="7" t="s">
        <v>89</v>
      </c>
      <c r="G89" s="7" t="s">
        <v>78</v>
      </c>
      <c r="H89" s="7" t="s">
        <v>79</v>
      </c>
      <c r="I89" s="7" t="s">
        <v>127</v>
      </c>
      <c r="J89" s="19" t="s">
        <v>50</v>
      </c>
      <c r="K89" s="47">
        <f t="shared" ref="K89" si="35">K90</f>
        <v>1800</v>
      </c>
    </row>
    <row r="90" spans="1:11" ht="76.5" customHeight="1">
      <c r="A90" s="40">
        <f t="shared" si="32"/>
        <v>82</v>
      </c>
      <c r="B90" s="7" t="s">
        <v>106</v>
      </c>
      <c r="C90" s="7" t="s">
        <v>77</v>
      </c>
      <c r="D90" s="7" t="s">
        <v>126</v>
      </c>
      <c r="E90" s="7" t="s">
        <v>100</v>
      </c>
      <c r="F90" s="7" t="s">
        <v>109</v>
      </c>
      <c r="G90" s="7" t="s">
        <v>99</v>
      </c>
      <c r="H90" s="7" t="s">
        <v>79</v>
      </c>
      <c r="I90" s="7" t="s">
        <v>127</v>
      </c>
      <c r="J90" s="19" t="s">
        <v>51</v>
      </c>
      <c r="K90" s="47">
        <v>1800</v>
      </c>
    </row>
    <row r="91" spans="1:11" ht="31.5">
      <c r="A91" s="40">
        <f t="shared" si="32"/>
        <v>83</v>
      </c>
      <c r="B91" s="7" t="s">
        <v>76</v>
      </c>
      <c r="C91" s="7" t="s">
        <v>77</v>
      </c>
      <c r="D91" s="7" t="s">
        <v>128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12" t="s">
        <v>2</v>
      </c>
      <c r="K91" s="42">
        <f t="shared" ref="K91" si="36">K92</f>
        <v>72</v>
      </c>
    </row>
    <row r="92" spans="1:11" ht="51" customHeight="1">
      <c r="A92" s="40">
        <f t="shared" si="32"/>
        <v>84</v>
      </c>
      <c r="B92" s="7" t="s">
        <v>76</v>
      </c>
      <c r="C92" s="7" t="s">
        <v>77</v>
      </c>
      <c r="D92" s="7" t="s">
        <v>128</v>
      </c>
      <c r="E92" s="7" t="s">
        <v>85</v>
      </c>
      <c r="F92" s="7" t="s">
        <v>76</v>
      </c>
      <c r="G92" s="7" t="s">
        <v>78</v>
      </c>
      <c r="H92" s="7" t="s">
        <v>79</v>
      </c>
      <c r="I92" s="7" t="s">
        <v>129</v>
      </c>
      <c r="J92" s="11" t="s">
        <v>1</v>
      </c>
      <c r="K92" s="47">
        <f t="shared" ref="K92" si="37">K93+K94</f>
        <v>72</v>
      </c>
    </row>
    <row r="93" spans="1:11" ht="50.25" customHeight="1">
      <c r="A93" s="40">
        <f t="shared" si="32"/>
        <v>85</v>
      </c>
      <c r="B93" s="7" t="s">
        <v>106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7">
        <v>30</v>
      </c>
    </row>
    <row r="94" spans="1:11" ht="50.25" customHeight="1">
      <c r="A94" s="40">
        <f t="shared" si="32"/>
        <v>86</v>
      </c>
      <c r="B94" s="7" t="s">
        <v>114</v>
      </c>
      <c r="C94" s="7" t="s">
        <v>77</v>
      </c>
      <c r="D94" s="7" t="s">
        <v>128</v>
      </c>
      <c r="E94" s="7" t="s">
        <v>85</v>
      </c>
      <c r="F94" s="7" t="s">
        <v>91</v>
      </c>
      <c r="G94" s="7" t="s">
        <v>99</v>
      </c>
      <c r="H94" s="7" t="s">
        <v>79</v>
      </c>
      <c r="I94" s="7" t="s">
        <v>129</v>
      </c>
      <c r="J94" s="11" t="s">
        <v>45</v>
      </c>
      <c r="K94" s="47">
        <v>42</v>
      </c>
    </row>
    <row r="95" spans="1:11" ht="33.75" customHeight="1">
      <c r="A95" s="40">
        <f t="shared" si="32"/>
        <v>87</v>
      </c>
      <c r="B95" s="7" t="s">
        <v>76</v>
      </c>
      <c r="C95" s="7" t="s">
        <v>77</v>
      </c>
      <c r="D95" s="7" t="s">
        <v>130</v>
      </c>
      <c r="E95" s="7" t="s">
        <v>78</v>
      </c>
      <c r="F95" s="7" t="s">
        <v>76</v>
      </c>
      <c r="G95" s="7" t="s">
        <v>78</v>
      </c>
      <c r="H95" s="7" t="s">
        <v>79</v>
      </c>
      <c r="I95" s="7" t="s">
        <v>76</v>
      </c>
      <c r="J95" s="8" t="s">
        <v>5</v>
      </c>
      <c r="K95" s="42">
        <f>K96+K108+K110</f>
        <v>893.01</v>
      </c>
    </row>
    <row r="96" spans="1:11" ht="48.75" customHeight="1">
      <c r="A96" s="40">
        <f t="shared" si="32"/>
        <v>88</v>
      </c>
      <c r="B96" s="20" t="s">
        <v>76</v>
      </c>
      <c r="C96" s="20" t="s">
        <v>77</v>
      </c>
      <c r="D96" s="20" t="s">
        <v>130</v>
      </c>
      <c r="E96" s="20" t="s">
        <v>80</v>
      </c>
      <c r="F96" s="20" t="s">
        <v>76</v>
      </c>
      <c r="G96" s="20" t="s">
        <v>80</v>
      </c>
      <c r="H96" s="20" t="s">
        <v>79</v>
      </c>
      <c r="I96" s="20" t="s">
        <v>129</v>
      </c>
      <c r="J96" s="38" t="s">
        <v>166</v>
      </c>
      <c r="K96" s="49">
        <f>SUM(K97:K107)</f>
        <v>376.4</v>
      </c>
    </row>
    <row r="97" spans="1:11" ht="105">
      <c r="A97" s="40">
        <f t="shared" si="32"/>
        <v>89</v>
      </c>
      <c r="B97" s="20" t="s">
        <v>240</v>
      </c>
      <c r="C97" s="20" t="s">
        <v>77</v>
      </c>
      <c r="D97" s="20" t="s">
        <v>130</v>
      </c>
      <c r="E97" s="20" t="s">
        <v>80</v>
      </c>
      <c r="F97" s="20" t="s">
        <v>160</v>
      </c>
      <c r="G97" s="20" t="s">
        <v>80</v>
      </c>
      <c r="H97" s="20" t="s">
        <v>79</v>
      </c>
      <c r="I97" s="20" t="s">
        <v>129</v>
      </c>
      <c r="J97" s="21" t="s">
        <v>161</v>
      </c>
      <c r="K97" s="49">
        <v>50</v>
      </c>
    </row>
    <row r="98" spans="1:11" ht="111.75" customHeight="1">
      <c r="A98" s="40">
        <f t="shared" si="32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160</v>
      </c>
      <c r="G98" s="20" t="s">
        <v>80</v>
      </c>
      <c r="H98" s="20" t="s">
        <v>79</v>
      </c>
      <c r="I98" s="20" t="s">
        <v>129</v>
      </c>
      <c r="J98" s="21" t="s">
        <v>161</v>
      </c>
      <c r="K98" s="49">
        <v>30</v>
      </c>
    </row>
    <row r="99" spans="1:11" ht="111.75" customHeight="1">
      <c r="A99" s="40">
        <f t="shared" si="32"/>
        <v>91</v>
      </c>
      <c r="B99" s="20" t="s">
        <v>240</v>
      </c>
      <c r="C99" s="20" t="s">
        <v>77</v>
      </c>
      <c r="D99" s="20" t="s">
        <v>130</v>
      </c>
      <c r="E99" s="20" t="s">
        <v>80</v>
      </c>
      <c r="F99" s="20" t="s">
        <v>162</v>
      </c>
      <c r="G99" s="20" t="s">
        <v>80</v>
      </c>
      <c r="H99" s="20" t="s">
        <v>79</v>
      </c>
      <c r="I99" s="20" t="s">
        <v>129</v>
      </c>
      <c r="J99" s="21" t="s">
        <v>163</v>
      </c>
      <c r="K99" s="49">
        <v>50</v>
      </c>
    </row>
    <row r="100" spans="1:11" ht="140.25" customHeight="1">
      <c r="A100" s="40">
        <f t="shared" si="32"/>
        <v>92</v>
      </c>
      <c r="B100" s="20" t="s">
        <v>106</v>
      </c>
      <c r="C100" s="20" t="s">
        <v>77</v>
      </c>
      <c r="D100" s="20" t="s">
        <v>130</v>
      </c>
      <c r="E100" s="20" t="s">
        <v>80</v>
      </c>
      <c r="F100" s="20" t="s">
        <v>162</v>
      </c>
      <c r="G100" s="20" t="s">
        <v>80</v>
      </c>
      <c r="H100" s="20" t="s">
        <v>79</v>
      </c>
      <c r="I100" s="20" t="s">
        <v>129</v>
      </c>
      <c r="J100" s="21" t="s">
        <v>163</v>
      </c>
      <c r="K100" s="49">
        <v>30</v>
      </c>
    </row>
    <row r="101" spans="1:11" ht="140.25" customHeight="1">
      <c r="A101" s="40">
        <f t="shared" si="32"/>
        <v>93</v>
      </c>
      <c r="B101" s="20" t="s">
        <v>240</v>
      </c>
      <c r="C101" s="20" t="s">
        <v>77</v>
      </c>
      <c r="D101" s="20" t="s">
        <v>130</v>
      </c>
      <c r="E101" s="20" t="s">
        <v>80</v>
      </c>
      <c r="F101" s="20" t="s">
        <v>241</v>
      </c>
      <c r="G101" s="20" t="s">
        <v>80</v>
      </c>
      <c r="H101" s="20" t="s">
        <v>79</v>
      </c>
      <c r="I101" s="20" t="s">
        <v>129</v>
      </c>
      <c r="J101" s="132" t="s">
        <v>242</v>
      </c>
      <c r="K101" s="49">
        <v>30</v>
      </c>
    </row>
    <row r="102" spans="1:11" ht="140.25" customHeight="1">
      <c r="A102" s="40">
        <f t="shared" si="32"/>
        <v>94</v>
      </c>
      <c r="B102" s="20" t="s">
        <v>240</v>
      </c>
      <c r="C102" s="129" t="s">
        <v>77</v>
      </c>
      <c r="D102" s="129" t="s">
        <v>130</v>
      </c>
      <c r="E102" s="129" t="s">
        <v>80</v>
      </c>
      <c r="F102" s="129" t="s">
        <v>243</v>
      </c>
      <c r="G102" s="129" t="s">
        <v>80</v>
      </c>
      <c r="H102" s="129" t="s">
        <v>79</v>
      </c>
      <c r="I102" s="129" t="s">
        <v>129</v>
      </c>
      <c r="J102" s="130" t="s">
        <v>244</v>
      </c>
      <c r="K102" s="131">
        <v>25</v>
      </c>
    </row>
    <row r="103" spans="1:11" ht="140.25" customHeight="1">
      <c r="A103" s="40">
        <f t="shared" si="32"/>
        <v>95</v>
      </c>
      <c r="B103" s="20" t="s">
        <v>240</v>
      </c>
      <c r="C103" s="20" t="s">
        <v>77</v>
      </c>
      <c r="D103" s="20" t="s">
        <v>130</v>
      </c>
      <c r="E103" s="20" t="s">
        <v>80</v>
      </c>
      <c r="F103" s="20" t="s">
        <v>245</v>
      </c>
      <c r="G103" s="20" t="s">
        <v>80</v>
      </c>
      <c r="H103" s="20" t="s">
        <v>79</v>
      </c>
      <c r="I103" s="20" t="s">
        <v>129</v>
      </c>
      <c r="J103" s="122" t="s">
        <v>246</v>
      </c>
      <c r="K103" s="49">
        <v>10</v>
      </c>
    </row>
    <row r="104" spans="1:11" ht="140.25" customHeight="1">
      <c r="A104" s="40">
        <f t="shared" si="32"/>
        <v>96</v>
      </c>
      <c r="B104" s="20" t="s">
        <v>240</v>
      </c>
      <c r="C104" s="20" t="s">
        <v>77</v>
      </c>
      <c r="D104" s="20" t="s">
        <v>130</v>
      </c>
      <c r="E104" s="20" t="s">
        <v>80</v>
      </c>
      <c r="F104" s="20" t="s">
        <v>247</v>
      </c>
      <c r="G104" s="20" t="s">
        <v>80</v>
      </c>
      <c r="H104" s="20" t="s">
        <v>79</v>
      </c>
      <c r="I104" s="20" t="s">
        <v>129</v>
      </c>
      <c r="J104" s="122" t="s">
        <v>248</v>
      </c>
      <c r="K104" s="49">
        <v>10</v>
      </c>
    </row>
    <row r="105" spans="1:11" ht="140.25" customHeight="1">
      <c r="A105" s="40">
        <f t="shared" si="32"/>
        <v>97</v>
      </c>
      <c r="B105" s="20" t="s">
        <v>240</v>
      </c>
      <c r="C105" s="20" t="s">
        <v>77</v>
      </c>
      <c r="D105" s="20" t="s">
        <v>130</v>
      </c>
      <c r="E105" s="20" t="s">
        <v>80</v>
      </c>
      <c r="F105" s="20" t="s">
        <v>249</v>
      </c>
      <c r="G105" s="20" t="s">
        <v>80</v>
      </c>
      <c r="H105" s="20" t="s">
        <v>79</v>
      </c>
      <c r="I105" s="20" t="s">
        <v>129</v>
      </c>
      <c r="J105" s="122" t="s">
        <v>250</v>
      </c>
      <c r="K105" s="49">
        <v>71.400000000000006</v>
      </c>
    </row>
    <row r="106" spans="1:11" ht="140.25" customHeight="1">
      <c r="A106" s="40">
        <f t="shared" si="32"/>
        <v>98</v>
      </c>
      <c r="B106" s="20" t="s">
        <v>240</v>
      </c>
      <c r="C106" s="20" t="s">
        <v>77</v>
      </c>
      <c r="D106" s="20" t="s">
        <v>130</v>
      </c>
      <c r="E106" s="20" t="s">
        <v>80</v>
      </c>
      <c r="F106" s="20" t="s">
        <v>164</v>
      </c>
      <c r="G106" s="20" t="s">
        <v>80</v>
      </c>
      <c r="H106" s="20" t="s">
        <v>79</v>
      </c>
      <c r="I106" s="20" t="s">
        <v>129</v>
      </c>
      <c r="J106" s="21" t="s">
        <v>165</v>
      </c>
      <c r="K106" s="49">
        <v>50</v>
      </c>
    </row>
    <row r="107" spans="1:11" ht="122.25" customHeight="1">
      <c r="A107" s="40">
        <f t="shared" si="32"/>
        <v>99</v>
      </c>
      <c r="B107" s="20" t="s">
        <v>106</v>
      </c>
      <c r="C107" s="20" t="s">
        <v>77</v>
      </c>
      <c r="D107" s="20" t="s">
        <v>130</v>
      </c>
      <c r="E107" s="20" t="s">
        <v>80</v>
      </c>
      <c r="F107" s="20" t="s">
        <v>164</v>
      </c>
      <c r="G107" s="20" t="s">
        <v>80</v>
      </c>
      <c r="H107" s="20" t="s">
        <v>79</v>
      </c>
      <c r="I107" s="20" t="s">
        <v>129</v>
      </c>
      <c r="J107" s="21" t="s">
        <v>165</v>
      </c>
      <c r="K107" s="49">
        <v>20</v>
      </c>
    </row>
    <row r="108" spans="1:11" ht="49.5" customHeight="1">
      <c r="A108" s="40">
        <f t="shared" si="32"/>
        <v>100</v>
      </c>
      <c r="B108" s="20" t="s">
        <v>106</v>
      </c>
      <c r="C108" s="20" t="s">
        <v>77</v>
      </c>
      <c r="D108" s="20" t="s">
        <v>130</v>
      </c>
      <c r="E108" s="20" t="s">
        <v>85</v>
      </c>
      <c r="F108" s="20" t="s">
        <v>76</v>
      </c>
      <c r="G108" s="20" t="s">
        <v>85</v>
      </c>
      <c r="H108" s="20" t="s">
        <v>79</v>
      </c>
      <c r="I108" s="20" t="s">
        <v>129</v>
      </c>
      <c r="J108" s="21" t="s">
        <v>167</v>
      </c>
      <c r="K108" s="49">
        <f>K109</f>
        <v>36</v>
      </c>
    </row>
    <row r="109" spans="1:11" ht="62.25" customHeight="1">
      <c r="A109" s="40">
        <f t="shared" si="32"/>
        <v>101</v>
      </c>
      <c r="B109" s="20" t="s">
        <v>106</v>
      </c>
      <c r="C109" s="20" t="s">
        <v>77</v>
      </c>
      <c r="D109" s="20" t="s">
        <v>130</v>
      </c>
      <c r="E109" s="20" t="s">
        <v>85</v>
      </c>
      <c r="F109" s="20" t="s">
        <v>89</v>
      </c>
      <c r="G109" s="20" t="s">
        <v>85</v>
      </c>
      <c r="H109" s="20" t="s">
        <v>79</v>
      </c>
      <c r="I109" s="20" t="s">
        <v>129</v>
      </c>
      <c r="J109" s="21" t="s">
        <v>168</v>
      </c>
      <c r="K109" s="49">
        <v>36</v>
      </c>
    </row>
    <row r="110" spans="1:11" ht="44.25" customHeight="1">
      <c r="A110" s="40">
        <f t="shared" si="32"/>
        <v>102</v>
      </c>
      <c r="B110" s="7" t="s">
        <v>76</v>
      </c>
      <c r="C110" s="7" t="s">
        <v>77</v>
      </c>
      <c r="D110" s="7" t="s">
        <v>130</v>
      </c>
      <c r="E110" s="7" t="s">
        <v>156</v>
      </c>
      <c r="F110" s="7" t="s">
        <v>76</v>
      </c>
      <c r="G110" s="7" t="s">
        <v>78</v>
      </c>
      <c r="H110" s="7" t="s">
        <v>79</v>
      </c>
      <c r="I110" s="7" t="s">
        <v>129</v>
      </c>
      <c r="J110" s="123" t="s">
        <v>252</v>
      </c>
      <c r="K110" s="124">
        <f>K113+K115+K111</f>
        <v>480.61</v>
      </c>
    </row>
    <row r="111" spans="1:11" ht="45">
      <c r="A111" s="40">
        <f t="shared" si="32"/>
        <v>103</v>
      </c>
      <c r="B111" s="22" t="s">
        <v>76</v>
      </c>
      <c r="C111" s="22" t="s">
        <v>77</v>
      </c>
      <c r="D111" s="22" t="s">
        <v>130</v>
      </c>
      <c r="E111" s="22" t="s">
        <v>156</v>
      </c>
      <c r="F111" s="22" t="s">
        <v>123</v>
      </c>
      <c r="G111" s="22" t="s">
        <v>78</v>
      </c>
      <c r="H111" s="22" t="s">
        <v>79</v>
      </c>
      <c r="I111" s="22" t="s">
        <v>129</v>
      </c>
      <c r="J111" s="128" t="s">
        <v>259</v>
      </c>
      <c r="K111" s="124">
        <f>K112</f>
        <v>27.01</v>
      </c>
    </row>
    <row r="112" spans="1:11" ht="210">
      <c r="A112" s="40">
        <f t="shared" si="32"/>
        <v>104</v>
      </c>
      <c r="B112" s="22" t="s">
        <v>256</v>
      </c>
      <c r="C112" s="22" t="s">
        <v>77</v>
      </c>
      <c r="D112" s="22" t="s">
        <v>130</v>
      </c>
      <c r="E112" s="22" t="s">
        <v>156</v>
      </c>
      <c r="F112" s="22" t="s">
        <v>257</v>
      </c>
      <c r="G112" s="22" t="s">
        <v>99</v>
      </c>
      <c r="H112" s="22" t="s">
        <v>79</v>
      </c>
      <c r="I112" s="22" t="s">
        <v>129</v>
      </c>
      <c r="J112" s="127" t="s">
        <v>261</v>
      </c>
      <c r="K112" s="124">
        <v>27.01</v>
      </c>
    </row>
    <row r="113" spans="1:11" ht="73.5" customHeight="1">
      <c r="A113" s="40">
        <f t="shared" si="32"/>
        <v>105</v>
      </c>
      <c r="B113" s="7" t="s">
        <v>76</v>
      </c>
      <c r="C113" s="7" t="s">
        <v>77</v>
      </c>
      <c r="D113" s="7" t="s">
        <v>130</v>
      </c>
      <c r="E113" s="7" t="s">
        <v>156</v>
      </c>
      <c r="F113" s="7" t="s">
        <v>93</v>
      </c>
      <c r="G113" s="7" t="s">
        <v>78</v>
      </c>
      <c r="H113" s="7" t="s">
        <v>79</v>
      </c>
      <c r="I113" s="7" t="s">
        <v>129</v>
      </c>
      <c r="J113" s="123" t="s">
        <v>253</v>
      </c>
      <c r="K113" s="124">
        <f>K114</f>
        <v>41</v>
      </c>
    </row>
    <row r="114" spans="1:11" ht="80.25" customHeight="1">
      <c r="A114" s="40">
        <f t="shared" si="32"/>
        <v>106</v>
      </c>
      <c r="B114" s="22" t="s">
        <v>188</v>
      </c>
      <c r="C114" s="22" t="s">
        <v>77</v>
      </c>
      <c r="D114" s="22" t="s">
        <v>130</v>
      </c>
      <c r="E114" s="22" t="s">
        <v>156</v>
      </c>
      <c r="F114" s="22" t="s">
        <v>93</v>
      </c>
      <c r="G114" s="22" t="s">
        <v>99</v>
      </c>
      <c r="H114" s="22" t="s">
        <v>79</v>
      </c>
      <c r="I114" s="22" t="s">
        <v>129</v>
      </c>
      <c r="J114" s="21" t="s">
        <v>251</v>
      </c>
      <c r="K114" s="49">
        <v>41</v>
      </c>
    </row>
    <row r="115" spans="1:11" ht="106.5" customHeight="1">
      <c r="A115" s="40">
        <f t="shared" si="32"/>
        <v>107</v>
      </c>
      <c r="B115" s="22" t="s">
        <v>76</v>
      </c>
      <c r="C115" s="22" t="s">
        <v>77</v>
      </c>
      <c r="D115" s="22" t="s">
        <v>130</v>
      </c>
      <c r="E115" s="22" t="s">
        <v>156</v>
      </c>
      <c r="F115" s="22" t="s">
        <v>108</v>
      </c>
      <c r="G115" s="22" t="s">
        <v>78</v>
      </c>
      <c r="H115" s="22" t="s">
        <v>79</v>
      </c>
      <c r="I115" s="22" t="s">
        <v>129</v>
      </c>
      <c r="J115" s="39" t="s">
        <v>157</v>
      </c>
      <c r="K115" s="49">
        <f>SUM(K116:K120)</f>
        <v>412.6</v>
      </c>
    </row>
    <row r="116" spans="1:11" ht="93" customHeight="1">
      <c r="A116" s="40">
        <f t="shared" si="32"/>
        <v>108</v>
      </c>
      <c r="B116" s="22" t="s">
        <v>106</v>
      </c>
      <c r="C116" s="22" t="s">
        <v>77</v>
      </c>
      <c r="D116" s="22" t="s">
        <v>130</v>
      </c>
      <c r="E116" s="22" t="s">
        <v>156</v>
      </c>
      <c r="F116" s="22" t="s">
        <v>159</v>
      </c>
      <c r="G116" s="22" t="s">
        <v>80</v>
      </c>
      <c r="H116" s="22" t="s">
        <v>79</v>
      </c>
      <c r="I116" s="22" t="s">
        <v>129</v>
      </c>
      <c r="J116" s="39" t="s">
        <v>158</v>
      </c>
      <c r="K116" s="49">
        <f>100+300</f>
        <v>400</v>
      </c>
    </row>
    <row r="117" spans="1:11" ht="93" customHeight="1">
      <c r="A117" s="40">
        <f t="shared" si="32"/>
        <v>109</v>
      </c>
      <c r="B117" s="22" t="s">
        <v>236</v>
      </c>
      <c r="C117" s="22" t="s">
        <v>77</v>
      </c>
      <c r="D117" s="22" t="s">
        <v>130</v>
      </c>
      <c r="E117" s="22" t="s">
        <v>156</v>
      </c>
      <c r="F117" s="22" t="s">
        <v>159</v>
      </c>
      <c r="G117" s="22" t="s">
        <v>80</v>
      </c>
      <c r="H117" s="22" t="s">
        <v>79</v>
      </c>
      <c r="I117" s="22" t="s">
        <v>129</v>
      </c>
      <c r="J117" s="39" t="s">
        <v>158</v>
      </c>
      <c r="K117" s="49">
        <v>0.1</v>
      </c>
    </row>
    <row r="118" spans="1:11" ht="93" customHeight="1">
      <c r="A118" s="40">
        <f t="shared" si="32"/>
        <v>110</v>
      </c>
      <c r="B118" s="22" t="s">
        <v>133</v>
      </c>
      <c r="C118" s="22" t="s">
        <v>77</v>
      </c>
      <c r="D118" s="22" t="s">
        <v>130</v>
      </c>
      <c r="E118" s="22" t="s">
        <v>156</v>
      </c>
      <c r="F118" s="22" t="s">
        <v>159</v>
      </c>
      <c r="G118" s="22" t="s">
        <v>80</v>
      </c>
      <c r="H118" s="22" t="s">
        <v>79</v>
      </c>
      <c r="I118" s="22" t="s">
        <v>129</v>
      </c>
      <c r="J118" s="39" t="s">
        <v>158</v>
      </c>
      <c r="K118" s="49">
        <v>-0.5</v>
      </c>
    </row>
    <row r="119" spans="1:11" ht="93" customHeight="1">
      <c r="A119" s="40">
        <f t="shared" si="32"/>
        <v>111</v>
      </c>
      <c r="B119" s="22" t="s">
        <v>83</v>
      </c>
      <c r="C119" s="22" t="s">
        <v>77</v>
      </c>
      <c r="D119" s="22" t="s">
        <v>130</v>
      </c>
      <c r="E119" s="22" t="s">
        <v>156</v>
      </c>
      <c r="F119" s="22" t="s">
        <v>238</v>
      </c>
      <c r="G119" s="22" t="s">
        <v>80</v>
      </c>
      <c r="H119" s="22" t="s">
        <v>79</v>
      </c>
      <c r="I119" s="22" t="s">
        <v>129</v>
      </c>
      <c r="J119" s="39" t="s">
        <v>239</v>
      </c>
      <c r="K119" s="49">
        <v>3</v>
      </c>
    </row>
    <row r="120" spans="1:11" ht="93" customHeight="1">
      <c r="A120" s="40">
        <f t="shared" si="32"/>
        <v>112</v>
      </c>
      <c r="B120" s="22" t="s">
        <v>237</v>
      </c>
      <c r="C120" s="22" t="s">
        <v>77</v>
      </c>
      <c r="D120" s="22" t="s">
        <v>130</v>
      </c>
      <c r="E120" s="22" t="s">
        <v>156</v>
      </c>
      <c r="F120" s="22" t="s">
        <v>159</v>
      </c>
      <c r="G120" s="22" t="s">
        <v>80</v>
      </c>
      <c r="H120" s="22" t="s">
        <v>79</v>
      </c>
      <c r="I120" s="22" t="s">
        <v>129</v>
      </c>
      <c r="J120" s="39" t="s">
        <v>158</v>
      </c>
      <c r="K120" s="49">
        <v>10</v>
      </c>
    </row>
    <row r="121" spans="1:11" ht="23.25" customHeight="1">
      <c r="A121" s="40">
        <f t="shared" si="32"/>
        <v>113</v>
      </c>
      <c r="B121" s="7" t="s">
        <v>76</v>
      </c>
      <c r="C121" s="7" t="s">
        <v>77</v>
      </c>
      <c r="D121" s="7" t="s">
        <v>132</v>
      </c>
      <c r="E121" s="7" t="s">
        <v>78</v>
      </c>
      <c r="F121" s="7" t="s">
        <v>76</v>
      </c>
      <c r="G121" s="7" t="s">
        <v>78</v>
      </c>
      <c r="H121" s="7" t="s">
        <v>79</v>
      </c>
      <c r="I121" s="7" t="s">
        <v>76</v>
      </c>
      <c r="J121" s="23" t="s">
        <v>137</v>
      </c>
      <c r="K121" s="42">
        <f>K122</f>
        <v>426</v>
      </c>
    </row>
    <row r="122" spans="1:11" ht="25.5" customHeight="1">
      <c r="A122" s="40">
        <f t="shared" si="32"/>
        <v>114</v>
      </c>
      <c r="B122" s="7" t="s">
        <v>76</v>
      </c>
      <c r="C122" s="7" t="s">
        <v>77</v>
      </c>
      <c r="D122" s="7" t="s">
        <v>132</v>
      </c>
      <c r="E122" s="7" t="s">
        <v>98</v>
      </c>
      <c r="F122" s="7" t="s">
        <v>76</v>
      </c>
      <c r="G122" s="7" t="s">
        <v>78</v>
      </c>
      <c r="H122" s="7" t="s">
        <v>79</v>
      </c>
      <c r="I122" s="7" t="s">
        <v>133</v>
      </c>
      <c r="J122" s="24" t="s">
        <v>71</v>
      </c>
      <c r="K122" s="47">
        <f t="shared" ref="K122:K123" si="38">K123</f>
        <v>426</v>
      </c>
    </row>
    <row r="123" spans="1:11" ht="34.5" customHeight="1">
      <c r="A123" s="40">
        <f t="shared" si="32"/>
        <v>115</v>
      </c>
      <c r="B123" s="7" t="s">
        <v>76</v>
      </c>
      <c r="C123" s="7" t="s">
        <v>77</v>
      </c>
      <c r="D123" s="7" t="s">
        <v>132</v>
      </c>
      <c r="E123" s="7" t="s">
        <v>98</v>
      </c>
      <c r="F123" s="7" t="s">
        <v>91</v>
      </c>
      <c r="G123" s="7" t="s">
        <v>99</v>
      </c>
      <c r="H123" s="7" t="s">
        <v>79</v>
      </c>
      <c r="I123" s="7" t="s">
        <v>133</v>
      </c>
      <c r="J123" s="24" t="s">
        <v>72</v>
      </c>
      <c r="K123" s="47">
        <f t="shared" si="38"/>
        <v>426</v>
      </c>
    </row>
    <row r="124" spans="1:11" ht="36" customHeight="1">
      <c r="A124" s="40">
        <f t="shared" si="32"/>
        <v>116</v>
      </c>
      <c r="B124" s="7" t="s">
        <v>106</v>
      </c>
      <c r="C124" s="7" t="s">
        <v>77</v>
      </c>
      <c r="D124" s="7" t="s">
        <v>132</v>
      </c>
      <c r="E124" s="7" t="s">
        <v>98</v>
      </c>
      <c r="F124" s="7" t="s">
        <v>91</v>
      </c>
      <c r="G124" s="7" t="s">
        <v>99</v>
      </c>
      <c r="H124" s="7" t="s">
        <v>79</v>
      </c>
      <c r="I124" s="7" t="s">
        <v>133</v>
      </c>
      <c r="J124" s="24" t="s">
        <v>72</v>
      </c>
      <c r="K124" s="47">
        <v>426</v>
      </c>
    </row>
    <row r="125" spans="1:11" ht="21.75" customHeight="1">
      <c r="A125" s="40">
        <f t="shared" si="32"/>
        <v>117</v>
      </c>
      <c r="B125" s="25" t="s">
        <v>76</v>
      </c>
      <c r="C125" s="25" t="s">
        <v>134</v>
      </c>
      <c r="D125" s="25" t="s">
        <v>78</v>
      </c>
      <c r="E125" s="25" t="s">
        <v>78</v>
      </c>
      <c r="F125" s="25" t="s">
        <v>76</v>
      </c>
      <c r="G125" s="25" t="s">
        <v>78</v>
      </c>
      <c r="H125" s="25" t="s">
        <v>79</v>
      </c>
      <c r="I125" s="25" t="s">
        <v>76</v>
      </c>
      <c r="J125" s="26" t="s">
        <v>3</v>
      </c>
      <c r="K125" s="48">
        <f>K126+K130+K134</f>
        <v>948728.85097999999</v>
      </c>
    </row>
    <row r="126" spans="1:11" ht="49.5" customHeight="1">
      <c r="A126" s="40">
        <f t="shared" si="32"/>
        <v>118</v>
      </c>
      <c r="B126" s="22" t="s">
        <v>76</v>
      </c>
      <c r="C126" s="22" t="s">
        <v>134</v>
      </c>
      <c r="D126" s="22" t="s">
        <v>85</v>
      </c>
      <c r="E126" s="22" t="s">
        <v>78</v>
      </c>
      <c r="F126" s="22" t="s">
        <v>76</v>
      </c>
      <c r="G126" s="22" t="s">
        <v>78</v>
      </c>
      <c r="H126" s="22" t="s">
        <v>79</v>
      </c>
      <c r="I126" s="22" t="s">
        <v>76</v>
      </c>
      <c r="J126" s="27" t="s">
        <v>139</v>
      </c>
      <c r="K126" s="50">
        <f>K127+K128+K129</f>
        <v>969328.66399999999</v>
      </c>
    </row>
    <row r="127" spans="1:11" ht="47.25">
      <c r="A127" s="40">
        <f t="shared" si="32"/>
        <v>119</v>
      </c>
      <c r="B127" s="22" t="s">
        <v>76</v>
      </c>
      <c r="C127" s="22" t="s">
        <v>134</v>
      </c>
      <c r="D127" s="22" t="s">
        <v>85</v>
      </c>
      <c r="E127" s="22" t="s">
        <v>135</v>
      </c>
      <c r="F127" s="22" t="s">
        <v>76</v>
      </c>
      <c r="G127" s="22" t="s">
        <v>78</v>
      </c>
      <c r="H127" s="22" t="s">
        <v>79</v>
      </c>
      <c r="I127" s="22" t="s">
        <v>105</v>
      </c>
      <c r="J127" s="27" t="s">
        <v>68</v>
      </c>
      <c r="K127" s="50">
        <v>551044.50399999996</v>
      </c>
    </row>
    <row r="128" spans="1:11" ht="31.5">
      <c r="A128" s="40">
        <f t="shared" si="32"/>
        <v>120</v>
      </c>
      <c r="B128" s="22" t="s">
        <v>76</v>
      </c>
      <c r="C128" s="22" t="s">
        <v>134</v>
      </c>
      <c r="D128" s="22" t="s">
        <v>85</v>
      </c>
      <c r="E128" s="22" t="s">
        <v>136</v>
      </c>
      <c r="F128" s="22" t="s">
        <v>76</v>
      </c>
      <c r="G128" s="22" t="s">
        <v>78</v>
      </c>
      <c r="H128" s="22" t="s">
        <v>79</v>
      </c>
      <c r="I128" s="22" t="s">
        <v>105</v>
      </c>
      <c r="J128" s="27" t="s">
        <v>140</v>
      </c>
      <c r="K128" s="50">
        <v>407074.56</v>
      </c>
    </row>
    <row r="129" spans="1:11" ht="15.75">
      <c r="A129" s="40">
        <f t="shared" si="32"/>
        <v>121</v>
      </c>
      <c r="B129" s="7" t="s">
        <v>76</v>
      </c>
      <c r="C129" s="7" t="s">
        <v>134</v>
      </c>
      <c r="D129" s="7" t="s">
        <v>85</v>
      </c>
      <c r="E129" s="7" t="s">
        <v>181</v>
      </c>
      <c r="F129" s="7" t="s">
        <v>76</v>
      </c>
      <c r="G129" s="7" t="s">
        <v>78</v>
      </c>
      <c r="H129" s="7" t="s">
        <v>79</v>
      </c>
      <c r="I129" s="7" t="s">
        <v>105</v>
      </c>
      <c r="J129" s="41" t="s">
        <v>182</v>
      </c>
      <c r="K129" s="50">
        <v>11209.6</v>
      </c>
    </row>
    <row r="130" spans="1:11" ht="25.5" customHeight="1">
      <c r="A130" s="40">
        <f t="shared" si="32"/>
        <v>122</v>
      </c>
      <c r="B130" s="7" t="s">
        <v>76</v>
      </c>
      <c r="C130" s="7" t="s">
        <v>134</v>
      </c>
      <c r="D130" s="7" t="s">
        <v>104</v>
      </c>
      <c r="E130" s="7" t="s">
        <v>78</v>
      </c>
      <c r="F130" s="7" t="s">
        <v>76</v>
      </c>
      <c r="G130" s="7" t="s">
        <v>78</v>
      </c>
      <c r="H130" s="7" t="s">
        <v>79</v>
      </c>
      <c r="I130" s="7" t="s">
        <v>76</v>
      </c>
      <c r="J130" s="28" t="s">
        <v>42</v>
      </c>
      <c r="K130" s="42">
        <f t="shared" ref="K130" si="39">K131</f>
        <v>3458.8369799999996</v>
      </c>
    </row>
    <row r="131" spans="1:11" ht="30">
      <c r="A131" s="40">
        <f t="shared" si="32"/>
        <v>123</v>
      </c>
      <c r="B131" s="7" t="s">
        <v>76</v>
      </c>
      <c r="C131" s="7" t="s">
        <v>134</v>
      </c>
      <c r="D131" s="7" t="s">
        <v>104</v>
      </c>
      <c r="E131" s="7" t="s">
        <v>99</v>
      </c>
      <c r="F131" s="7" t="s">
        <v>76</v>
      </c>
      <c r="G131" s="7" t="s">
        <v>99</v>
      </c>
      <c r="H131" s="7" t="s">
        <v>79</v>
      </c>
      <c r="I131" s="7" t="s">
        <v>133</v>
      </c>
      <c r="J131" s="13" t="s">
        <v>43</v>
      </c>
      <c r="K131" s="47">
        <f>SUM(K132:K133)</f>
        <v>3458.8369799999996</v>
      </c>
    </row>
    <row r="132" spans="1:11" ht="30">
      <c r="A132" s="40">
        <f t="shared" si="32"/>
        <v>124</v>
      </c>
      <c r="B132" s="7" t="s">
        <v>114</v>
      </c>
      <c r="C132" s="7" t="s">
        <v>134</v>
      </c>
      <c r="D132" s="7" t="s">
        <v>104</v>
      </c>
      <c r="E132" s="7" t="s">
        <v>99</v>
      </c>
      <c r="F132" s="7" t="s">
        <v>131</v>
      </c>
      <c r="G132" s="7" t="s">
        <v>99</v>
      </c>
      <c r="H132" s="7" t="s">
        <v>79</v>
      </c>
      <c r="I132" s="7" t="s">
        <v>133</v>
      </c>
      <c r="J132" s="13" t="s">
        <v>43</v>
      </c>
      <c r="K132" s="47">
        <v>1084.4497799999999</v>
      </c>
    </row>
    <row r="133" spans="1:11" ht="30">
      <c r="A133" s="40">
        <f t="shared" si="32"/>
        <v>125</v>
      </c>
      <c r="B133" s="7" t="s">
        <v>122</v>
      </c>
      <c r="C133" s="7" t="s">
        <v>134</v>
      </c>
      <c r="D133" s="7" t="s">
        <v>104</v>
      </c>
      <c r="E133" s="7" t="s">
        <v>99</v>
      </c>
      <c r="F133" s="7" t="s">
        <v>131</v>
      </c>
      <c r="G133" s="7" t="s">
        <v>99</v>
      </c>
      <c r="H133" s="7" t="s">
        <v>79</v>
      </c>
      <c r="I133" s="7" t="s">
        <v>133</v>
      </c>
      <c r="J133" s="13" t="s">
        <v>43</v>
      </c>
      <c r="K133" s="47">
        <f>1284+50.1+3.1+824.6+212.5872</f>
        <v>2374.3871999999997</v>
      </c>
    </row>
    <row r="134" spans="1:11" ht="63">
      <c r="A134" s="40">
        <f t="shared" si="32"/>
        <v>126</v>
      </c>
      <c r="B134" s="7" t="s">
        <v>76</v>
      </c>
      <c r="C134" s="7" t="s">
        <v>134</v>
      </c>
      <c r="D134" s="7" t="s">
        <v>183</v>
      </c>
      <c r="E134" s="7" t="s">
        <v>78</v>
      </c>
      <c r="F134" s="7" t="s">
        <v>76</v>
      </c>
      <c r="G134" s="7" t="s">
        <v>78</v>
      </c>
      <c r="H134" s="7" t="s">
        <v>79</v>
      </c>
      <c r="I134" s="7" t="s">
        <v>76</v>
      </c>
      <c r="J134" s="51" t="s">
        <v>184</v>
      </c>
      <c r="K134" s="42">
        <f>K135</f>
        <v>-24058.65</v>
      </c>
    </row>
    <row r="135" spans="1:11" ht="66.75" customHeight="1">
      <c r="A135" s="40">
        <f t="shared" si="32"/>
        <v>127</v>
      </c>
      <c r="B135" s="7" t="s">
        <v>76</v>
      </c>
      <c r="C135" s="7" t="s">
        <v>134</v>
      </c>
      <c r="D135" s="7" t="s">
        <v>183</v>
      </c>
      <c r="E135" s="7" t="s">
        <v>185</v>
      </c>
      <c r="F135" s="7" t="s">
        <v>82</v>
      </c>
      <c r="G135" s="7" t="s">
        <v>99</v>
      </c>
      <c r="H135" s="7" t="s">
        <v>79</v>
      </c>
      <c r="I135" s="7" t="s">
        <v>105</v>
      </c>
      <c r="J135" s="52" t="s">
        <v>187</v>
      </c>
      <c r="K135" s="47">
        <f>K136</f>
        <v>-24058.65</v>
      </c>
    </row>
    <row r="136" spans="1:11" ht="60">
      <c r="A136" s="40">
        <f t="shared" si="32"/>
        <v>128</v>
      </c>
      <c r="B136" s="7" t="s">
        <v>188</v>
      </c>
      <c r="C136" s="7" t="s">
        <v>134</v>
      </c>
      <c r="D136" s="7" t="s">
        <v>183</v>
      </c>
      <c r="E136" s="7" t="s">
        <v>185</v>
      </c>
      <c r="F136" s="7" t="s">
        <v>82</v>
      </c>
      <c r="G136" s="7" t="s">
        <v>99</v>
      </c>
      <c r="H136" s="7" t="s">
        <v>79</v>
      </c>
      <c r="I136" s="7" t="s">
        <v>105</v>
      </c>
      <c r="J136" s="52" t="s">
        <v>187</v>
      </c>
      <c r="K136" s="47">
        <f>-20058.65-4000</f>
        <v>-24058.65</v>
      </c>
    </row>
    <row r="137" spans="1:11" ht="15.75">
      <c r="A137" s="40">
        <f t="shared" si="32"/>
        <v>129</v>
      </c>
      <c r="B137" s="29"/>
      <c r="C137" s="29"/>
      <c r="D137" s="29"/>
      <c r="E137" s="29"/>
      <c r="F137" s="29"/>
      <c r="G137" s="29"/>
      <c r="H137" s="29"/>
      <c r="I137" s="29"/>
      <c r="J137" s="30" t="s">
        <v>4</v>
      </c>
      <c r="K137" s="42">
        <f>K125+K9</f>
        <v>1425173.8609799999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V137"/>
  <sheetViews>
    <sheetView topLeftCell="H115" workbookViewId="0">
      <selection activeCell="U123" sqref="U123"/>
    </sheetView>
  </sheetViews>
  <sheetFormatPr defaultRowHeight="12.75"/>
  <cols>
    <col min="1" max="1" width="6.28515625" customWidth="1"/>
    <col min="2" max="2" width="6.5703125" customWidth="1"/>
    <col min="3" max="3" width="7.140625" customWidth="1"/>
    <col min="4" max="5" width="6.85546875" customWidth="1"/>
    <col min="6" max="6" width="7.28515625" customWidth="1"/>
    <col min="7" max="7" width="7.85546875" customWidth="1"/>
    <col min="9" max="9" width="62.140625" customWidth="1"/>
    <col min="10" max="12" width="13.42578125" bestFit="1" customWidth="1"/>
    <col min="13" max="13" width="12.85546875" bestFit="1" customWidth="1"/>
    <col min="14" max="15" width="13.42578125" bestFit="1" customWidth="1"/>
    <col min="16" max="16" width="14.140625" customWidth="1"/>
    <col min="17" max="17" width="13" customWidth="1"/>
    <col min="18" max="18" width="15" customWidth="1"/>
    <col min="19" max="19" width="13.140625" customWidth="1"/>
    <col min="20" max="20" width="14.7109375" customWidth="1"/>
    <col min="21" max="21" width="14.140625" customWidth="1"/>
    <col min="22" max="22" width="16" customWidth="1"/>
  </cols>
  <sheetData>
    <row r="1" spans="1:22">
      <c r="A1" s="151" t="s">
        <v>86</v>
      </c>
      <c r="B1" s="152"/>
      <c r="C1" s="152"/>
      <c r="D1" s="152"/>
      <c r="E1" s="152"/>
      <c r="F1" s="152"/>
      <c r="G1" s="152"/>
      <c r="H1" s="153"/>
      <c r="I1" s="159" t="s">
        <v>179</v>
      </c>
      <c r="J1" s="150" t="s">
        <v>177</v>
      </c>
      <c r="K1" s="162" t="s">
        <v>192</v>
      </c>
      <c r="L1" s="162" t="s">
        <v>193</v>
      </c>
      <c r="M1" s="162" t="s">
        <v>194</v>
      </c>
      <c r="N1" s="162" t="s">
        <v>195</v>
      </c>
      <c r="O1" s="162" t="s">
        <v>196</v>
      </c>
      <c r="P1" s="162" t="s">
        <v>195</v>
      </c>
      <c r="Q1" s="162" t="s">
        <v>254</v>
      </c>
      <c r="R1" s="162" t="s">
        <v>195</v>
      </c>
      <c r="S1" s="162" t="s">
        <v>255</v>
      </c>
      <c r="T1" s="162" t="s">
        <v>195</v>
      </c>
      <c r="U1" s="162" t="s">
        <v>255</v>
      </c>
      <c r="V1" s="162" t="s">
        <v>195</v>
      </c>
    </row>
    <row r="2" spans="1:22">
      <c r="A2" s="154" t="s">
        <v>176</v>
      </c>
      <c r="B2" s="151" t="s">
        <v>87</v>
      </c>
      <c r="C2" s="152"/>
      <c r="D2" s="152"/>
      <c r="E2" s="152"/>
      <c r="F2" s="153"/>
      <c r="G2" s="151" t="s">
        <v>88</v>
      </c>
      <c r="H2" s="153"/>
      <c r="I2" s="160"/>
      <c r="J2" s="150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</row>
    <row r="3" spans="1:22" ht="83.25">
      <c r="A3" s="155"/>
      <c r="B3" s="34" t="s">
        <v>169</v>
      </c>
      <c r="C3" s="34" t="s">
        <v>170</v>
      </c>
      <c r="D3" s="34" t="s">
        <v>171</v>
      </c>
      <c r="E3" s="34" t="s">
        <v>172</v>
      </c>
      <c r="F3" s="34" t="s">
        <v>173</v>
      </c>
      <c r="G3" s="34" t="s">
        <v>174</v>
      </c>
      <c r="H3" s="34" t="s">
        <v>175</v>
      </c>
      <c r="I3" s="161"/>
      <c r="J3" s="150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</row>
    <row r="4" spans="1:2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5">
        <v>9</v>
      </c>
      <c r="J4" s="6">
        <v>10</v>
      </c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</row>
    <row r="5" spans="1:22" ht="32.25" customHeight="1">
      <c r="A5" s="7" t="s">
        <v>76</v>
      </c>
      <c r="B5" s="7" t="s">
        <v>77</v>
      </c>
      <c r="C5" s="7" t="s">
        <v>78</v>
      </c>
      <c r="D5" s="7" t="s">
        <v>78</v>
      </c>
      <c r="E5" s="7" t="s">
        <v>76</v>
      </c>
      <c r="F5" s="7" t="s">
        <v>78</v>
      </c>
      <c r="G5" s="7" t="s">
        <v>79</v>
      </c>
      <c r="H5" s="7" t="s">
        <v>76</v>
      </c>
      <c r="I5" s="8" t="s">
        <v>26</v>
      </c>
      <c r="J5" s="54">
        <f>J6+J25+J32+J40+J45+J60+J67+J80+J86+J90+J15+J116</f>
        <v>455218.6</v>
      </c>
      <c r="K5" s="54">
        <f>K6+K25+K32+K40+K45+K60+K67+K80+K86+K90+K15+K116</f>
        <v>8448.5</v>
      </c>
      <c r="L5" s="54">
        <f>L6+L25+L32+L40+L45+L60+L67+L80+L86+L90+L15+L116</f>
        <v>463667.1</v>
      </c>
      <c r="M5" s="54">
        <f>M6+M25+M32+M40+M45+M60+M67+M80+M86+M90+M15+M116</f>
        <v>0</v>
      </c>
      <c r="N5" s="54">
        <f>L5+M5</f>
        <v>463667.1</v>
      </c>
      <c r="O5" s="54">
        <f>O6+O25+O32+O40+O45+O60+O67+O80+O86+O90+O15+O116</f>
        <v>3569</v>
      </c>
      <c r="P5" s="54">
        <f>N5+O5</f>
        <v>467236.1</v>
      </c>
      <c r="Q5" s="54">
        <f>Q6+Q25+Q32+Q40+Q45+Q60+Q67+Q80+Q86+Q90+Q15+Q116</f>
        <v>3050</v>
      </c>
      <c r="R5" s="54">
        <f>P5+Q5</f>
        <v>470286.1</v>
      </c>
      <c r="S5" s="54">
        <f>S6+S25+S32+S40+S45+S60+S67+S80+S86+S90+S15+S116</f>
        <v>6158.91</v>
      </c>
      <c r="T5" s="54">
        <f>R5+S5</f>
        <v>476445.00999999995</v>
      </c>
      <c r="U5" s="54">
        <f>U6+U25+U32+U40+U45+U60+U67+U80+U86+U90+U15+U116</f>
        <v>0</v>
      </c>
      <c r="V5" s="54">
        <f>T5+U5</f>
        <v>476445.00999999995</v>
      </c>
    </row>
    <row r="6" spans="1:22" ht="25.5" customHeight="1">
      <c r="A6" s="7" t="s">
        <v>76</v>
      </c>
      <c r="B6" s="7" t="s">
        <v>77</v>
      </c>
      <c r="C6" s="7" t="s">
        <v>80</v>
      </c>
      <c r="D6" s="7" t="s">
        <v>78</v>
      </c>
      <c r="E6" s="7" t="s">
        <v>76</v>
      </c>
      <c r="F6" s="7" t="s">
        <v>78</v>
      </c>
      <c r="G6" s="7" t="s">
        <v>79</v>
      </c>
      <c r="H6" s="7" t="s">
        <v>76</v>
      </c>
      <c r="I6" s="8" t="s">
        <v>6</v>
      </c>
      <c r="J6" s="54">
        <f t="shared" ref="J6:M6" si="0">J7+J10</f>
        <v>315738</v>
      </c>
      <c r="K6" s="54">
        <f t="shared" si="0"/>
        <v>7795.1</v>
      </c>
      <c r="L6" s="54">
        <f t="shared" si="0"/>
        <v>323533.09999999998</v>
      </c>
      <c r="M6" s="54">
        <f t="shared" si="0"/>
        <v>0</v>
      </c>
      <c r="N6" s="54">
        <f t="shared" ref="N6:N7" si="1">L6+M6</f>
        <v>323533.09999999998</v>
      </c>
      <c r="O6" s="54">
        <f t="shared" ref="O6:Q6" si="2">O7+O10</f>
        <v>0</v>
      </c>
      <c r="P6" s="54">
        <f t="shared" ref="P6:P7" si="3">N6+O6</f>
        <v>323533.09999999998</v>
      </c>
      <c r="Q6" s="54">
        <f t="shared" si="2"/>
        <v>0</v>
      </c>
      <c r="R6" s="54">
        <f t="shared" ref="R6:R7" si="4">P6+Q6</f>
        <v>323533.09999999998</v>
      </c>
      <c r="S6" s="54">
        <f t="shared" ref="S6:U6" si="5">S7+S10</f>
        <v>1781.9</v>
      </c>
      <c r="T6" s="54">
        <f t="shared" ref="T6:T7" si="6">R6+S6</f>
        <v>325315</v>
      </c>
      <c r="U6" s="54">
        <f t="shared" si="5"/>
        <v>0</v>
      </c>
      <c r="V6" s="54">
        <f t="shared" ref="V6:V7" si="7">T6+U6</f>
        <v>325315</v>
      </c>
    </row>
    <row r="7" spans="1:22" ht="29.25" customHeight="1">
      <c r="A7" s="7" t="s">
        <v>76</v>
      </c>
      <c r="B7" s="7" t="s">
        <v>77</v>
      </c>
      <c r="C7" s="7" t="s">
        <v>80</v>
      </c>
      <c r="D7" s="7" t="s">
        <v>80</v>
      </c>
      <c r="E7" s="7" t="s">
        <v>76</v>
      </c>
      <c r="F7" s="7" t="s">
        <v>78</v>
      </c>
      <c r="G7" s="7" t="s">
        <v>79</v>
      </c>
      <c r="H7" s="7" t="s">
        <v>81</v>
      </c>
      <c r="I7" s="8" t="s">
        <v>7</v>
      </c>
      <c r="J7" s="54">
        <f t="shared" ref="J7:U8" si="8">J8</f>
        <v>164234</v>
      </c>
      <c r="K7" s="54">
        <f t="shared" si="8"/>
        <v>299.10000000000002</v>
      </c>
      <c r="L7" s="54">
        <f t="shared" si="8"/>
        <v>164533.1</v>
      </c>
      <c r="M7" s="54">
        <f t="shared" si="8"/>
        <v>0</v>
      </c>
      <c r="N7" s="54">
        <f t="shared" si="1"/>
        <v>164533.1</v>
      </c>
      <c r="O7" s="54">
        <f t="shared" si="8"/>
        <v>0</v>
      </c>
      <c r="P7" s="54">
        <f t="shared" si="3"/>
        <v>164533.1</v>
      </c>
      <c r="Q7" s="54">
        <f t="shared" si="8"/>
        <v>0</v>
      </c>
      <c r="R7" s="54">
        <f t="shared" si="4"/>
        <v>164533.1</v>
      </c>
      <c r="S7" s="54">
        <f t="shared" si="8"/>
        <v>1781.9</v>
      </c>
      <c r="T7" s="54">
        <f t="shared" si="6"/>
        <v>166315</v>
      </c>
      <c r="U7" s="54">
        <f t="shared" si="8"/>
        <v>0</v>
      </c>
      <c r="V7" s="54">
        <f t="shared" si="7"/>
        <v>166315</v>
      </c>
    </row>
    <row r="8" spans="1:22" ht="45.75" customHeight="1">
      <c r="A8" s="7" t="s">
        <v>76</v>
      </c>
      <c r="B8" s="7" t="s">
        <v>77</v>
      </c>
      <c r="C8" s="7" t="s">
        <v>80</v>
      </c>
      <c r="D8" s="7" t="s">
        <v>80</v>
      </c>
      <c r="E8" s="7" t="s">
        <v>82</v>
      </c>
      <c r="F8" s="7" t="s">
        <v>78</v>
      </c>
      <c r="G8" s="7" t="s">
        <v>79</v>
      </c>
      <c r="H8" s="7" t="s">
        <v>81</v>
      </c>
      <c r="I8" s="9" t="s">
        <v>8</v>
      </c>
      <c r="J8" s="56">
        <f t="shared" si="8"/>
        <v>164234</v>
      </c>
      <c r="K8" s="56">
        <f t="shared" si="8"/>
        <v>299.10000000000002</v>
      </c>
      <c r="L8" s="56">
        <f t="shared" si="8"/>
        <v>164533.1</v>
      </c>
      <c r="M8" s="56"/>
      <c r="N8" s="56">
        <f>L8+M8</f>
        <v>164533.1</v>
      </c>
      <c r="O8" s="56"/>
      <c r="P8" s="56">
        <f>N8+O8</f>
        <v>164533.1</v>
      </c>
      <c r="Q8" s="56"/>
      <c r="R8" s="56">
        <f>P8+Q8</f>
        <v>164533.1</v>
      </c>
      <c r="S8" s="56">
        <f>S9</f>
        <v>1781.9</v>
      </c>
      <c r="T8" s="56">
        <f>R8+S8</f>
        <v>166315</v>
      </c>
      <c r="U8" s="56">
        <f>U9</f>
        <v>0</v>
      </c>
      <c r="V8" s="56">
        <f>T8+U8</f>
        <v>166315</v>
      </c>
    </row>
    <row r="9" spans="1:22" ht="75">
      <c r="A9" s="7" t="s">
        <v>83</v>
      </c>
      <c r="B9" s="7" t="s">
        <v>77</v>
      </c>
      <c r="C9" s="7" t="s">
        <v>80</v>
      </c>
      <c r="D9" s="7" t="s">
        <v>80</v>
      </c>
      <c r="E9" s="7" t="s">
        <v>84</v>
      </c>
      <c r="F9" s="7" t="s">
        <v>85</v>
      </c>
      <c r="G9" s="7" t="s">
        <v>79</v>
      </c>
      <c r="H9" s="7" t="s">
        <v>81</v>
      </c>
      <c r="I9" s="9" t="s">
        <v>64</v>
      </c>
      <c r="J9" s="56">
        <v>164234</v>
      </c>
      <c r="K9" s="55">
        <v>299.10000000000002</v>
      </c>
      <c r="L9" s="55">
        <f t="shared" ref="L9:L66" si="9">J9+K9</f>
        <v>164533.1</v>
      </c>
      <c r="M9" s="55"/>
      <c r="N9" s="56">
        <f t="shared" ref="N9:N72" si="10">L9+M9</f>
        <v>164533.1</v>
      </c>
      <c r="O9" s="55"/>
      <c r="P9" s="56">
        <f t="shared" ref="P9" si="11">N9+O9</f>
        <v>164533.1</v>
      </c>
      <c r="Q9" s="55"/>
      <c r="R9" s="56">
        <f t="shared" ref="R9" si="12">P9+Q9</f>
        <v>164533.1</v>
      </c>
      <c r="S9" s="55">
        <v>1781.9</v>
      </c>
      <c r="T9" s="56">
        <f t="shared" ref="T9" si="13">R9+S9</f>
        <v>166315</v>
      </c>
      <c r="U9" s="55"/>
      <c r="V9" s="56">
        <f t="shared" ref="V9" si="14">T9+U9</f>
        <v>166315</v>
      </c>
    </row>
    <row r="10" spans="1:22" ht="28.5" customHeight="1">
      <c r="A10" s="7" t="s">
        <v>76</v>
      </c>
      <c r="B10" s="7" t="s">
        <v>77</v>
      </c>
      <c r="C10" s="7" t="s">
        <v>80</v>
      </c>
      <c r="D10" s="7" t="s">
        <v>85</v>
      </c>
      <c r="E10" s="7" t="s">
        <v>76</v>
      </c>
      <c r="F10" s="7" t="s">
        <v>80</v>
      </c>
      <c r="G10" s="7" t="s">
        <v>79</v>
      </c>
      <c r="H10" s="7" t="s">
        <v>81</v>
      </c>
      <c r="I10" s="8" t="s">
        <v>9</v>
      </c>
      <c r="J10" s="54">
        <f t="shared" ref="J10:L10" si="15">SUM(J11:J14)</f>
        <v>151504</v>
      </c>
      <c r="K10" s="54">
        <f t="shared" si="15"/>
        <v>7496</v>
      </c>
      <c r="L10" s="54">
        <f t="shared" si="15"/>
        <v>159000</v>
      </c>
      <c r="M10" s="54">
        <f t="shared" ref="M10:N10" si="16">SUM(M11:M14)</f>
        <v>0</v>
      </c>
      <c r="N10" s="54">
        <f t="shared" si="16"/>
        <v>159000</v>
      </c>
      <c r="O10" s="54">
        <f t="shared" ref="O10:P10" si="17">SUM(O11:O14)</f>
        <v>0</v>
      </c>
      <c r="P10" s="54">
        <f t="shared" si="17"/>
        <v>159000</v>
      </c>
      <c r="Q10" s="54">
        <f t="shared" ref="Q10:R10" si="18">SUM(Q11:Q14)</f>
        <v>0</v>
      </c>
      <c r="R10" s="54">
        <f t="shared" si="18"/>
        <v>159000</v>
      </c>
      <c r="S10" s="54">
        <f t="shared" ref="S10:T10" si="19">SUM(S11:S14)</f>
        <v>0</v>
      </c>
      <c r="T10" s="54">
        <f t="shared" si="19"/>
        <v>159000</v>
      </c>
      <c r="U10" s="54">
        <f t="shared" ref="U10:V10" si="20">SUM(U11:U14)</f>
        <v>0</v>
      </c>
      <c r="V10" s="54">
        <f t="shared" si="20"/>
        <v>159000</v>
      </c>
    </row>
    <row r="11" spans="1:22" ht="90">
      <c r="A11" s="7" t="s">
        <v>83</v>
      </c>
      <c r="B11" s="7" t="s">
        <v>77</v>
      </c>
      <c r="C11" s="7" t="s">
        <v>80</v>
      </c>
      <c r="D11" s="7" t="s">
        <v>85</v>
      </c>
      <c r="E11" s="7" t="s">
        <v>82</v>
      </c>
      <c r="F11" s="7" t="s">
        <v>80</v>
      </c>
      <c r="G11" s="7" t="s">
        <v>79</v>
      </c>
      <c r="H11" s="7" t="s">
        <v>81</v>
      </c>
      <c r="I11" s="10" t="s">
        <v>39</v>
      </c>
      <c r="J11" s="56">
        <f>145157+4200</f>
        <v>149357</v>
      </c>
      <c r="K11" s="55">
        <v>7389</v>
      </c>
      <c r="L11" s="55">
        <f t="shared" si="9"/>
        <v>156746</v>
      </c>
      <c r="M11" s="55"/>
      <c r="N11" s="56">
        <f t="shared" si="10"/>
        <v>156746</v>
      </c>
      <c r="O11" s="55"/>
      <c r="P11" s="56">
        <f t="shared" ref="P11:P14" si="21">N11+O11</f>
        <v>156746</v>
      </c>
      <c r="Q11" s="55"/>
      <c r="R11" s="56">
        <f t="shared" ref="R11:R14" si="22">P11+Q11</f>
        <v>156746</v>
      </c>
      <c r="S11" s="55"/>
      <c r="T11" s="56">
        <f t="shared" ref="T11:T14" si="23">R11+S11</f>
        <v>156746</v>
      </c>
      <c r="U11" s="55"/>
      <c r="V11" s="56">
        <f t="shared" ref="V11:V14" si="24">T11+U11</f>
        <v>156746</v>
      </c>
    </row>
    <row r="12" spans="1:22" ht="120">
      <c r="A12" s="7" t="s">
        <v>83</v>
      </c>
      <c r="B12" s="7" t="s">
        <v>77</v>
      </c>
      <c r="C12" s="7" t="s">
        <v>80</v>
      </c>
      <c r="D12" s="7" t="s">
        <v>85</v>
      </c>
      <c r="E12" s="7" t="s">
        <v>89</v>
      </c>
      <c r="F12" s="7" t="s">
        <v>80</v>
      </c>
      <c r="G12" s="7" t="s">
        <v>79</v>
      </c>
      <c r="H12" s="7" t="s">
        <v>81</v>
      </c>
      <c r="I12" s="9" t="s">
        <v>40</v>
      </c>
      <c r="J12" s="56">
        <v>542</v>
      </c>
      <c r="K12" s="55">
        <v>30</v>
      </c>
      <c r="L12" s="55">
        <f t="shared" si="9"/>
        <v>572</v>
      </c>
      <c r="M12" s="55"/>
      <c r="N12" s="56">
        <f t="shared" si="10"/>
        <v>572</v>
      </c>
      <c r="O12" s="55"/>
      <c r="P12" s="56">
        <f t="shared" si="21"/>
        <v>572</v>
      </c>
      <c r="Q12" s="55"/>
      <c r="R12" s="56">
        <f t="shared" si="22"/>
        <v>572</v>
      </c>
      <c r="S12" s="55"/>
      <c r="T12" s="56">
        <f t="shared" si="23"/>
        <v>572</v>
      </c>
      <c r="U12" s="55"/>
      <c r="V12" s="56">
        <f t="shared" si="24"/>
        <v>572</v>
      </c>
    </row>
    <row r="13" spans="1:22" ht="45">
      <c r="A13" s="7" t="s">
        <v>83</v>
      </c>
      <c r="B13" s="7" t="s">
        <v>77</v>
      </c>
      <c r="C13" s="7" t="s">
        <v>80</v>
      </c>
      <c r="D13" s="7" t="s">
        <v>85</v>
      </c>
      <c r="E13" s="7" t="s">
        <v>90</v>
      </c>
      <c r="F13" s="7" t="s">
        <v>80</v>
      </c>
      <c r="G13" s="7" t="s">
        <v>79</v>
      </c>
      <c r="H13" s="7" t="s">
        <v>81</v>
      </c>
      <c r="I13" s="11" t="s">
        <v>41</v>
      </c>
      <c r="J13" s="57">
        <v>1486</v>
      </c>
      <c r="K13" s="55">
        <v>72</v>
      </c>
      <c r="L13" s="55">
        <f t="shared" si="9"/>
        <v>1558</v>
      </c>
      <c r="M13" s="55"/>
      <c r="N13" s="56">
        <f t="shared" si="10"/>
        <v>1558</v>
      </c>
      <c r="O13" s="55"/>
      <c r="P13" s="56">
        <f t="shared" si="21"/>
        <v>1558</v>
      </c>
      <c r="Q13" s="55"/>
      <c r="R13" s="56">
        <f t="shared" si="22"/>
        <v>1558</v>
      </c>
      <c r="S13" s="55"/>
      <c r="T13" s="56">
        <f t="shared" si="23"/>
        <v>1558</v>
      </c>
      <c r="U13" s="55"/>
      <c r="V13" s="56">
        <f t="shared" si="24"/>
        <v>1558</v>
      </c>
    </row>
    <row r="14" spans="1:22" ht="105">
      <c r="A14" s="7" t="s">
        <v>83</v>
      </c>
      <c r="B14" s="7" t="s">
        <v>77</v>
      </c>
      <c r="C14" s="7" t="s">
        <v>80</v>
      </c>
      <c r="D14" s="7" t="s">
        <v>85</v>
      </c>
      <c r="E14" s="7" t="s">
        <v>91</v>
      </c>
      <c r="F14" s="7" t="s">
        <v>80</v>
      </c>
      <c r="G14" s="7" t="s">
        <v>79</v>
      </c>
      <c r="H14" s="7" t="s">
        <v>81</v>
      </c>
      <c r="I14" s="11" t="s">
        <v>59</v>
      </c>
      <c r="J14" s="57">
        <v>119</v>
      </c>
      <c r="K14" s="55">
        <v>5</v>
      </c>
      <c r="L14" s="55">
        <f t="shared" si="9"/>
        <v>124</v>
      </c>
      <c r="M14" s="55"/>
      <c r="N14" s="56">
        <f t="shared" si="10"/>
        <v>124</v>
      </c>
      <c r="O14" s="55"/>
      <c r="P14" s="56">
        <f t="shared" si="21"/>
        <v>124</v>
      </c>
      <c r="Q14" s="55"/>
      <c r="R14" s="56">
        <f t="shared" si="22"/>
        <v>124</v>
      </c>
      <c r="S14" s="55"/>
      <c r="T14" s="56">
        <f t="shared" si="23"/>
        <v>124</v>
      </c>
      <c r="U14" s="55"/>
      <c r="V14" s="56">
        <f t="shared" si="24"/>
        <v>124</v>
      </c>
    </row>
    <row r="15" spans="1:22" ht="63">
      <c r="A15" s="7" t="s">
        <v>76</v>
      </c>
      <c r="B15" s="7" t="s">
        <v>77</v>
      </c>
      <c r="C15" s="7" t="s">
        <v>92</v>
      </c>
      <c r="D15" s="7" t="s">
        <v>78</v>
      </c>
      <c r="E15" s="7" t="s">
        <v>76</v>
      </c>
      <c r="F15" s="7" t="s">
        <v>78</v>
      </c>
      <c r="G15" s="7" t="s">
        <v>79</v>
      </c>
      <c r="H15" s="7" t="s">
        <v>76</v>
      </c>
      <c r="I15" s="12" t="s">
        <v>55</v>
      </c>
      <c r="J15" s="58">
        <f t="shared" ref="J15:V15" si="25">J16</f>
        <v>1513.6000000000001</v>
      </c>
      <c r="K15" s="58">
        <f t="shared" si="25"/>
        <v>0</v>
      </c>
      <c r="L15" s="58">
        <f t="shared" si="25"/>
        <v>1513.6000000000001</v>
      </c>
      <c r="M15" s="58">
        <f t="shared" si="25"/>
        <v>0</v>
      </c>
      <c r="N15" s="58">
        <f t="shared" si="25"/>
        <v>1513.6000000000001</v>
      </c>
      <c r="O15" s="58">
        <f t="shared" si="25"/>
        <v>0</v>
      </c>
      <c r="P15" s="58">
        <f t="shared" si="25"/>
        <v>1513.6000000000001</v>
      </c>
      <c r="Q15" s="58">
        <f t="shared" si="25"/>
        <v>0</v>
      </c>
      <c r="R15" s="58">
        <f t="shared" si="25"/>
        <v>1513.6000000000001</v>
      </c>
      <c r="S15" s="58">
        <f t="shared" si="25"/>
        <v>0</v>
      </c>
      <c r="T15" s="58">
        <f t="shared" si="25"/>
        <v>1513.6000000000001</v>
      </c>
      <c r="U15" s="58">
        <f t="shared" si="25"/>
        <v>0</v>
      </c>
      <c r="V15" s="58">
        <f t="shared" si="25"/>
        <v>1513.6000000000001</v>
      </c>
    </row>
    <row r="16" spans="1:22" ht="63">
      <c r="A16" s="7" t="s">
        <v>76</v>
      </c>
      <c r="B16" s="7" t="s">
        <v>77</v>
      </c>
      <c r="C16" s="7" t="s">
        <v>92</v>
      </c>
      <c r="D16" s="7" t="s">
        <v>85</v>
      </c>
      <c r="E16" s="7" t="s">
        <v>76</v>
      </c>
      <c r="F16" s="7" t="s">
        <v>80</v>
      </c>
      <c r="G16" s="7" t="s">
        <v>79</v>
      </c>
      <c r="H16" s="7" t="s">
        <v>81</v>
      </c>
      <c r="I16" s="12" t="s">
        <v>56</v>
      </c>
      <c r="J16" s="58">
        <f t="shared" ref="J16:N16" si="26">J17+J19+J21+J23</f>
        <v>1513.6000000000001</v>
      </c>
      <c r="K16" s="58">
        <f t="shared" si="26"/>
        <v>0</v>
      </c>
      <c r="L16" s="58">
        <f t="shared" si="26"/>
        <v>1513.6000000000001</v>
      </c>
      <c r="M16" s="58">
        <f t="shared" si="26"/>
        <v>0</v>
      </c>
      <c r="N16" s="58">
        <f t="shared" si="26"/>
        <v>1513.6000000000001</v>
      </c>
      <c r="O16" s="58">
        <f t="shared" ref="O16:P16" si="27">O17+O19+O21+O23</f>
        <v>0</v>
      </c>
      <c r="P16" s="58">
        <f t="shared" si="27"/>
        <v>1513.6000000000001</v>
      </c>
      <c r="Q16" s="58">
        <f t="shared" ref="Q16:R16" si="28">Q17+Q19+Q21+Q23</f>
        <v>0</v>
      </c>
      <c r="R16" s="58">
        <f t="shared" si="28"/>
        <v>1513.6000000000001</v>
      </c>
      <c r="S16" s="58">
        <f t="shared" ref="S16:T16" si="29">S17+S19+S21+S23</f>
        <v>0</v>
      </c>
      <c r="T16" s="58">
        <f t="shared" si="29"/>
        <v>1513.6000000000001</v>
      </c>
      <c r="U16" s="58">
        <f t="shared" ref="U16:V16" si="30">U17+U19+U21+U23</f>
        <v>0</v>
      </c>
      <c r="V16" s="58">
        <f t="shared" si="30"/>
        <v>1513.6000000000001</v>
      </c>
    </row>
    <row r="17" spans="1:22" ht="90">
      <c r="A17" s="7" t="s">
        <v>93</v>
      </c>
      <c r="B17" s="7" t="s">
        <v>77</v>
      </c>
      <c r="C17" s="7" t="s">
        <v>92</v>
      </c>
      <c r="D17" s="7" t="s">
        <v>85</v>
      </c>
      <c r="E17" s="7" t="s">
        <v>94</v>
      </c>
      <c r="F17" s="7" t="s">
        <v>80</v>
      </c>
      <c r="G17" s="7" t="s">
        <v>79</v>
      </c>
      <c r="H17" s="7" t="s">
        <v>81</v>
      </c>
      <c r="I17" s="13" t="s">
        <v>57</v>
      </c>
      <c r="J17" s="59">
        <f t="shared" ref="J17" si="31">J18</f>
        <v>693.6</v>
      </c>
      <c r="K17" s="55"/>
      <c r="L17" s="55">
        <f t="shared" si="9"/>
        <v>693.6</v>
      </c>
      <c r="M17" s="55"/>
      <c r="N17" s="56">
        <f t="shared" si="10"/>
        <v>693.6</v>
      </c>
      <c r="O17" s="55"/>
      <c r="P17" s="56">
        <f t="shared" ref="P17:P24" si="32">N17+O17</f>
        <v>693.6</v>
      </c>
      <c r="Q17" s="55"/>
      <c r="R17" s="56">
        <f t="shared" ref="R17:R24" si="33">P17+Q17</f>
        <v>693.6</v>
      </c>
      <c r="S17" s="55"/>
      <c r="T17" s="56">
        <f t="shared" ref="T17:T24" si="34">R17+S17</f>
        <v>693.6</v>
      </c>
      <c r="U17" s="55"/>
      <c r="V17" s="56">
        <f t="shared" ref="V17:V24" si="35">T17+U17</f>
        <v>693.6</v>
      </c>
    </row>
    <row r="18" spans="1:22" ht="135">
      <c r="A18" s="7" t="s">
        <v>93</v>
      </c>
      <c r="B18" s="7" t="s">
        <v>77</v>
      </c>
      <c r="C18" s="7" t="s">
        <v>92</v>
      </c>
      <c r="D18" s="7" t="s">
        <v>85</v>
      </c>
      <c r="E18" s="7" t="s">
        <v>148</v>
      </c>
      <c r="F18" s="7" t="s">
        <v>80</v>
      </c>
      <c r="G18" s="7" t="s">
        <v>79</v>
      </c>
      <c r="H18" s="7" t="s">
        <v>81</v>
      </c>
      <c r="I18" s="13" t="s">
        <v>149</v>
      </c>
      <c r="J18" s="57">
        <v>693.6</v>
      </c>
      <c r="K18" s="55"/>
      <c r="L18" s="55">
        <f t="shared" si="9"/>
        <v>693.6</v>
      </c>
      <c r="M18" s="55"/>
      <c r="N18" s="56">
        <f t="shared" si="10"/>
        <v>693.6</v>
      </c>
      <c r="O18" s="55"/>
      <c r="P18" s="56">
        <f t="shared" si="32"/>
        <v>693.6</v>
      </c>
      <c r="Q18" s="55"/>
      <c r="R18" s="56">
        <f t="shared" si="33"/>
        <v>693.6</v>
      </c>
      <c r="S18" s="55"/>
      <c r="T18" s="56">
        <f t="shared" si="34"/>
        <v>693.6</v>
      </c>
      <c r="U18" s="55"/>
      <c r="V18" s="56">
        <f t="shared" si="35"/>
        <v>693.6</v>
      </c>
    </row>
    <row r="19" spans="1:22" ht="105">
      <c r="A19" s="7" t="s">
        <v>93</v>
      </c>
      <c r="B19" s="7" t="s">
        <v>77</v>
      </c>
      <c r="C19" s="7" t="s">
        <v>92</v>
      </c>
      <c r="D19" s="7" t="s">
        <v>85</v>
      </c>
      <c r="E19" s="7" t="s">
        <v>95</v>
      </c>
      <c r="F19" s="7" t="s">
        <v>80</v>
      </c>
      <c r="G19" s="7" t="s">
        <v>79</v>
      </c>
      <c r="H19" s="7" t="s">
        <v>81</v>
      </c>
      <c r="I19" s="11" t="s">
        <v>144</v>
      </c>
      <c r="J19" s="59">
        <f t="shared" ref="J19" si="36">J20</f>
        <v>3.6</v>
      </c>
      <c r="K19" s="55"/>
      <c r="L19" s="55">
        <f t="shared" si="9"/>
        <v>3.6</v>
      </c>
      <c r="M19" s="55"/>
      <c r="N19" s="56">
        <f t="shared" si="10"/>
        <v>3.6</v>
      </c>
      <c r="O19" s="55"/>
      <c r="P19" s="56">
        <f t="shared" si="32"/>
        <v>3.6</v>
      </c>
      <c r="Q19" s="55"/>
      <c r="R19" s="56">
        <f t="shared" si="33"/>
        <v>3.6</v>
      </c>
      <c r="S19" s="55"/>
      <c r="T19" s="56">
        <f t="shared" si="34"/>
        <v>3.6</v>
      </c>
      <c r="U19" s="55"/>
      <c r="V19" s="56">
        <f t="shared" si="35"/>
        <v>3.6</v>
      </c>
    </row>
    <row r="20" spans="1:22" ht="141" customHeight="1">
      <c r="A20" s="7" t="s">
        <v>93</v>
      </c>
      <c r="B20" s="7" t="s">
        <v>77</v>
      </c>
      <c r="C20" s="7" t="s">
        <v>92</v>
      </c>
      <c r="D20" s="7" t="s">
        <v>85</v>
      </c>
      <c r="E20" s="7" t="s">
        <v>150</v>
      </c>
      <c r="F20" s="7" t="s">
        <v>80</v>
      </c>
      <c r="G20" s="7" t="s">
        <v>79</v>
      </c>
      <c r="H20" s="7" t="s">
        <v>81</v>
      </c>
      <c r="I20" s="11" t="s">
        <v>151</v>
      </c>
      <c r="J20" s="57">
        <v>3.6</v>
      </c>
      <c r="K20" s="55"/>
      <c r="L20" s="55">
        <f t="shared" si="9"/>
        <v>3.6</v>
      </c>
      <c r="M20" s="55"/>
      <c r="N20" s="56">
        <f t="shared" si="10"/>
        <v>3.6</v>
      </c>
      <c r="O20" s="55"/>
      <c r="P20" s="56">
        <f t="shared" si="32"/>
        <v>3.6</v>
      </c>
      <c r="Q20" s="55"/>
      <c r="R20" s="56">
        <f t="shared" si="33"/>
        <v>3.6</v>
      </c>
      <c r="S20" s="55"/>
      <c r="T20" s="56">
        <f t="shared" si="34"/>
        <v>3.6</v>
      </c>
      <c r="U20" s="55"/>
      <c r="V20" s="56">
        <f t="shared" si="35"/>
        <v>3.6</v>
      </c>
    </row>
    <row r="21" spans="1:22" ht="409.5" customHeight="1">
      <c r="A21" s="7" t="s">
        <v>93</v>
      </c>
      <c r="B21" s="7" t="s">
        <v>77</v>
      </c>
      <c r="C21" s="7" t="s">
        <v>92</v>
      </c>
      <c r="D21" s="7" t="s">
        <v>85</v>
      </c>
      <c r="E21" s="7" t="s">
        <v>96</v>
      </c>
      <c r="F21" s="7" t="s">
        <v>80</v>
      </c>
      <c r="G21" s="7" t="s">
        <v>79</v>
      </c>
      <c r="H21" s="7" t="s">
        <v>81</v>
      </c>
      <c r="I21" s="11" t="s">
        <v>145</v>
      </c>
      <c r="J21" s="59">
        <f t="shared" ref="J21" si="37">J22</f>
        <v>906</v>
      </c>
      <c r="K21" s="55"/>
      <c r="L21" s="55">
        <f t="shared" si="9"/>
        <v>906</v>
      </c>
      <c r="M21" s="55"/>
      <c r="N21" s="56">
        <f t="shared" si="10"/>
        <v>906</v>
      </c>
      <c r="O21" s="55"/>
      <c r="P21" s="56">
        <f t="shared" si="32"/>
        <v>906</v>
      </c>
      <c r="Q21" s="55"/>
      <c r="R21" s="56">
        <f t="shared" si="33"/>
        <v>906</v>
      </c>
      <c r="S21" s="55"/>
      <c r="T21" s="56">
        <f t="shared" si="34"/>
        <v>906</v>
      </c>
      <c r="U21" s="55"/>
      <c r="V21" s="56">
        <f t="shared" si="35"/>
        <v>906</v>
      </c>
    </row>
    <row r="22" spans="1:22" ht="126" customHeight="1">
      <c r="A22" s="7" t="s">
        <v>93</v>
      </c>
      <c r="B22" s="7" t="s">
        <v>77</v>
      </c>
      <c r="C22" s="7" t="s">
        <v>92</v>
      </c>
      <c r="D22" s="7" t="s">
        <v>85</v>
      </c>
      <c r="E22" s="7" t="s">
        <v>152</v>
      </c>
      <c r="F22" s="7" t="s">
        <v>80</v>
      </c>
      <c r="G22" s="7" t="s">
        <v>79</v>
      </c>
      <c r="H22" s="7" t="s">
        <v>81</v>
      </c>
      <c r="I22" s="11" t="s">
        <v>153</v>
      </c>
      <c r="J22" s="57">
        <v>906</v>
      </c>
      <c r="K22" s="55"/>
      <c r="L22" s="55">
        <f t="shared" si="9"/>
        <v>906</v>
      </c>
      <c r="M22" s="55"/>
      <c r="N22" s="56">
        <f t="shared" si="10"/>
        <v>906</v>
      </c>
      <c r="O22" s="55"/>
      <c r="P22" s="56">
        <f t="shared" si="32"/>
        <v>906</v>
      </c>
      <c r="Q22" s="55"/>
      <c r="R22" s="56">
        <f t="shared" si="33"/>
        <v>906</v>
      </c>
      <c r="S22" s="55"/>
      <c r="T22" s="56">
        <f t="shared" si="34"/>
        <v>906</v>
      </c>
      <c r="U22" s="55"/>
      <c r="V22" s="56">
        <f t="shared" si="35"/>
        <v>906</v>
      </c>
    </row>
    <row r="23" spans="1:22" ht="72.75" customHeight="1">
      <c r="A23" s="7" t="s">
        <v>93</v>
      </c>
      <c r="B23" s="7" t="s">
        <v>77</v>
      </c>
      <c r="C23" s="7" t="s">
        <v>92</v>
      </c>
      <c r="D23" s="7" t="s">
        <v>85</v>
      </c>
      <c r="E23" s="7" t="s">
        <v>97</v>
      </c>
      <c r="F23" s="7" t="s">
        <v>80</v>
      </c>
      <c r="G23" s="7" t="s">
        <v>79</v>
      </c>
      <c r="H23" s="7" t="s">
        <v>81</v>
      </c>
      <c r="I23" s="11" t="s">
        <v>146</v>
      </c>
      <c r="J23" s="59">
        <f t="shared" ref="J23" si="38">J24</f>
        <v>-89.6</v>
      </c>
      <c r="K23" s="55"/>
      <c r="L23" s="55">
        <f t="shared" si="9"/>
        <v>-89.6</v>
      </c>
      <c r="M23" s="55"/>
      <c r="N23" s="56">
        <f t="shared" si="10"/>
        <v>-89.6</v>
      </c>
      <c r="O23" s="55"/>
      <c r="P23" s="56">
        <f t="shared" si="32"/>
        <v>-89.6</v>
      </c>
      <c r="Q23" s="55"/>
      <c r="R23" s="56">
        <f t="shared" si="33"/>
        <v>-89.6</v>
      </c>
      <c r="S23" s="55"/>
      <c r="T23" s="56">
        <f t="shared" si="34"/>
        <v>-89.6</v>
      </c>
      <c r="U23" s="55"/>
      <c r="V23" s="56">
        <f t="shared" si="35"/>
        <v>-89.6</v>
      </c>
    </row>
    <row r="24" spans="1:22" ht="111" customHeight="1">
      <c r="A24" s="7" t="s">
        <v>93</v>
      </c>
      <c r="B24" s="7" t="s">
        <v>77</v>
      </c>
      <c r="C24" s="7" t="s">
        <v>92</v>
      </c>
      <c r="D24" s="7" t="s">
        <v>85</v>
      </c>
      <c r="E24" s="7" t="s">
        <v>154</v>
      </c>
      <c r="F24" s="7" t="s">
        <v>80</v>
      </c>
      <c r="G24" s="7" t="s">
        <v>79</v>
      </c>
      <c r="H24" s="7" t="s">
        <v>81</v>
      </c>
      <c r="I24" s="10" t="s">
        <v>155</v>
      </c>
      <c r="J24" s="57">
        <v>-89.6</v>
      </c>
      <c r="K24" s="55"/>
      <c r="L24" s="55">
        <f t="shared" si="9"/>
        <v>-89.6</v>
      </c>
      <c r="M24" s="55"/>
      <c r="N24" s="56">
        <f t="shared" si="10"/>
        <v>-89.6</v>
      </c>
      <c r="O24" s="55"/>
      <c r="P24" s="56">
        <f t="shared" si="32"/>
        <v>-89.6</v>
      </c>
      <c r="Q24" s="55"/>
      <c r="R24" s="56">
        <f t="shared" si="33"/>
        <v>-89.6</v>
      </c>
      <c r="S24" s="55"/>
      <c r="T24" s="56">
        <f t="shared" si="34"/>
        <v>-89.6</v>
      </c>
      <c r="U24" s="55"/>
      <c r="V24" s="56">
        <f t="shared" si="35"/>
        <v>-89.6</v>
      </c>
    </row>
    <row r="25" spans="1:22" ht="27.75" customHeight="1">
      <c r="A25" s="7" t="s">
        <v>76</v>
      </c>
      <c r="B25" s="7" t="s">
        <v>77</v>
      </c>
      <c r="C25" s="7" t="s">
        <v>98</v>
      </c>
      <c r="D25" s="7" t="s">
        <v>78</v>
      </c>
      <c r="E25" s="7" t="s">
        <v>76</v>
      </c>
      <c r="F25" s="7" t="s">
        <v>78</v>
      </c>
      <c r="G25" s="7" t="s">
        <v>79</v>
      </c>
      <c r="H25" s="7" t="s">
        <v>76</v>
      </c>
      <c r="I25" s="8" t="s">
        <v>10</v>
      </c>
      <c r="J25" s="54">
        <f>J26+J28+J30</f>
        <v>9720</v>
      </c>
      <c r="K25" s="54">
        <f t="shared" ref="K25:N25" si="39">K26+K28+K30</f>
        <v>0</v>
      </c>
      <c r="L25" s="54">
        <f t="shared" si="39"/>
        <v>9720</v>
      </c>
      <c r="M25" s="54">
        <f t="shared" si="39"/>
        <v>0</v>
      </c>
      <c r="N25" s="54">
        <f t="shared" si="39"/>
        <v>9720</v>
      </c>
      <c r="O25" s="54">
        <f t="shared" ref="O25:P25" si="40">O26+O28+O30</f>
        <v>0</v>
      </c>
      <c r="P25" s="54">
        <f t="shared" si="40"/>
        <v>9720</v>
      </c>
      <c r="Q25" s="54">
        <f t="shared" ref="Q25:R25" si="41">Q26+Q28+Q30</f>
        <v>0</v>
      </c>
      <c r="R25" s="54">
        <f t="shared" si="41"/>
        <v>9720</v>
      </c>
      <c r="S25" s="54">
        <f t="shared" ref="S25:T25" si="42">S26+S28+S30</f>
        <v>0</v>
      </c>
      <c r="T25" s="54">
        <f t="shared" si="42"/>
        <v>9720</v>
      </c>
      <c r="U25" s="54">
        <f t="shared" ref="U25:V25" si="43">U26+U28+U30</f>
        <v>0</v>
      </c>
      <c r="V25" s="54">
        <f t="shared" si="43"/>
        <v>9720</v>
      </c>
    </row>
    <row r="26" spans="1:22" ht="36.75" customHeight="1">
      <c r="A26" s="7" t="s">
        <v>76</v>
      </c>
      <c r="B26" s="7" t="s">
        <v>77</v>
      </c>
      <c r="C26" s="7" t="s">
        <v>98</v>
      </c>
      <c r="D26" s="7" t="s">
        <v>85</v>
      </c>
      <c r="E26" s="7" t="s">
        <v>76</v>
      </c>
      <c r="F26" s="7" t="s">
        <v>85</v>
      </c>
      <c r="G26" s="7" t="s">
        <v>79</v>
      </c>
      <c r="H26" s="7" t="s">
        <v>81</v>
      </c>
      <c r="I26" s="8" t="s">
        <v>11</v>
      </c>
      <c r="J26" s="54">
        <f>J27</f>
        <v>9070</v>
      </c>
      <c r="K26" s="54">
        <f t="shared" ref="K26:V26" si="44">K27</f>
        <v>0</v>
      </c>
      <c r="L26" s="54">
        <f t="shared" si="44"/>
        <v>9070</v>
      </c>
      <c r="M26" s="54">
        <f t="shared" si="44"/>
        <v>0</v>
      </c>
      <c r="N26" s="54">
        <f t="shared" si="44"/>
        <v>9070</v>
      </c>
      <c r="O26" s="54">
        <f t="shared" si="44"/>
        <v>0</v>
      </c>
      <c r="P26" s="54">
        <f t="shared" si="44"/>
        <v>9070</v>
      </c>
      <c r="Q26" s="54">
        <f t="shared" si="44"/>
        <v>0</v>
      </c>
      <c r="R26" s="54">
        <f t="shared" si="44"/>
        <v>9070</v>
      </c>
      <c r="S26" s="54">
        <f t="shared" si="44"/>
        <v>0</v>
      </c>
      <c r="T26" s="54">
        <f t="shared" si="44"/>
        <v>9070</v>
      </c>
      <c r="U26" s="54">
        <f t="shared" si="44"/>
        <v>0</v>
      </c>
      <c r="V26" s="54">
        <f t="shared" si="44"/>
        <v>9070</v>
      </c>
    </row>
    <row r="27" spans="1:22" ht="21.75" customHeight="1">
      <c r="A27" s="7" t="s">
        <v>83</v>
      </c>
      <c r="B27" s="7" t="s">
        <v>77</v>
      </c>
      <c r="C27" s="7" t="s">
        <v>98</v>
      </c>
      <c r="D27" s="7" t="s">
        <v>85</v>
      </c>
      <c r="E27" s="7" t="s">
        <v>82</v>
      </c>
      <c r="F27" s="7" t="s">
        <v>85</v>
      </c>
      <c r="G27" s="7" t="s">
        <v>79</v>
      </c>
      <c r="H27" s="7" t="s">
        <v>81</v>
      </c>
      <c r="I27" s="9" t="s">
        <v>11</v>
      </c>
      <c r="J27" s="60">
        <v>9070</v>
      </c>
      <c r="K27" s="55"/>
      <c r="L27" s="55">
        <f t="shared" si="9"/>
        <v>9070</v>
      </c>
      <c r="M27" s="55"/>
      <c r="N27" s="56">
        <f t="shared" si="10"/>
        <v>9070</v>
      </c>
      <c r="O27" s="55"/>
      <c r="P27" s="56">
        <f t="shared" ref="P27" si="45">N27+O27</f>
        <v>9070</v>
      </c>
      <c r="Q27" s="55"/>
      <c r="R27" s="56">
        <f t="shared" ref="R27" si="46">P27+Q27</f>
        <v>9070</v>
      </c>
      <c r="S27" s="55"/>
      <c r="T27" s="56">
        <f t="shared" ref="T27" si="47">R27+S27</f>
        <v>9070</v>
      </c>
      <c r="U27" s="55"/>
      <c r="V27" s="56">
        <f t="shared" ref="V27" si="48">T27+U27</f>
        <v>9070</v>
      </c>
    </row>
    <row r="28" spans="1:22" ht="26.25" customHeight="1">
      <c r="A28" s="7" t="s">
        <v>76</v>
      </c>
      <c r="B28" s="7" t="s">
        <v>77</v>
      </c>
      <c r="C28" s="7" t="s">
        <v>98</v>
      </c>
      <c r="D28" s="7" t="s">
        <v>92</v>
      </c>
      <c r="E28" s="7" t="s">
        <v>76</v>
      </c>
      <c r="F28" s="7" t="s">
        <v>80</v>
      </c>
      <c r="G28" s="7" t="s">
        <v>79</v>
      </c>
      <c r="H28" s="7" t="s">
        <v>81</v>
      </c>
      <c r="I28" s="8" t="s">
        <v>12</v>
      </c>
      <c r="J28" s="54">
        <f t="shared" ref="J28:V28" si="49">J29</f>
        <v>1</v>
      </c>
      <c r="K28" s="54">
        <f t="shared" si="49"/>
        <v>0</v>
      </c>
      <c r="L28" s="54">
        <f t="shared" si="49"/>
        <v>1</v>
      </c>
      <c r="M28" s="54">
        <f t="shared" si="49"/>
        <v>0</v>
      </c>
      <c r="N28" s="54">
        <f t="shared" si="49"/>
        <v>1</v>
      </c>
      <c r="O28" s="54">
        <f t="shared" si="49"/>
        <v>0</v>
      </c>
      <c r="P28" s="54">
        <f t="shared" si="49"/>
        <v>1</v>
      </c>
      <c r="Q28" s="54">
        <f t="shared" si="49"/>
        <v>0</v>
      </c>
      <c r="R28" s="54">
        <f t="shared" si="49"/>
        <v>1</v>
      </c>
      <c r="S28" s="54">
        <f t="shared" si="49"/>
        <v>0</v>
      </c>
      <c r="T28" s="54">
        <f t="shared" si="49"/>
        <v>1</v>
      </c>
      <c r="U28" s="54">
        <f t="shared" si="49"/>
        <v>0</v>
      </c>
      <c r="V28" s="54">
        <f t="shared" si="49"/>
        <v>1</v>
      </c>
    </row>
    <row r="29" spans="1:22" ht="19.5" customHeight="1">
      <c r="A29" s="7" t="s">
        <v>83</v>
      </c>
      <c r="B29" s="7" t="s">
        <v>77</v>
      </c>
      <c r="C29" s="7" t="s">
        <v>98</v>
      </c>
      <c r="D29" s="7" t="s">
        <v>92</v>
      </c>
      <c r="E29" s="7" t="s">
        <v>82</v>
      </c>
      <c r="F29" s="7" t="s">
        <v>80</v>
      </c>
      <c r="G29" s="7" t="s">
        <v>79</v>
      </c>
      <c r="H29" s="7" t="s">
        <v>81</v>
      </c>
      <c r="I29" s="9" t="s">
        <v>12</v>
      </c>
      <c r="J29" s="60">
        <v>1</v>
      </c>
      <c r="K29" s="55"/>
      <c r="L29" s="55">
        <f t="shared" si="9"/>
        <v>1</v>
      </c>
      <c r="M29" s="55"/>
      <c r="N29" s="56">
        <f t="shared" si="10"/>
        <v>1</v>
      </c>
      <c r="O29" s="55"/>
      <c r="P29" s="56">
        <f t="shared" ref="P29" si="50">N29+O29</f>
        <v>1</v>
      </c>
      <c r="Q29" s="55"/>
      <c r="R29" s="56">
        <f t="shared" ref="R29" si="51">P29+Q29</f>
        <v>1</v>
      </c>
      <c r="S29" s="55"/>
      <c r="T29" s="56">
        <f t="shared" ref="T29" si="52">R29+S29</f>
        <v>1</v>
      </c>
      <c r="U29" s="55"/>
      <c r="V29" s="56">
        <f t="shared" ref="V29" si="53">T29+U29</f>
        <v>1</v>
      </c>
    </row>
    <row r="30" spans="1:22" ht="36.75" customHeight="1">
      <c r="A30" s="7" t="s">
        <v>76</v>
      </c>
      <c r="B30" s="7" t="s">
        <v>77</v>
      </c>
      <c r="C30" s="7" t="s">
        <v>98</v>
      </c>
      <c r="D30" s="7" t="s">
        <v>99</v>
      </c>
      <c r="E30" s="7" t="s">
        <v>76</v>
      </c>
      <c r="F30" s="7" t="s">
        <v>85</v>
      </c>
      <c r="G30" s="7" t="s">
        <v>79</v>
      </c>
      <c r="H30" s="7" t="s">
        <v>81</v>
      </c>
      <c r="I30" s="14" t="s">
        <v>48</v>
      </c>
      <c r="J30" s="54">
        <f t="shared" ref="J30:V30" si="54">J31</f>
        <v>649</v>
      </c>
      <c r="K30" s="54">
        <f t="shared" si="54"/>
        <v>0</v>
      </c>
      <c r="L30" s="54">
        <f t="shared" si="54"/>
        <v>649</v>
      </c>
      <c r="M30" s="54">
        <f t="shared" si="54"/>
        <v>0</v>
      </c>
      <c r="N30" s="54">
        <f t="shared" si="54"/>
        <v>649</v>
      </c>
      <c r="O30" s="54">
        <f t="shared" si="54"/>
        <v>0</v>
      </c>
      <c r="P30" s="54">
        <f t="shared" si="54"/>
        <v>649</v>
      </c>
      <c r="Q30" s="54">
        <f t="shared" si="54"/>
        <v>0</v>
      </c>
      <c r="R30" s="54">
        <f t="shared" si="54"/>
        <v>649</v>
      </c>
      <c r="S30" s="54">
        <f t="shared" si="54"/>
        <v>0</v>
      </c>
      <c r="T30" s="54">
        <f t="shared" si="54"/>
        <v>649</v>
      </c>
      <c r="U30" s="54">
        <f t="shared" si="54"/>
        <v>0</v>
      </c>
      <c r="V30" s="54">
        <f t="shared" si="54"/>
        <v>649</v>
      </c>
    </row>
    <row r="31" spans="1:22" ht="42.75" customHeight="1">
      <c r="A31" s="7" t="s">
        <v>83</v>
      </c>
      <c r="B31" s="7" t="s">
        <v>77</v>
      </c>
      <c r="C31" s="7" t="s">
        <v>98</v>
      </c>
      <c r="D31" s="7" t="s">
        <v>99</v>
      </c>
      <c r="E31" s="7" t="s">
        <v>82</v>
      </c>
      <c r="F31" s="7" t="s">
        <v>85</v>
      </c>
      <c r="G31" s="7" t="s">
        <v>79</v>
      </c>
      <c r="H31" s="7" t="s">
        <v>81</v>
      </c>
      <c r="I31" s="15" t="s">
        <v>49</v>
      </c>
      <c r="J31" s="60">
        <v>649</v>
      </c>
      <c r="K31" s="55"/>
      <c r="L31" s="55">
        <f t="shared" si="9"/>
        <v>649</v>
      </c>
      <c r="M31" s="55"/>
      <c r="N31" s="56">
        <f t="shared" si="10"/>
        <v>649</v>
      </c>
      <c r="O31" s="55"/>
      <c r="P31" s="56">
        <f t="shared" ref="P31" si="55">N31+O31</f>
        <v>649</v>
      </c>
      <c r="Q31" s="55"/>
      <c r="R31" s="56">
        <f t="shared" ref="R31" si="56">P31+Q31</f>
        <v>649</v>
      </c>
      <c r="S31" s="55"/>
      <c r="T31" s="56">
        <f t="shared" ref="T31" si="57">R31+S31</f>
        <v>649</v>
      </c>
      <c r="U31" s="55"/>
      <c r="V31" s="56">
        <f t="shared" ref="V31" si="58">T31+U31</f>
        <v>649</v>
      </c>
    </row>
    <row r="32" spans="1:22" ht="18" customHeight="1">
      <c r="A32" s="7" t="s">
        <v>76</v>
      </c>
      <c r="B32" s="7" t="s">
        <v>77</v>
      </c>
      <c r="C32" s="7" t="s">
        <v>100</v>
      </c>
      <c r="D32" s="7" t="s">
        <v>78</v>
      </c>
      <c r="E32" s="7" t="s">
        <v>76</v>
      </c>
      <c r="F32" s="7" t="s">
        <v>78</v>
      </c>
      <c r="G32" s="7" t="s">
        <v>79</v>
      </c>
      <c r="H32" s="7" t="s">
        <v>76</v>
      </c>
      <c r="I32" s="8" t="s">
        <v>13</v>
      </c>
      <c r="J32" s="54">
        <f t="shared" ref="J32:N32" si="59">J34+J35</f>
        <v>45188</v>
      </c>
      <c r="K32" s="54">
        <f t="shared" si="59"/>
        <v>0</v>
      </c>
      <c r="L32" s="54">
        <f t="shared" si="59"/>
        <v>45188</v>
      </c>
      <c r="M32" s="54">
        <f t="shared" si="59"/>
        <v>0</v>
      </c>
      <c r="N32" s="54">
        <f t="shared" si="59"/>
        <v>45188</v>
      </c>
      <c r="O32" s="54">
        <f t="shared" ref="O32:P32" si="60">O34+O35</f>
        <v>0</v>
      </c>
      <c r="P32" s="54">
        <f t="shared" si="60"/>
        <v>45188</v>
      </c>
      <c r="Q32" s="54">
        <f t="shared" ref="Q32:R32" si="61">Q34+Q35</f>
        <v>0</v>
      </c>
      <c r="R32" s="54">
        <f t="shared" si="61"/>
        <v>45188</v>
      </c>
      <c r="S32" s="54">
        <f t="shared" ref="S32:T32" si="62">S34+S35</f>
        <v>0</v>
      </c>
      <c r="T32" s="54">
        <f t="shared" si="62"/>
        <v>45188</v>
      </c>
      <c r="U32" s="54">
        <f t="shared" ref="U32:V32" si="63">U34+U35</f>
        <v>0</v>
      </c>
      <c r="V32" s="54">
        <f t="shared" si="63"/>
        <v>45188</v>
      </c>
    </row>
    <row r="33" spans="1:22" ht="28.5" customHeight="1">
      <c r="A33" s="7" t="s">
        <v>76</v>
      </c>
      <c r="B33" s="7" t="s">
        <v>77</v>
      </c>
      <c r="C33" s="7" t="s">
        <v>100</v>
      </c>
      <c r="D33" s="7" t="s">
        <v>80</v>
      </c>
      <c r="E33" s="7" t="s">
        <v>76</v>
      </c>
      <c r="F33" s="7" t="s">
        <v>78</v>
      </c>
      <c r="G33" s="7" t="s">
        <v>79</v>
      </c>
      <c r="H33" s="7" t="s">
        <v>81</v>
      </c>
      <c r="I33" s="8" t="s">
        <v>14</v>
      </c>
      <c r="J33" s="54">
        <f t="shared" ref="J33:V33" si="64">J34</f>
        <v>9200</v>
      </c>
      <c r="K33" s="54">
        <f t="shared" si="64"/>
        <v>0</v>
      </c>
      <c r="L33" s="54">
        <f t="shared" si="64"/>
        <v>9200</v>
      </c>
      <c r="M33" s="54">
        <f t="shared" si="64"/>
        <v>0</v>
      </c>
      <c r="N33" s="54">
        <f t="shared" si="64"/>
        <v>9200</v>
      </c>
      <c r="O33" s="54">
        <f t="shared" si="64"/>
        <v>0</v>
      </c>
      <c r="P33" s="54">
        <f t="shared" si="64"/>
        <v>9200</v>
      </c>
      <c r="Q33" s="54">
        <f t="shared" si="64"/>
        <v>0</v>
      </c>
      <c r="R33" s="54">
        <f t="shared" si="64"/>
        <v>9200</v>
      </c>
      <c r="S33" s="54">
        <f t="shared" si="64"/>
        <v>0</v>
      </c>
      <c r="T33" s="54">
        <f t="shared" si="64"/>
        <v>9200</v>
      </c>
      <c r="U33" s="54">
        <f t="shared" si="64"/>
        <v>0</v>
      </c>
      <c r="V33" s="54">
        <f t="shared" si="64"/>
        <v>9200</v>
      </c>
    </row>
    <row r="34" spans="1:22" ht="54" customHeight="1">
      <c r="A34" s="7" t="s">
        <v>83</v>
      </c>
      <c r="B34" s="7" t="s">
        <v>77</v>
      </c>
      <c r="C34" s="7" t="s">
        <v>100</v>
      </c>
      <c r="D34" s="7" t="s">
        <v>80</v>
      </c>
      <c r="E34" s="7" t="s">
        <v>89</v>
      </c>
      <c r="F34" s="7" t="s">
        <v>99</v>
      </c>
      <c r="G34" s="7" t="s">
        <v>79</v>
      </c>
      <c r="H34" s="7" t="s">
        <v>81</v>
      </c>
      <c r="I34" s="9" t="s">
        <v>15</v>
      </c>
      <c r="J34" s="60">
        <v>9200</v>
      </c>
      <c r="K34" s="55"/>
      <c r="L34" s="55">
        <f t="shared" si="9"/>
        <v>9200</v>
      </c>
      <c r="M34" s="55"/>
      <c r="N34" s="56">
        <f t="shared" si="10"/>
        <v>9200</v>
      </c>
      <c r="O34" s="55"/>
      <c r="P34" s="56">
        <f t="shared" ref="P34" si="65">N34+O34</f>
        <v>9200</v>
      </c>
      <c r="Q34" s="55"/>
      <c r="R34" s="56">
        <f t="shared" ref="R34" si="66">P34+Q34</f>
        <v>9200</v>
      </c>
      <c r="S34" s="55"/>
      <c r="T34" s="56">
        <f t="shared" ref="T34" si="67">R34+S34</f>
        <v>9200</v>
      </c>
      <c r="U34" s="55"/>
      <c r="V34" s="56">
        <f t="shared" ref="V34" si="68">T34+U34</f>
        <v>9200</v>
      </c>
    </row>
    <row r="35" spans="1:22" ht="29.25" customHeight="1">
      <c r="A35" s="7" t="s">
        <v>76</v>
      </c>
      <c r="B35" s="7" t="s">
        <v>77</v>
      </c>
      <c r="C35" s="7" t="s">
        <v>100</v>
      </c>
      <c r="D35" s="7" t="s">
        <v>100</v>
      </c>
      <c r="E35" s="7" t="s">
        <v>76</v>
      </c>
      <c r="F35" s="7" t="s">
        <v>78</v>
      </c>
      <c r="G35" s="7" t="s">
        <v>79</v>
      </c>
      <c r="H35" s="7" t="s">
        <v>81</v>
      </c>
      <c r="I35" s="8" t="s">
        <v>16</v>
      </c>
      <c r="J35" s="54">
        <f t="shared" ref="J35:N35" si="69">J36+J38</f>
        <v>35988</v>
      </c>
      <c r="K35" s="54">
        <f t="shared" si="69"/>
        <v>0</v>
      </c>
      <c r="L35" s="54">
        <f t="shared" si="69"/>
        <v>35988</v>
      </c>
      <c r="M35" s="54">
        <f t="shared" si="69"/>
        <v>0</v>
      </c>
      <c r="N35" s="54">
        <f t="shared" si="69"/>
        <v>35988</v>
      </c>
      <c r="O35" s="54">
        <f t="shared" ref="O35:P35" si="70">O36+O38</f>
        <v>0</v>
      </c>
      <c r="P35" s="54">
        <f t="shared" si="70"/>
        <v>35988</v>
      </c>
      <c r="Q35" s="54">
        <f t="shared" ref="Q35:R35" si="71">Q36+Q38</f>
        <v>0</v>
      </c>
      <c r="R35" s="54">
        <f t="shared" si="71"/>
        <v>35988</v>
      </c>
      <c r="S35" s="54">
        <f t="shared" ref="S35:T35" si="72">S36+S38</f>
        <v>0</v>
      </c>
      <c r="T35" s="54">
        <f t="shared" si="72"/>
        <v>35988</v>
      </c>
      <c r="U35" s="54">
        <f t="shared" ref="U35:V35" si="73">U36+U38</f>
        <v>0</v>
      </c>
      <c r="V35" s="54">
        <f t="shared" si="73"/>
        <v>35988</v>
      </c>
    </row>
    <row r="36" spans="1:22" ht="27.75" customHeight="1">
      <c r="A36" s="7" t="s">
        <v>76</v>
      </c>
      <c r="B36" s="7" t="s">
        <v>77</v>
      </c>
      <c r="C36" s="7" t="s">
        <v>100</v>
      </c>
      <c r="D36" s="7" t="s">
        <v>100</v>
      </c>
      <c r="E36" s="7" t="s">
        <v>90</v>
      </c>
      <c r="F36" s="7" t="s">
        <v>78</v>
      </c>
      <c r="G36" s="7" t="s">
        <v>79</v>
      </c>
      <c r="H36" s="7" t="s">
        <v>81</v>
      </c>
      <c r="I36" s="9" t="s">
        <v>63</v>
      </c>
      <c r="J36" s="60">
        <f t="shared" ref="J36" si="74">J37</f>
        <v>25576</v>
      </c>
      <c r="K36" s="55"/>
      <c r="L36" s="55">
        <f t="shared" si="9"/>
        <v>25576</v>
      </c>
      <c r="M36" s="55"/>
      <c r="N36" s="56">
        <f t="shared" si="10"/>
        <v>25576</v>
      </c>
      <c r="O36" s="55"/>
      <c r="P36" s="56">
        <f t="shared" ref="P36:P39" si="75">N36+O36</f>
        <v>25576</v>
      </c>
      <c r="Q36" s="55"/>
      <c r="R36" s="56">
        <f t="shared" ref="R36:R39" si="76">P36+Q36</f>
        <v>25576</v>
      </c>
      <c r="S36" s="55"/>
      <c r="T36" s="56">
        <f t="shared" ref="T36:T39" si="77">R36+S36</f>
        <v>25576</v>
      </c>
      <c r="U36" s="55"/>
      <c r="V36" s="56">
        <f t="shared" ref="V36:V39" si="78">T36+U36</f>
        <v>25576</v>
      </c>
    </row>
    <row r="37" spans="1:22" ht="41.25" customHeight="1">
      <c r="A37" s="7" t="s">
        <v>83</v>
      </c>
      <c r="B37" s="7" t="s">
        <v>77</v>
      </c>
      <c r="C37" s="7" t="s">
        <v>100</v>
      </c>
      <c r="D37" s="7" t="s">
        <v>100</v>
      </c>
      <c r="E37" s="7" t="s">
        <v>101</v>
      </c>
      <c r="F37" s="7" t="s">
        <v>99</v>
      </c>
      <c r="G37" s="7" t="s">
        <v>79</v>
      </c>
      <c r="H37" s="7" t="s">
        <v>81</v>
      </c>
      <c r="I37" s="9" t="s">
        <v>60</v>
      </c>
      <c r="J37" s="60">
        <v>25576</v>
      </c>
      <c r="K37" s="55"/>
      <c r="L37" s="55">
        <f t="shared" si="9"/>
        <v>25576</v>
      </c>
      <c r="M37" s="55"/>
      <c r="N37" s="56">
        <f t="shared" si="10"/>
        <v>25576</v>
      </c>
      <c r="O37" s="55"/>
      <c r="P37" s="56">
        <f t="shared" si="75"/>
        <v>25576</v>
      </c>
      <c r="Q37" s="55"/>
      <c r="R37" s="56">
        <f t="shared" si="76"/>
        <v>25576</v>
      </c>
      <c r="S37" s="55"/>
      <c r="T37" s="56">
        <f t="shared" si="77"/>
        <v>25576</v>
      </c>
      <c r="U37" s="55"/>
      <c r="V37" s="56">
        <f t="shared" si="78"/>
        <v>25576</v>
      </c>
    </row>
    <row r="38" spans="1:22" ht="29.25" customHeight="1">
      <c r="A38" s="7" t="s">
        <v>76</v>
      </c>
      <c r="B38" s="7" t="s">
        <v>77</v>
      </c>
      <c r="C38" s="7" t="s">
        <v>100</v>
      </c>
      <c r="D38" s="7" t="s">
        <v>100</v>
      </c>
      <c r="E38" s="7" t="s">
        <v>91</v>
      </c>
      <c r="F38" s="7" t="s">
        <v>78</v>
      </c>
      <c r="G38" s="7" t="s">
        <v>79</v>
      </c>
      <c r="H38" s="7" t="s">
        <v>81</v>
      </c>
      <c r="I38" s="9" t="s">
        <v>62</v>
      </c>
      <c r="J38" s="60">
        <f t="shared" ref="J38" si="79">J39</f>
        <v>10412</v>
      </c>
      <c r="K38" s="55"/>
      <c r="L38" s="55">
        <f t="shared" si="9"/>
        <v>10412</v>
      </c>
      <c r="M38" s="55"/>
      <c r="N38" s="56">
        <f t="shared" si="10"/>
        <v>10412</v>
      </c>
      <c r="O38" s="55"/>
      <c r="P38" s="56">
        <f t="shared" si="75"/>
        <v>10412</v>
      </c>
      <c r="Q38" s="55"/>
      <c r="R38" s="56">
        <f t="shared" si="76"/>
        <v>10412</v>
      </c>
      <c r="S38" s="55"/>
      <c r="T38" s="56">
        <f t="shared" si="77"/>
        <v>10412</v>
      </c>
      <c r="U38" s="55"/>
      <c r="V38" s="56">
        <f t="shared" si="78"/>
        <v>10412</v>
      </c>
    </row>
    <row r="39" spans="1:22" ht="38.25" customHeight="1">
      <c r="A39" s="7" t="s">
        <v>83</v>
      </c>
      <c r="B39" s="7" t="s">
        <v>77</v>
      </c>
      <c r="C39" s="7" t="s">
        <v>100</v>
      </c>
      <c r="D39" s="7" t="s">
        <v>100</v>
      </c>
      <c r="E39" s="7" t="s">
        <v>102</v>
      </c>
      <c r="F39" s="7" t="s">
        <v>99</v>
      </c>
      <c r="G39" s="7" t="s">
        <v>79</v>
      </c>
      <c r="H39" s="7" t="s">
        <v>81</v>
      </c>
      <c r="I39" s="9" t="s">
        <v>61</v>
      </c>
      <c r="J39" s="60">
        <v>10412</v>
      </c>
      <c r="K39" s="55"/>
      <c r="L39" s="55">
        <f t="shared" si="9"/>
        <v>10412</v>
      </c>
      <c r="M39" s="55"/>
      <c r="N39" s="56">
        <f t="shared" si="10"/>
        <v>10412</v>
      </c>
      <c r="O39" s="55"/>
      <c r="P39" s="56">
        <f t="shared" si="75"/>
        <v>10412</v>
      </c>
      <c r="Q39" s="55"/>
      <c r="R39" s="56">
        <f t="shared" si="76"/>
        <v>10412</v>
      </c>
      <c r="S39" s="55"/>
      <c r="T39" s="56">
        <f t="shared" si="77"/>
        <v>10412</v>
      </c>
      <c r="U39" s="55"/>
      <c r="V39" s="56">
        <f t="shared" si="78"/>
        <v>10412</v>
      </c>
    </row>
    <row r="40" spans="1:22" ht="24.75" customHeight="1">
      <c r="A40" s="7" t="s">
        <v>76</v>
      </c>
      <c r="B40" s="7" t="s">
        <v>77</v>
      </c>
      <c r="C40" s="7" t="s">
        <v>103</v>
      </c>
      <c r="D40" s="7" t="s">
        <v>78</v>
      </c>
      <c r="E40" s="7" t="s">
        <v>76</v>
      </c>
      <c r="F40" s="7" t="s">
        <v>78</v>
      </c>
      <c r="G40" s="7" t="s">
        <v>79</v>
      </c>
      <c r="H40" s="7" t="s">
        <v>76</v>
      </c>
      <c r="I40" s="8" t="s">
        <v>17</v>
      </c>
      <c r="J40" s="54">
        <f t="shared" ref="J40:N40" si="80">J41+J43</f>
        <v>5432</v>
      </c>
      <c r="K40" s="54">
        <f t="shared" si="80"/>
        <v>0</v>
      </c>
      <c r="L40" s="54">
        <f t="shared" si="80"/>
        <v>5432</v>
      </c>
      <c r="M40" s="54">
        <f t="shared" si="80"/>
        <v>0</v>
      </c>
      <c r="N40" s="54">
        <f t="shared" si="80"/>
        <v>5432</v>
      </c>
      <c r="O40" s="54">
        <f t="shared" ref="O40:P40" si="81">O41+O43</f>
        <v>0</v>
      </c>
      <c r="P40" s="54">
        <f t="shared" si="81"/>
        <v>5432</v>
      </c>
      <c r="Q40" s="54">
        <f t="shared" ref="Q40:R40" si="82">Q41+Q43</f>
        <v>0</v>
      </c>
      <c r="R40" s="54">
        <f t="shared" si="82"/>
        <v>5432</v>
      </c>
      <c r="S40" s="54">
        <f t="shared" ref="S40:T40" si="83">S41+S43</f>
        <v>0</v>
      </c>
      <c r="T40" s="54">
        <f t="shared" si="83"/>
        <v>5432</v>
      </c>
      <c r="U40" s="54">
        <f t="shared" ref="U40:V40" si="84">U41+U43</f>
        <v>0</v>
      </c>
      <c r="V40" s="54">
        <f t="shared" si="84"/>
        <v>5432</v>
      </c>
    </row>
    <row r="41" spans="1:22" ht="35.25" customHeight="1">
      <c r="A41" s="7" t="s">
        <v>76</v>
      </c>
      <c r="B41" s="7" t="s">
        <v>77</v>
      </c>
      <c r="C41" s="7" t="s">
        <v>103</v>
      </c>
      <c r="D41" s="7" t="s">
        <v>92</v>
      </c>
      <c r="E41" s="7" t="s">
        <v>76</v>
      </c>
      <c r="F41" s="7" t="s">
        <v>80</v>
      </c>
      <c r="G41" s="7" t="s">
        <v>79</v>
      </c>
      <c r="H41" s="7" t="s">
        <v>81</v>
      </c>
      <c r="I41" s="8" t="s">
        <v>18</v>
      </c>
      <c r="J41" s="54">
        <f t="shared" ref="J41:V41" si="85">J42</f>
        <v>5427</v>
      </c>
      <c r="K41" s="54">
        <f t="shared" si="85"/>
        <v>0</v>
      </c>
      <c r="L41" s="54">
        <f t="shared" si="85"/>
        <v>5427</v>
      </c>
      <c r="M41" s="54">
        <f t="shared" si="85"/>
        <v>0</v>
      </c>
      <c r="N41" s="54">
        <f t="shared" si="85"/>
        <v>5427</v>
      </c>
      <c r="O41" s="54">
        <f t="shared" si="85"/>
        <v>0</v>
      </c>
      <c r="P41" s="54">
        <f t="shared" si="85"/>
        <v>5427</v>
      </c>
      <c r="Q41" s="54">
        <f t="shared" si="85"/>
        <v>0</v>
      </c>
      <c r="R41" s="54">
        <f t="shared" si="85"/>
        <v>5427</v>
      </c>
      <c r="S41" s="54">
        <f t="shared" si="85"/>
        <v>0</v>
      </c>
      <c r="T41" s="54">
        <f t="shared" si="85"/>
        <v>5427</v>
      </c>
      <c r="U41" s="54">
        <f t="shared" si="85"/>
        <v>0</v>
      </c>
      <c r="V41" s="54">
        <f t="shared" si="85"/>
        <v>5427</v>
      </c>
    </row>
    <row r="42" spans="1:22" ht="57.75" customHeight="1">
      <c r="A42" s="7" t="s">
        <v>83</v>
      </c>
      <c r="B42" s="7" t="s">
        <v>77</v>
      </c>
      <c r="C42" s="7" t="s">
        <v>103</v>
      </c>
      <c r="D42" s="7" t="s">
        <v>92</v>
      </c>
      <c r="E42" s="7" t="s">
        <v>82</v>
      </c>
      <c r="F42" s="7" t="s">
        <v>80</v>
      </c>
      <c r="G42" s="7" t="s">
        <v>79</v>
      </c>
      <c r="H42" s="7" t="s">
        <v>81</v>
      </c>
      <c r="I42" s="11" t="s">
        <v>30</v>
      </c>
      <c r="J42" s="60">
        <v>5427</v>
      </c>
      <c r="K42" s="55"/>
      <c r="L42" s="55">
        <f t="shared" si="9"/>
        <v>5427</v>
      </c>
      <c r="M42" s="55"/>
      <c r="N42" s="56">
        <f t="shared" si="10"/>
        <v>5427</v>
      </c>
      <c r="O42" s="55"/>
      <c r="P42" s="56">
        <f t="shared" ref="P42:P44" si="86">N42+O42</f>
        <v>5427</v>
      </c>
      <c r="Q42" s="55"/>
      <c r="R42" s="56">
        <f t="shared" ref="R42:R44" si="87">P42+Q42</f>
        <v>5427</v>
      </c>
      <c r="S42" s="55"/>
      <c r="T42" s="56">
        <f t="shared" ref="T42:T44" si="88">R42+S42</f>
        <v>5427</v>
      </c>
      <c r="U42" s="55"/>
      <c r="V42" s="56">
        <f t="shared" ref="V42:V44" si="89">T42+U42</f>
        <v>5427</v>
      </c>
    </row>
    <row r="43" spans="1:22" ht="35.25" customHeight="1">
      <c r="A43" s="7" t="s">
        <v>76</v>
      </c>
      <c r="B43" s="7" t="s">
        <v>77</v>
      </c>
      <c r="C43" s="7" t="s">
        <v>103</v>
      </c>
      <c r="D43" s="7" t="s">
        <v>104</v>
      </c>
      <c r="E43" s="7" t="s">
        <v>76</v>
      </c>
      <c r="F43" s="7" t="s">
        <v>80</v>
      </c>
      <c r="G43" s="7" t="s">
        <v>79</v>
      </c>
      <c r="H43" s="7" t="s">
        <v>81</v>
      </c>
      <c r="I43" s="11" t="s">
        <v>73</v>
      </c>
      <c r="J43" s="60">
        <f t="shared" ref="J43" si="90">J44</f>
        <v>5</v>
      </c>
      <c r="K43" s="55"/>
      <c r="L43" s="55">
        <f t="shared" si="9"/>
        <v>5</v>
      </c>
      <c r="M43" s="55"/>
      <c r="N43" s="56">
        <f t="shared" si="10"/>
        <v>5</v>
      </c>
      <c r="O43" s="55"/>
      <c r="P43" s="56">
        <f t="shared" si="86"/>
        <v>5</v>
      </c>
      <c r="Q43" s="55"/>
      <c r="R43" s="56">
        <f t="shared" si="87"/>
        <v>5</v>
      </c>
      <c r="S43" s="55"/>
      <c r="T43" s="56">
        <f t="shared" si="88"/>
        <v>5</v>
      </c>
      <c r="U43" s="55"/>
      <c r="V43" s="56">
        <f t="shared" si="89"/>
        <v>5</v>
      </c>
    </row>
    <row r="44" spans="1:22" ht="33" customHeight="1">
      <c r="A44" s="7" t="s">
        <v>106</v>
      </c>
      <c r="B44" s="7" t="s">
        <v>77</v>
      </c>
      <c r="C44" s="7" t="s">
        <v>103</v>
      </c>
      <c r="D44" s="7" t="s">
        <v>104</v>
      </c>
      <c r="E44" s="7" t="s">
        <v>105</v>
      </c>
      <c r="F44" s="7" t="s">
        <v>80</v>
      </c>
      <c r="G44" s="7" t="s">
        <v>79</v>
      </c>
      <c r="H44" s="7" t="s">
        <v>81</v>
      </c>
      <c r="I44" s="11" t="s">
        <v>74</v>
      </c>
      <c r="J44" s="60">
        <v>5</v>
      </c>
      <c r="K44" s="55"/>
      <c r="L44" s="55">
        <f t="shared" si="9"/>
        <v>5</v>
      </c>
      <c r="M44" s="55"/>
      <c r="N44" s="56">
        <f t="shared" si="10"/>
        <v>5</v>
      </c>
      <c r="O44" s="55"/>
      <c r="P44" s="56">
        <f t="shared" si="86"/>
        <v>5</v>
      </c>
      <c r="Q44" s="55"/>
      <c r="R44" s="56">
        <f t="shared" si="87"/>
        <v>5</v>
      </c>
      <c r="S44" s="55"/>
      <c r="T44" s="56">
        <f t="shared" si="88"/>
        <v>5</v>
      </c>
      <c r="U44" s="55"/>
      <c r="V44" s="56">
        <f t="shared" si="89"/>
        <v>5</v>
      </c>
    </row>
    <row r="45" spans="1:22" ht="41.25" customHeight="1">
      <c r="A45" s="7" t="s">
        <v>76</v>
      </c>
      <c r="B45" s="7" t="s">
        <v>77</v>
      </c>
      <c r="C45" s="7" t="s">
        <v>107</v>
      </c>
      <c r="D45" s="7" t="s">
        <v>78</v>
      </c>
      <c r="E45" s="7" t="s">
        <v>76</v>
      </c>
      <c r="F45" s="7" t="s">
        <v>78</v>
      </c>
      <c r="G45" s="7" t="s">
        <v>79</v>
      </c>
      <c r="H45" s="7" t="s">
        <v>76</v>
      </c>
      <c r="I45" s="8" t="s">
        <v>19</v>
      </c>
      <c r="J45" s="54">
        <f>J46+J53+J56</f>
        <v>70849</v>
      </c>
      <c r="K45" s="54">
        <f t="shared" ref="K45:N45" si="91">K46+K53+K56</f>
        <v>449</v>
      </c>
      <c r="L45" s="54">
        <f t="shared" si="91"/>
        <v>71298</v>
      </c>
      <c r="M45" s="54">
        <f t="shared" si="91"/>
        <v>0</v>
      </c>
      <c r="N45" s="54">
        <f t="shared" si="91"/>
        <v>71298</v>
      </c>
      <c r="O45" s="54">
        <f t="shared" ref="O45:P45" si="92">O46+O53+O56</f>
        <v>0</v>
      </c>
      <c r="P45" s="54">
        <f t="shared" si="92"/>
        <v>71298</v>
      </c>
      <c r="Q45" s="54">
        <f t="shared" ref="Q45:R45" si="93">Q46+Q53+Q56</f>
        <v>2500</v>
      </c>
      <c r="R45" s="54">
        <f t="shared" si="93"/>
        <v>73798</v>
      </c>
      <c r="S45" s="54">
        <f t="shared" ref="S45:T45" si="94">S46+S53+S56</f>
        <v>0</v>
      </c>
      <c r="T45" s="54">
        <f t="shared" si="94"/>
        <v>73798</v>
      </c>
      <c r="U45" s="54">
        <f t="shared" ref="U45:V45" si="95">U46+U53+U56</f>
        <v>0</v>
      </c>
      <c r="V45" s="54">
        <f t="shared" si="95"/>
        <v>73798</v>
      </c>
    </row>
    <row r="46" spans="1:22" ht="103.5" customHeight="1">
      <c r="A46" s="7" t="s">
        <v>76</v>
      </c>
      <c r="B46" s="7" t="s">
        <v>77</v>
      </c>
      <c r="C46" s="7" t="s">
        <v>107</v>
      </c>
      <c r="D46" s="7" t="s">
        <v>98</v>
      </c>
      <c r="E46" s="7" t="s">
        <v>76</v>
      </c>
      <c r="F46" s="7" t="s">
        <v>78</v>
      </c>
      <c r="G46" s="7" t="s">
        <v>79</v>
      </c>
      <c r="H46" s="7" t="s">
        <v>108</v>
      </c>
      <c r="I46" s="12" t="s">
        <v>32</v>
      </c>
      <c r="J46" s="54">
        <f>J47+J49+J51</f>
        <v>69296</v>
      </c>
      <c r="K46" s="54">
        <f t="shared" ref="K46:N46" si="96">K47+K49+K51</f>
        <v>0</v>
      </c>
      <c r="L46" s="54">
        <f t="shared" si="96"/>
        <v>69296</v>
      </c>
      <c r="M46" s="54">
        <f t="shared" si="96"/>
        <v>0</v>
      </c>
      <c r="N46" s="54">
        <f t="shared" si="96"/>
        <v>69296</v>
      </c>
      <c r="O46" s="54">
        <f t="shared" ref="O46:P46" si="97">O47+O49+O51</f>
        <v>0</v>
      </c>
      <c r="P46" s="54">
        <f t="shared" si="97"/>
        <v>69296</v>
      </c>
      <c r="Q46" s="54">
        <f t="shared" ref="Q46:R46" si="98">Q47+Q49+Q51</f>
        <v>2500</v>
      </c>
      <c r="R46" s="54">
        <f t="shared" si="98"/>
        <v>71796</v>
      </c>
      <c r="S46" s="54">
        <f t="shared" ref="S46:T46" si="99">S47+S49+S51</f>
        <v>0</v>
      </c>
      <c r="T46" s="54">
        <f t="shared" si="99"/>
        <v>71796</v>
      </c>
      <c r="U46" s="54">
        <f t="shared" ref="U46:V46" si="100">U47+U49+U51</f>
        <v>0</v>
      </c>
      <c r="V46" s="54">
        <f t="shared" si="100"/>
        <v>71796</v>
      </c>
    </row>
    <row r="47" spans="1:22" ht="69.75" customHeight="1">
      <c r="A47" s="7" t="s">
        <v>76</v>
      </c>
      <c r="B47" s="7" t="s">
        <v>77</v>
      </c>
      <c r="C47" s="7" t="s">
        <v>107</v>
      </c>
      <c r="D47" s="7" t="s">
        <v>98</v>
      </c>
      <c r="E47" s="7" t="s">
        <v>82</v>
      </c>
      <c r="F47" s="7" t="s">
        <v>78</v>
      </c>
      <c r="G47" s="7" t="s">
        <v>79</v>
      </c>
      <c r="H47" s="7" t="s">
        <v>108</v>
      </c>
      <c r="I47" s="11" t="s">
        <v>31</v>
      </c>
      <c r="J47" s="60">
        <f t="shared" ref="J47" si="101">J48</f>
        <v>1780</v>
      </c>
      <c r="K47" s="55"/>
      <c r="L47" s="55">
        <f t="shared" si="9"/>
        <v>1780</v>
      </c>
      <c r="M47" s="55"/>
      <c r="N47" s="56">
        <f t="shared" si="10"/>
        <v>1780</v>
      </c>
      <c r="O47" s="55"/>
      <c r="P47" s="56">
        <f t="shared" ref="P47:P52" si="102">N47+O47</f>
        <v>1780</v>
      </c>
      <c r="Q47" s="55"/>
      <c r="R47" s="56">
        <f t="shared" ref="R47:R52" si="103">P47+Q47</f>
        <v>1780</v>
      </c>
      <c r="S47" s="55"/>
      <c r="T47" s="56">
        <f t="shared" ref="T47:T48" si="104">R47+S47</f>
        <v>1780</v>
      </c>
      <c r="U47" s="55"/>
      <c r="V47" s="56">
        <f t="shared" ref="V47:V48" si="105">T47+U47</f>
        <v>1780</v>
      </c>
    </row>
    <row r="48" spans="1:22" ht="79.5" customHeight="1">
      <c r="A48" s="7" t="s">
        <v>106</v>
      </c>
      <c r="B48" s="7" t="s">
        <v>77</v>
      </c>
      <c r="C48" s="7" t="s">
        <v>107</v>
      </c>
      <c r="D48" s="7" t="s">
        <v>98</v>
      </c>
      <c r="E48" s="7" t="s">
        <v>84</v>
      </c>
      <c r="F48" s="7" t="s">
        <v>99</v>
      </c>
      <c r="G48" s="7" t="s">
        <v>79</v>
      </c>
      <c r="H48" s="7" t="s">
        <v>108</v>
      </c>
      <c r="I48" s="11" t="s">
        <v>25</v>
      </c>
      <c r="J48" s="56">
        <v>1780</v>
      </c>
      <c r="K48" s="55"/>
      <c r="L48" s="55">
        <f t="shared" si="9"/>
        <v>1780</v>
      </c>
      <c r="M48" s="55"/>
      <c r="N48" s="56">
        <f t="shared" si="10"/>
        <v>1780</v>
      </c>
      <c r="O48" s="55"/>
      <c r="P48" s="56">
        <f t="shared" si="102"/>
        <v>1780</v>
      </c>
      <c r="Q48" s="55"/>
      <c r="R48" s="56">
        <f t="shared" si="103"/>
        <v>1780</v>
      </c>
      <c r="S48" s="55"/>
      <c r="T48" s="56">
        <f t="shared" si="104"/>
        <v>1780</v>
      </c>
      <c r="U48" s="55"/>
      <c r="V48" s="56">
        <f t="shared" si="105"/>
        <v>1780</v>
      </c>
    </row>
    <row r="49" spans="1:22" ht="83.25" customHeight="1">
      <c r="A49" s="7" t="s">
        <v>76</v>
      </c>
      <c r="B49" s="7" t="s">
        <v>77</v>
      </c>
      <c r="C49" s="7" t="s">
        <v>107</v>
      </c>
      <c r="D49" s="7" t="s">
        <v>98</v>
      </c>
      <c r="E49" s="7" t="s">
        <v>89</v>
      </c>
      <c r="F49" s="7" t="s">
        <v>78</v>
      </c>
      <c r="G49" s="7" t="s">
        <v>79</v>
      </c>
      <c r="H49" s="7" t="s">
        <v>108</v>
      </c>
      <c r="I49" s="11" t="s">
        <v>46</v>
      </c>
      <c r="J49" s="56">
        <f t="shared" ref="J49" si="106">J50</f>
        <v>66253</v>
      </c>
      <c r="K49" s="55"/>
      <c r="L49" s="55">
        <f t="shared" si="9"/>
        <v>66253</v>
      </c>
      <c r="M49" s="55"/>
      <c r="N49" s="56">
        <f t="shared" si="10"/>
        <v>66253</v>
      </c>
      <c r="O49" s="55"/>
      <c r="P49" s="56">
        <f>P50</f>
        <v>66253</v>
      </c>
      <c r="Q49" s="56">
        <f t="shared" ref="Q49:V49" si="107">Q50</f>
        <v>2500</v>
      </c>
      <c r="R49" s="56">
        <f t="shared" si="107"/>
        <v>68753</v>
      </c>
      <c r="S49" s="56">
        <f t="shared" si="107"/>
        <v>0</v>
      </c>
      <c r="T49" s="56">
        <f t="shared" si="107"/>
        <v>68753</v>
      </c>
      <c r="U49" s="56">
        <f t="shared" si="107"/>
        <v>0</v>
      </c>
      <c r="V49" s="56">
        <f t="shared" si="107"/>
        <v>68753</v>
      </c>
    </row>
    <row r="50" spans="1:22" ht="81.75" customHeight="1">
      <c r="A50" s="7" t="s">
        <v>106</v>
      </c>
      <c r="B50" s="7" t="s">
        <v>77</v>
      </c>
      <c r="C50" s="7" t="s">
        <v>107</v>
      </c>
      <c r="D50" s="7" t="s">
        <v>98</v>
      </c>
      <c r="E50" s="7" t="s">
        <v>109</v>
      </c>
      <c r="F50" s="7" t="s">
        <v>99</v>
      </c>
      <c r="G50" s="7" t="s">
        <v>79</v>
      </c>
      <c r="H50" s="7" t="s">
        <v>108</v>
      </c>
      <c r="I50" s="11" t="s">
        <v>47</v>
      </c>
      <c r="J50" s="56">
        <v>66253</v>
      </c>
      <c r="K50" s="55"/>
      <c r="L50" s="55">
        <f t="shared" si="9"/>
        <v>66253</v>
      </c>
      <c r="M50" s="55"/>
      <c r="N50" s="56">
        <f t="shared" si="10"/>
        <v>66253</v>
      </c>
      <c r="O50" s="55"/>
      <c r="P50" s="56">
        <f t="shared" si="102"/>
        <v>66253</v>
      </c>
      <c r="Q50" s="55">
        <v>2500</v>
      </c>
      <c r="R50" s="56">
        <f t="shared" si="103"/>
        <v>68753</v>
      </c>
      <c r="S50" s="55"/>
      <c r="T50" s="56">
        <f t="shared" ref="T50:T52" si="108">R50+S50</f>
        <v>68753</v>
      </c>
      <c r="U50" s="55"/>
      <c r="V50" s="56">
        <f t="shared" ref="V50:V52" si="109">T50+U50</f>
        <v>68753</v>
      </c>
    </row>
    <row r="51" spans="1:22" ht="52.5" customHeight="1">
      <c r="A51" s="7" t="s">
        <v>76</v>
      </c>
      <c r="B51" s="7" t="s">
        <v>77</v>
      </c>
      <c r="C51" s="7" t="s">
        <v>107</v>
      </c>
      <c r="D51" s="7" t="s">
        <v>98</v>
      </c>
      <c r="E51" s="7" t="s">
        <v>110</v>
      </c>
      <c r="F51" s="7" t="s">
        <v>78</v>
      </c>
      <c r="G51" s="7" t="s">
        <v>79</v>
      </c>
      <c r="H51" s="7" t="s">
        <v>108</v>
      </c>
      <c r="I51" s="16" t="s">
        <v>65</v>
      </c>
      <c r="J51" s="56">
        <f t="shared" ref="J51" si="110">J52</f>
        <v>1263</v>
      </c>
      <c r="K51" s="55"/>
      <c r="L51" s="55">
        <f t="shared" si="9"/>
        <v>1263</v>
      </c>
      <c r="M51" s="55"/>
      <c r="N51" s="56">
        <f t="shared" si="10"/>
        <v>1263</v>
      </c>
      <c r="O51" s="55"/>
      <c r="P51" s="56">
        <f t="shared" si="102"/>
        <v>1263</v>
      </c>
      <c r="Q51" s="55"/>
      <c r="R51" s="56">
        <f t="shared" si="103"/>
        <v>1263</v>
      </c>
      <c r="S51" s="55"/>
      <c r="T51" s="56">
        <f t="shared" si="108"/>
        <v>1263</v>
      </c>
      <c r="U51" s="55"/>
      <c r="V51" s="56">
        <f t="shared" si="109"/>
        <v>1263</v>
      </c>
    </row>
    <row r="52" spans="1:22" ht="39.75" customHeight="1">
      <c r="A52" s="7" t="s">
        <v>106</v>
      </c>
      <c r="B52" s="7" t="s">
        <v>77</v>
      </c>
      <c r="C52" s="7" t="s">
        <v>107</v>
      </c>
      <c r="D52" s="7" t="s">
        <v>98</v>
      </c>
      <c r="E52" s="7" t="s">
        <v>111</v>
      </c>
      <c r="F52" s="7" t="s">
        <v>99</v>
      </c>
      <c r="G52" s="7" t="s">
        <v>79</v>
      </c>
      <c r="H52" s="7" t="s">
        <v>108</v>
      </c>
      <c r="I52" s="16" t="s">
        <v>66</v>
      </c>
      <c r="J52" s="56">
        <v>1263</v>
      </c>
      <c r="K52" s="55"/>
      <c r="L52" s="55">
        <f t="shared" si="9"/>
        <v>1263</v>
      </c>
      <c r="M52" s="55"/>
      <c r="N52" s="56">
        <f t="shared" si="10"/>
        <v>1263</v>
      </c>
      <c r="O52" s="55"/>
      <c r="P52" s="56">
        <f t="shared" si="102"/>
        <v>1263</v>
      </c>
      <c r="Q52" s="55"/>
      <c r="R52" s="56">
        <f t="shared" si="103"/>
        <v>1263</v>
      </c>
      <c r="S52" s="55"/>
      <c r="T52" s="56">
        <f t="shared" si="108"/>
        <v>1263</v>
      </c>
      <c r="U52" s="55"/>
      <c r="V52" s="56">
        <f t="shared" si="109"/>
        <v>1263</v>
      </c>
    </row>
    <row r="53" spans="1:22" ht="33.75" customHeight="1">
      <c r="A53" s="7" t="s">
        <v>76</v>
      </c>
      <c r="B53" s="7" t="s">
        <v>77</v>
      </c>
      <c r="C53" s="7" t="s">
        <v>107</v>
      </c>
      <c r="D53" s="7" t="s">
        <v>104</v>
      </c>
      <c r="E53" s="7" t="s">
        <v>76</v>
      </c>
      <c r="F53" s="7" t="s">
        <v>78</v>
      </c>
      <c r="G53" s="7" t="s">
        <v>79</v>
      </c>
      <c r="H53" s="7" t="s">
        <v>108</v>
      </c>
      <c r="I53" s="17" t="s">
        <v>29</v>
      </c>
      <c r="J53" s="61">
        <f t="shared" ref="J53:V54" si="111">J54</f>
        <v>1</v>
      </c>
      <c r="K53" s="61">
        <f t="shared" si="111"/>
        <v>0</v>
      </c>
      <c r="L53" s="61">
        <f t="shared" si="111"/>
        <v>1</v>
      </c>
      <c r="M53" s="61">
        <f t="shared" si="111"/>
        <v>0</v>
      </c>
      <c r="N53" s="61">
        <f t="shared" si="111"/>
        <v>1</v>
      </c>
      <c r="O53" s="61">
        <f t="shared" si="111"/>
        <v>0</v>
      </c>
      <c r="P53" s="61">
        <f t="shared" si="111"/>
        <v>1</v>
      </c>
      <c r="Q53" s="61">
        <f t="shared" si="111"/>
        <v>0</v>
      </c>
      <c r="R53" s="61">
        <f t="shared" si="111"/>
        <v>1</v>
      </c>
      <c r="S53" s="61">
        <f t="shared" si="111"/>
        <v>0</v>
      </c>
      <c r="T53" s="61">
        <f t="shared" si="111"/>
        <v>1</v>
      </c>
      <c r="U53" s="61">
        <f t="shared" si="111"/>
        <v>0</v>
      </c>
      <c r="V53" s="61">
        <f t="shared" si="111"/>
        <v>1</v>
      </c>
    </row>
    <row r="54" spans="1:22" ht="55.5" customHeight="1">
      <c r="A54" s="7" t="s">
        <v>76</v>
      </c>
      <c r="B54" s="7" t="s">
        <v>77</v>
      </c>
      <c r="C54" s="7" t="s">
        <v>107</v>
      </c>
      <c r="D54" s="7" t="s">
        <v>104</v>
      </c>
      <c r="E54" s="7" t="s">
        <v>82</v>
      </c>
      <c r="F54" s="7" t="s">
        <v>78</v>
      </c>
      <c r="G54" s="7" t="s">
        <v>79</v>
      </c>
      <c r="H54" s="7" t="s">
        <v>108</v>
      </c>
      <c r="I54" s="18" t="s">
        <v>75</v>
      </c>
      <c r="J54" s="56">
        <f t="shared" si="111"/>
        <v>1</v>
      </c>
      <c r="K54" s="55"/>
      <c r="L54" s="55">
        <f t="shared" si="9"/>
        <v>1</v>
      </c>
      <c r="M54" s="55"/>
      <c r="N54" s="56">
        <f t="shared" si="10"/>
        <v>1</v>
      </c>
      <c r="O54" s="55"/>
      <c r="P54" s="56">
        <f t="shared" ref="P54:P55" si="112">N54+O54</f>
        <v>1</v>
      </c>
      <c r="Q54" s="55"/>
      <c r="R54" s="56">
        <f t="shared" ref="R54:R55" si="113">P54+Q54</f>
        <v>1</v>
      </c>
      <c r="S54" s="55"/>
      <c r="T54" s="56">
        <f t="shared" ref="T54:T55" si="114">R54+S54</f>
        <v>1</v>
      </c>
      <c r="U54" s="55"/>
      <c r="V54" s="56">
        <f t="shared" ref="V54:V55" si="115">T54+U54</f>
        <v>1</v>
      </c>
    </row>
    <row r="55" spans="1:22" ht="51" customHeight="1">
      <c r="A55" s="7" t="s">
        <v>106</v>
      </c>
      <c r="B55" s="7" t="s">
        <v>77</v>
      </c>
      <c r="C55" s="7" t="s">
        <v>107</v>
      </c>
      <c r="D55" s="7" t="s">
        <v>104</v>
      </c>
      <c r="E55" s="7" t="s">
        <v>112</v>
      </c>
      <c r="F55" s="7" t="s">
        <v>99</v>
      </c>
      <c r="G55" s="7" t="s">
        <v>79</v>
      </c>
      <c r="H55" s="7" t="s">
        <v>108</v>
      </c>
      <c r="I55" s="18" t="s">
        <v>20</v>
      </c>
      <c r="J55" s="56">
        <v>1</v>
      </c>
      <c r="K55" s="55"/>
      <c r="L55" s="55">
        <f t="shared" si="9"/>
        <v>1</v>
      </c>
      <c r="M55" s="55"/>
      <c r="N55" s="56">
        <f t="shared" si="10"/>
        <v>1</v>
      </c>
      <c r="O55" s="55"/>
      <c r="P55" s="56">
        <f t="shared" si="112"/>
        <v>1</v>
      </c>
      <c r="Q55" s="55"/>
      <c r="R55" s="56">
        <f t="shared" si="113"/>
        <v>1</v>
      </c>
      <c r="S55" s="55"/>
      <c r="T55" s="56">
        <f t="shared" si="114"/>
        <v>1</v>
      </c>
      <c r="U55" s="55"/>
      <c r="V55" s="56">
        <f t="shared" si="115"/>
        <v>1</v>
      </c>
    </row>
    <row r="56" spans="1:22" ht="98.25" customHeight="1">
      <c r="A56" s="7" t="s">
        <v>76</v>
      </c>
      <c r="B56" s="7" t="s">
        <v>77</v>
      </c>
      <c r="C56" s="7" t="s">
        <v>107</v>
      </c>
      <c r="D56" s="7" t="s">
        <v>113</v>
      </c>
      <c r="E56" s="7" t="s">
        <v>76</v>
      </c>
      <c r="F56" s="7" t="s">
        <v>78</v>
      </c>
      <c r="G56" s="7" t="s">
        <v>79</v>
      </c>
      <c r="H56" s="7" t="s">
        <v>108</v>
      </c>
      <c r="I56" s="12" t="s">
        <v>24</v>
      </c>
      <c r="J56" s="54">
        <f t="shared" ref="J56:V56" si="116">J57</f>
        <v>1552</v>
      </c>
      <c r="K56" s="54">
        <f t="shared" si="116"/>
        <v>449</v>
      </c>
      <c r="L56" s="54">
        <f t="shared" si="116"/>
        <v>2001</v>
      </c>
      <c r="M56" s="54">
        <f t="shared" si="116"/>
        <v>0</v>
      </c>
      <c r="N56" s="54">
        <f t="shared" si="116"/>
        <v>2001</v>
      </c>
      <c r="O56" s="54">
        <f t="shared" si="116"/>
        <v>0</v>
      </c>
      <c r="P56" s="54">
        <f t="shared" si="116"/>
        <v>2001</v>
      </c>
      <c r="Q56" s="54">
        <f t="shared" si="116"/>
        <v>0</v>
      </c>
      <c r="R56" s="54">
        <f t="shared" si="116"/>
        <v>2001</v>
      </c>
      <c r="S56" s="54">
        <f t="shared" si="116"/>
        <v>0</v>
      </c>
      <c r="T56" s="54">
        <f t="shared" si="116"/>
        <v>2001</v>
      </c>
      <c r="U56" s="54">
        <f t="shared" si="116"/>
        <v>0</v>
      </c>
      <c r="V56" s="54">
        <f t="shared" si="116"/>
        <v>2001</v>
      </c>
    </row>
    <row r="57" spans="1:22" ht="81.75" customHeight="1">
      <c r="A57" s="7" t="s">
        <v>76</v>
      </c>
      <c r="B57" s="7" t="s">
        <v>77</v>
      </c>
      <c r="C57" s="7" t="s">
        <v>107</v>
      </c>
      <c r="D57" s="7" t="s">
        <v>113</v>
      </c>
      <c r="E57" s="7" t="s">
        <v>91</v>
      </c>
      <c r="F57" s="7" t="s">
        <v>78</v>
      </c>
      <c r="G57" s="7" t="s">
        <v>79</v>
      </c>
      <c r="H57" s="7" t="s">
        <v>108</v>
      </c>
      <c r="I57" s="19" t="s">
        <v>33</v>
      </c>
      <c r="J57" s="60">
        <f t="shared" ref="J57" si="117">J58+J59</f>
        <v>1552</v>
      </c>
      <c r="K57" s="55">
        <v>449</v>
      </c>
      <c r="L57" s="55">
        <f t="shared" si="9"/>
        <v>2001</v>
      </c>
      <c r="M57" s="55"/>
      <c r="N57" s="56">
        <f t="shared" si="10"/>
        <v>2001</v>
      </c>
      <c r="O57" s="55"/>
      <c r="P57" s="56">
        <f t="shared" ref="P57:P59" si="118">N57+O57</f>
        <v>2001</v>
      </c>
      <c r="Q57" s="55"/>
      <c r="R57" s="56">
        <f t="shared" ref="R57:R59" si="119">P57+Q57</f>
        <v>2001</v>
      </c>
      <c r="S57" s="55"/>
      <c r="T57" s="56">
        <f t="shared" ref="T57:T59" si="120">R57+S57</f>
        <v>2001</v>
      </c>
      <c r="U57" s="55"/>
      <c r="V57" s="56">
        <f t="shared" ref="V57:V59" si="121">T57+U57</f>
        <v>2001</v>
      </c>
    </row>
    <row r="58" spans="1:22" ht="85.5" customHeight="1">
      <c r="A58" s="7" t="s">
        <v>114</v>
      </c>
      <c r="B58" s="7" t="s">
        <v>77</v>
      </c>
      <c r="C58" s="7" t="s">
        <v>107</v>
      </c>
      <c r="D58" s="7" t="s">
        <v>113</v>
      </c>
      <c r="E58" s="7" t="s">
        <v>115</v>
      </c>
      <c r="F58" s="7" t="s">
        <v>99</v>
      </c>
      <c r="G58" s="7" t="s">
        <v>79</v>
      </c>
      <c r="H58" s="7" t="s">
        <v>108</v>
      </c>
      <c r="I58" s="19" t="s">
        <v>34</v>
      </c>
      <c r="J58" s="60">
        <v>391</v>
      </c>
      <c r="K58" s="55"/>
      <c r="L58" s="55">
        <f t="shared" si="9"/>
        <v>391</v>
      </c>
      <c r="M58" s="55"/>
      <c r="N58" s="56">
        <f t="shared" si="10"/>
        <v>391</v>
      </c>
      <c r="O58" s="55"/>
      <c r="P58" s="56">
        <f t="shared" si="118"/>
        <v>391</v>
      </c>
      <c r="Q58" s="55"/>
      <c r="R58" s="56">
        <f t="shared" si="119"/>
        <v>391</v>
      </c>
      <c r="S58" s="55"/>
      <c r="T58" s="56">
        <f t="shared" si="120"/>
        <v>391</v>
      </c>
      <c r="U58" s="55"/>
      <c r="V58" s="56">
        <f t="shared" si="121"/>
        <v>391</v>
      </c>
    </row>
    <row r="59" spans="1:22" ht="75.75" customHeight="1">
      <c r="A59" s="7" t="s">
        <v>106</v>
      </c>
      <c r="B59" s="7" t="s">
        <v>77</v>
      </c>
      <c r="C59" s="7" t="s">
        <v>107</v>
      </c>
      <c r="D59" s="7" t="s">
        <v>113</v>
      </c>
      <c r="E59" s="7" t="s">
        <v>115</v>
      </c>
      <c r="F59" s="7" t="s">
        <v>99</v>
      </c>
      <c r="G59" s="7" t="s">
        <v>79</v>
      </c>
      <c r="H59" s="7" t="s">
        <v>108</v>
      </c>
      <c r="I59" s="19" t="s">
        <v>34</v>
      </c>
      <c r="J59" s="60">
        <v>1161</v>
      </c>
      <c r="K59" s="55"/>
      <c r="L59" s="55">
        <f t="shared" si="9"/>
        <v>1161</v>
      </c>
      <c r="M59" s="55"/>
      <c r="N59" s="56">
        <f t="shared" si="10"/>
        <v>1161</v>
      </c>
      <c r="O59" s="55"/>
      <c r="P59" s="56">
        <f t="shared" si="118"/>
        <v>1161</v>
      </c>
      <c r="Q59" s="55"/>
      <c r="R59" s="56">
        <f t="shared" si="119"/>
        <v>1161</v>
      </c>
      <c r="S59" s="55"/>
      <c r="T59" s="56">
        <f t="shared" si="120"/>
        <v>1161</v>
      </c>
      <c r="U59" s="55"/>
      <c r="V59" s="56">
        <f t="shared" si="121"/>
        <v>1161</v>
      </c>
    </row>
    <row r="60" spans="1:22" ht="36" customHeight="1">
      <c r="A60" s="7" t="s">
        <v>76</v>
      </c>
      <c r="B60" s="7" t="s">
        <v>77</v>
      </c>
      <c r="C60" s="7" t="s">
        <v>116</v>
      </c>
      <c r="D60" s="7" t="s">
        <v>78</v>
      </c>
      <c r="E60" s="7" t="s">
        <v>76</v>
      </c>
      <c r="F60" s="7" t="s">
        <v>78</v>
      </c>
      <c r="G60" s="7" t="s">
        <v>79</v>
      </c>
      <c r="H60" s="7" t="s">
        <v>76</v>
      </c>
      <c r="I60" s="8" t="s">
        <v>21</v>
      </c>
      <c r="J60" s="54">
        <f t="shared" ref="J60:V60" si="122">J61</f>
        <v>134</v>
      </c>
      <c r="K60" s="54">
        <f t="shared" si="122"/>
        <v>204.4</v>
      </c>
      <c r="L60" s="54">
        <f t="shared" si="122"/>
        <v>338.4</v>
      </c>
      <c r="M60" s="54">
        <f t="shared" si="122"/>
        <v>0</v>
      </c>
      <c r="N60" s="54">
        <f t="shared" si="122"/>
        <v>338.4</v>
      </c>
      <c r="O60" s="54">
        <f t="shared" si="122"/>
        <v>0</v>
      </c>
      <c r="P60" s="54">
        <f t="shared" si="122"/>
        <v>338.4</v>
      </c>
      <c r="Q60" s="54">
        <f t="shared" si="122"/>
        <v>550</v>
      </c>
      <c r="R60" s="54">
        <f t="shared" si="122"/>
        <v>888.4</v>
      </c>
      <c r="S60" s="54">
        <f t="shared" si="122"/>
        <v>0</v>
      </c>
      <c r="T60" s="54">
        <f t="shared" si="122"/>
        <v>888.4</v>
      </c>
      <c r="U60" s="54">
        <f t="shared" si="122"/>
        <v>0</v>
      </c>
      <c r="V60" s="54">
        <f t="shared" si="122"/>
        <v>888.4</v>
      </c>
    </row>
    <row r="61" spans="1:22" ht="33.75" customHeight="1">
      <c r="A61" s="7" t="s">
        <v>76</v>
      </c>
      <c r="B61" s="7" t="s">
        <v>77</v>
      </c>
      <c r="C61" s="7" t="s">
        <v>116</v>
      </c>
      <c r="D61" s="7" t="s">
        <v>80</v>
      </c>
      <c r="E61" s="7" t="s">
        <v>76</v>
      </c>
      <c r="F61" s="7" t="s">
        <v>80</v>
      </c>
      <c r="G61" s="7" t="s">
        <v>79</v>
      </c>
      <c r="H61" s="7" t="s">
        <v>108</v>
      </c>
      <c r="I61" s="9" t="s">
        <v>22</v>
      </c>
      <c r="J61" s="60">
        <f t="shared" ref="J61:L61" si="123">J62+J63+J64</f>
        <v>134</v>
      </c>
      <c r="K61" s="60">
        <f t="shared" si="123"/>
        <v>204.4</v>
      </c>
      <c r="L61" s="60">
        <f t="shared" si="123"/>
        <v>338.4</v>
      </c>
      <c r="M61" s="60"/>
      <c r="N61" s="56">
        <f t="shared" si="10"/>
        <v>338.4</v>
      </c>
      <c r="O61" s="60"/>
      <c r="P61" s="56">
        <f>P62+P63+P64</f>
        <v>338.4</v>
      </c>
      <c r="Q61" s="56">
        <f t="shared" ref="Q61:R61" si="124">Q62+Q63+Q64</f>
        <v>550</v>
      </c>
      <c r="R61" s="56">
        <f t="shared" si="124"/>
        <v>888.4</v>
      </c>
      <c r="S61" s="56">
        <f t="shared" ref="S61:T61" si="125">S62+S63+S64</f>
        <v>0</v>
      </c>
      <c r="T61" s="56">
        <f t="shared" si="125"/>
        <v>888.4</v>
      </c>
      <c r="U61" s="56">
        <f t="shared" ref="U61:V61" si="126">U62+U63+U64</f>
        <v>0</v>
      </c>
      <c r="V61" s="56">
        <f t="shared" si="126"/>
        <v>888.4</v>
      </c>
    </row>
    <row r="62" spans="1:22" ht="44.25" customHeight="1">
      <c r="A62" s="7" t="s">
        <v>117</v>
      </c>
      <c r="B62" s="7" t="s">
        <v>77</v>
      </c>
      <c r="C62" s="7" t="s">
        <v>116</v>
      </c>
      <c r="D62" s="7" t="s">
        <v>80</v>
      </c>
      <c r="E62" s="7" t="s">
        <v>82</v>
      </c>
      <c r="F62" s="7" t="s">
        <v>80</v>
      </c>
      <c r="G62" s="7" t="s">
        <v>79</v>
      </c>
      <c r="H62" s="7" t="s">
        <v>108</v>
      </c>
      <c r="I62" s="9" t="s">
        <v>35</v>
      </c>
      <c r="J62" s="60">
        <v>40</v>
      </c>
      <c r="K62" s="55">
        <v>57</v>
      </c>
      <c r="L62" s="55">
        <f t="shared" si="9"/>
        <v>97</v>
      </c>
      <c r="M62" s="55"/>
      <c r="N62" s="56">
        <f t="shared" si="10"/>
        <v>97</v>
      </c>
      <c r="O62" s="55"/>
      <c r="P62" s="56">
        <f t="shared" ref="P62:P66" si="127">N62+O62</f>
        <v>97</v>
      </c>
      <c r="Q62" s="55"/>
      <c r="R62" s="56">
        <f t="shared" ref="R62:R66" si="128">P62+Q62</f>
        <v>97</v>
      </c>
      <c r="S62" s="55"/>
      <c r="T62" s="56">
        <f t="shared" ref="T62:T66" si="129">R62+S62</f>
        <v>97</v>
      </c>
      <c r="U62" s="55"/>
      <c r="V62" s="56">
        <f t="shared" ref="V62:V66" si="130">T62+U62</f>
        <v>97</v>
      </c>
    </row>
    <row r="63" spans="1:22" ht="27" customHeight="1">
      <c r="A63" s="7" t="s">
        <v>117</v>
      </c>
      <c r="B63" s="7" t="s">
        <v>77</v>
      </c>
      <c r="C63" s="7" t="s">
        <v>116</v>
      </c>
      <c r="D63" s="7" t="s">
        <v>80</v>
      </c>
      <c r="E63" s="7" t="s">
        <v>90</v>
      </c>
      <c r="F63" s="7" t="s">
        <v>80</v>
      </c>
      <c r="G63" s="7" t="s">
        <v>79</v>
      </c>
      <c r="H63" s="7" t="s">
        <v>108</v>
      </c>
      <c r="I63" s="9" t="s">
        <v>67</v>
      </c>
      <c r="J63" s="60">
        <v>92</v>
      </c>
      <c r="K63" s="55">
        <v>147.4</v>
      </c>
      <c r="L63" s="55">
        <f t="shared" si="9"/>
        <v>239.4</v>
      </c>
      <c r="M63" s="55"/>
      <c r="N63" s="56">
        <f t="shared" si="10"/>
        <v>239.4</v>
      </c>
      <c r="O63" s="55"/>
      <c r="P63" s="56">
        <f t="shared" si="127"/>
        <v>239.4</v>
      </c>
      <c r="Q63" s="55">
        <v>550</v>
      </c>
      <c r="R63" s="56">
        <f t="shared" si="128"/>
        <v>789.4</v>
      </c>
      <c r="S63" s="55"/>
      <c r="T63" s="56">
        <f t="shared" si="129"/>
        <v>789.4</v>
      </c>
      <c r="U63" s="55"/>
      <c r="V63" s="56">
        <f t="shared" si="130"/>
        <v>789.4</v>
      </c>
    </row>
    <row r="64" spans="1:22" ht="27" customHeight="1">
      <c r="A64" s="7" t="s">
        <v>76</v>
      </c>
      <c r="B64" s="7" t="s">
        <v>77</v>
      </c>
      <c r="C64" s="7" t="s">
        <v>116</v>
      </c>
      <c r="D64" s="7" t="s">
        <v>80</v>
      </c>
      <c r="E64" s="7" t="s">
        <v>91</v>
      </c>
      <c r="F64" s="7" t="s">
        <v>80</v>
      </c>
      <c r="G64" s="7" t="s">
        <v>79</v>
      </c>
      <c r="H64" s="7" t="s">
        <v>108</v>
      </c>
      <c r="I64" s="19" t="s">
        <v>44</v>
      </c>
      <c r="J64" s="60">
        <f t="shared" ref="J64" si="131">J65+J66</f>
        <v>2</v>
      </c>
      <c r="K64" s="55"/>
      <c r="L64" s="55">
        <f t="shared" si="9"/>
        <v>2</v>
      </c>
      <c r="M64" s="55"/>
      <c r="N64" s="56">
        <f t="shared" si="10"/>
        <v>2</v>
      </c>
      <c r="O64" s="55"/>
      <c r="P64" s="56">
        <f t="shared" si="127"/>
        <v>2</v>
      </c>
      <c r="Q64" s="55"/>
      <c r="R64" s="56">
        <f t="shared" si="128"/>
        <v>2</v>
      </c>
      <c r="S64" s="55"/>
      <c r="T64" s="56">
        <f t="shared" si="129"/>
        <v>2</v>
      </c>
      <c r="U64" s="55"/>
      <c r="V64" s="56">
        <f t="shared" si="130"/>
        <v>2</v>
      </c>
    </row>
    <row r="65" spans="1:22" ht="27" customHeight="1">
      <c r="A65" s="7" t="s">
        <v>117</v>
      </c>
      <c r="B65" s="7" t="s">
        <v>77</v>
      </c>
      <c r="C65" s="7" t="s">
        <v>116</v>
      </c>
      <c r="D65" s="7" t="s">
        <v>80</v>
      </c>
      <c r="E65" s="7" t="s">
        <v>141</v>
      </c>
      <c r="F65" s="7" t="s">
        <v>80</v>
      </c>
      <c r="G65" s="7" t="s">
        <v>79</v>
      </c>
      <c r="H65" s="7" t="s">
        <v>108</v>
      </c>
      <c r="I65" s="19" t="s">
        <v>142</v>
      </c>
      <c r="J65" s="60">
        <v>1</v>
      </c>
      <c r="K65" s="55"/>
      <c r="L65" s="55">
        <f t="shared" si="9"/>
        <v>1</v>
      </c>
      <c r="M65" s="55"/>
      <c r="N65" s="56">
        <f t="shared" si="10"/>
        <v>1</v>
      </c>
      <c r="O65" s="55"/>
      <c r="P65" s="56">
        <f t="shared" si="127"/>
        <v>1</v>
      </c>
      <c r="Q65" s="55"/>
      <c r="R65" s="56">
        <f t="shared" si="128"/>
        <v>1</v>
      </c>
      <c r="S65" s="55"/>
      <c r="T65" s="56">
        <f t="shared" si="129"/>
        <v>1</v>
      </c>
      <c r="U65" s="55"/>
      <c r="V65" s="56">
        <f t="shared" si="130"/>
        <v>1</v>
      </c>
    </row>
    <row r="66" spans="1:22" ht="29.25" customHeight="1">
      <c r="A66" s="7" t="s">
        <v>117</v>
      </c>
      <c r="B66" s="7" t="s">
        <v>77</v>
      </c>
      <c r="C66" s="7" t="s">
        <v>116</v>
      </c>
      <c r="D66" s="7" t="s">
        <v>80</v>
      </c>
      <c r="E66" s="7" t="s">
        <v>102</v>
      </c>
      <c r="F66" s="7" t="s">
        <v>80</v>
      </c>
      <c r="G66" s="7" t="s">
        <v>79</v>
      </c>
      <c r="H66" s="7" t="s">
        <v>108</v>
      </c>
      <c r="I66" s="19" t="s">
        <v>143</v>
      </c>
      <c r="J66" s="60">
        <v>1</v>
      </c>
      <c r="K66" s="55"/>
      <c r="L66" s="55">
        <f t="shared" si="9"/>
        <v>1</v>
      </c>
      <c r="M66" s="55"/>
      <c r="N66" s="56">
        <f t="shared" si="10"/>
        <v>1</v>
      </c>
      <c r="O66" s="55"/>
      <c r="P66" s="56">
        <f t="shared" si="127"/>
        <v>1</v>
      </c>
      <c r="Q66" s="55"/>
      <c r="R66" s="56">
        <f t="shared" si="128"/>
        <v>1</v>
      </c>
      <c r="S66" s="55"/>
      <c r="T66" s="56">
        <f t="shared" si="129"/>
        <v>1</v>
      </c>
      <c r="U66" s="55"/>
      <c r="V66" s="56">
        <f t="shared" si="130"/>
        <v>1</v>
      </c>
    </row>
    <row r="67" spans="1:22" ht="35.25" customHeight="1">
      <c r="A67" s="7" t="s">
        <v>76</v>
      </c>
      <c r="B67" s="7" t="s">
        <v>77</v>
      </c>
      <c r="C67" s="7" t="s">
        <v>119</v>
      </c>
      <c r="D67" s="7" t="s">
        <v>78</v>
      </c>
      <c r="E67" s="7" t="s">
        <v>76</v>
      </c>
      <c r="F67" s="7" t="s">
        <v>78</v>
      </c>
      <c r="G67" s="7" t="s">
        <v>79</v>
      </c>
      <c r="H67" s="7" t="s">
        <v>76</v>
      </c>
      <c r="I67" s="8" t="s">
        <v>36</v>
      </c>
      <c r="J67" s="54">
        <f t="shared" ref="J67:N67" si="132">J71+J68</f>
        <v>3430</v>
      </c>
      <c r="K67" s="54">
        <f t="shared" si="132"/>
        <v>0</v>
      </c>
      <c r="L67" s="54">
        <f t="shared" si="132"/>
        <v>3430</v>
      </c>
      <c r="M67" s="54">
        <f t="shared" si="132"/>
        <v>0</v>
      </c>
      <c r="N67" s="54">
        <f t="shared" si="132"/>
        <v>3430</v>
      </c>
      <c r="O67" s="54">
        <f t="shared" ref="O67:P67" si="133">O71+O68</f>
        <v>3000</v>
      </c>
      <c r="P67" s="54">
        <f t="shared" si="133"/>
        <v>6430</v>
      </c>
      <c r="Q67" s="54">
        <f t="shared" ref="Q67:R67" si="134">Q71+Q68</f>
        <v>0</v>
      </c>
      <c r="R67" s="54">
        <f t="shared" si="134"/>
        <v>6430</v>
      </c>
      <c r="S67" s="54">
        <f t="shared" ref="S67:T67" si="135">S71+S68</f>
        <v>4000</v>
      </c>
      <c r="T67" s="54">
        <f t="shared" si="135"/>
        <v>10430</v>
      </c>
      <c r="U67" s="54">
        <f t="shared" ref="U67:V67" si="136">U71+U68</f>
        <v>0</v>
      </c>
      <c r="V67" s="54">
        <f t="shared" si="136"/>
        <v>10430</v>
      </c>
    </row>
    <row r="68" spans="1:22" ht="27" customHeight="1">
      <c r="A68" s="7" t="s">
        <v>76</v>
      </c>
      <c r="B68" s="7" t="s">
        <v>77</v>
      </c>
      <c r="C68" s="7" t="s">
        <v>119</v>
      </c>
      <c r="D68" s="7" t="s">
        <v>80</v>
      </c>
      <c r="E68" s="7" t="s">
        <v>76</v>
      </c>
      <c r="F68" s="7" t="s">
        <v>78</v>
      </c>
      <c r="G68" s="7" t="s">
        <v>79</v>
      </c>
      <c r="H68" s="7" t="s">
        <v>118</v>
      </c>
      <c r="I68" s="8" t="s">
        <v>52</v>
      </c>
      <c r="J68" s="54">
        <f t="shared" ref="J68:V69" si="137">J69</f>
        <v>250</v>
      </c>
      <c r="K68" s="54">
        <f t="shared" si="137"/>
        <v>0</v>
      </c>
      <c r="L68" s="54">
        <f t="shared" si="137"/>
        <v>250</v>
      </c>
      <c r="M68" s="54">
        <f t="shared" si="137"/>
        <v>0</v>
      </c>
      <c r="N68" s="54">
        <f t="shared" si="137"/>
        <v>250</v>
      </c>
      <c r="O68" s="54">
        <f t="shared" si="137"/>
        <v>0</v>
      </c>
      <c r="P68" s="54">
        <f t="shared" si="137"/>
        <v>250</v>
      </c>
      <c r="Q68" s="54">
        <f t="shared" si="137"/>
        <v>0</v>
      </c>
      <c r="R68" s="54">
        <f t="shared" si="137"/>
        <v>250</v>
      </c>
      <c r="S68" s="54">
        <f t="shared" si="137"/>
        <v>0</v>
      </c>
      <c r="T68" s="54">
        <f t="shared" si="137"/>
        <v>250</v>
      </c>
      <c r="U68" s="54">
        <f t="shared" si="137"/>
        <v>0</v>
      </c>
      <c r="V68" s="54">
        <f t="shared" si="137"/>
        <v>250</v>
      </c>
    </row>
    <row r="69" spans="1:22" ht="30" customHeight="1">
      <c r="A69" s="7" t="s">
        <v>76</v>
      </c>
      <c r="B69" s="7" t="s">
        <v>77</v>
      </c>
      <c r="C69" s="7" t="s">
        <v>119</v>
      </c>
      <c r="D69" s="7" t="s">
        <v>80</v>
      </c>
      <c r="E69" s="7" t="s">
        <v>120</v>
      </c>
      <c r="F69" s="7" t="s">
        <v>78</v>
      </c>
      <c r="G69" s="7" t="s">
        <v>79</v>
      </c>
      <c r="H69" s="7" t="s">
        <v>118</v>
      </c>
      <c r="I69" s="9" t="s">
        <v>53</v>
      </c>
      <c r="J69" s="54">
        <f t="shared" si="137"/>
        <v>250</v>
      </c>
      <c r="K69" s="54">
        <f t="shared" si="137"/>
        <v>0</v>
      </c>
      <c r="L69" s="54">
        <f t="shared" si="137"/>
        <v>250</v>
      </c>
      <c r="M69" s="54">
        <f t="shared" si="137"/>
        <v>0</v>
      </c>
      <c r="N69" s="54">
        <f t="shared" si="137"/>
        <v>250</v>
      </c>
      <c r="O69" s="54">
        <f t="shared" si="137"/>
        <v>0</v>
      </c>
      <c r="P69" s="54">
        <f t="shared" si="137"/>
        <v>250</v>
      </c>
      <c r="Q69" s="54">
        <f t="shared" si="137"/>
        <v>0</v>
      </c>
      <c r="R69" s="54">
        <f t="shared" si="137"/>
        <v>250</v>
      </c>
      <c r="S69" s="54">
        <f t="shared" si="137"/>
        <v>0</v>
      </c>
      <c r="T69" s="54">
        <f t="shared" si="137"/>
        <v>250</v>
      </c>
      <c r="U69" s="54">
        <f t="shared" si="137"/>
        <v>0</v>
      </c>
      <c r="V69" s="54">
        <f t="shared" si="137"/>
        <v>250</v>
      </c>
    </row>
    <row r="70" spans="1:22" ht="36" customHeight="1">
      <c r="A70" s="7" t="s">
        <v>122</v>
      </c>
      <c r="B70" s="7" t="s">
        <v>77</v>
      </c>
      <c r="C70" s="7" t="s">
        <v>119</v>
      </c>
      <c r="D70" s="7" t="s">
        <v>80</v>
      </c>
      <c r="E70" s="7" t="s">
        <v>121</v>
      </c>
      <c r="F70" s="7" t="s">
        <v>99</v>
      </c>
      <c r="G70" s="7" t="s">
        <v>79</v>
      </c>
      <c r="H70" s="7" t="s">
        <v>118</v>
      </c>
      <c r="I70" s="9" t="s">
        <v>54</v>
      </c>
      <c r="J70" s="60">
        <v>250</v>
      </c>
      <c r="K70" s="55"/>
      <c r="L70" s="55">
        <f>J70+K70</f>
        <v>250</v>
      </c>
      <c r="M70" s="55"/>
      <c r="N70" s="56">
        <f t="shared" si="10"/>
        <v>250</v>
      </c>
      <c r="O70" s="55"/>
      <c r="P70" s="56">
        <f t="shared" ref="P70" si="138">N70+O70</f>
        <v>250</v>
      </c>
      <c r="Q70" s="55"/>
      <c r="R70" s="56">
        <f t="shared" ref="R70" si="139">P70+Q70</f>
        <v>250</v>
      </c>
      <c r="S70" s="55"/>
      <c r="T70" s="56">
        <f t="shared" ref="T70" si="140">R70+S70</f>
        <v>250</v>
      </c>
      <c r="U70" s="55"/>
      <c r="V70" s="56">
        <f t="shared" ref="V70" si="141">T70+U70</f>
        <v>250</v>
      </c>
    </row>
    <row r="71" spans="1:22" ht="32.25" customHeight="1">
      <c r="A71" s="7" t="s">
        <v>76</v>
      </c>
      <c r="B71" s="7" t="s">
        <v>77</v>
      </c>
      <c r="C71" s="7" t="s">
        <v>119</v>
      </c>
      <c r="D71" s="7" t="s">
        <v>85</v>
      </c>
      <c r="E71" s="7" t="s">
        <v>76</v>
      </c>
      <c r="F71" s="7" t="s">
        <v>78</v>
      </c>
      <c r="G71" s="7" t="s">
        <v>79</v>
      </c>
      <c r="H71" s="7" t="s">
        <v>118</v>
      </c>
      <c r="I71" s="8" t="s">
        <v>37</v>
      </c>
      <c r="J71" s="54">
        <f>J72+J75</f>
        <v>3180</v>
      </c>
      <c r="K71" s="54">
        <f t="shared" ref="K71:N71" si="142">K72+K75</f>
        <v>0</v>
      </c>
      <c r="L71" s="54">
        <f t="shared" si="142"/>
        <v>3180</v>
      </c>
      <c r="M71" s="54">
        <f t="shared" si="142"/>
        <v>0</v>
      </c>
      <c r="N71" s="54">
        <f t="shared" si="142"/>
        <v>3180</v>
      </c>
      <c r="O71" s="54">
        <f t="shared" ref="O71:P71" si="143">O72+O75</f>
        <v>3000</v>
      </c>
      <c r="P71" s="54">
        <f t="shared" si="143"/>
        <v>6180</v>
      </c>
      <c r="Q71" s="54">
        <f t="shared" ref="Q71:R71" si="144">Q72+Q75</f>
        <v>0</v>
      </c>
      <c r="R71" s="54">
        <f t="shared" si="144"/>
        <v>6180</v>
      </c>
      <c r="S71" s="54">
        <f t="shared" ref="S71:T71" si="145">S72+S75</f>
        <v>4000</v>
      </c>
      <c r="T71" s="54">
        <f t="shared" si="145"/>
        <v>10180</v>
      </c>
      <c r="U71" s="54">
        <f t="shared" ref="U71:V71" si="146">U72+U75</f>
        <v>0</v>
      </c>
      <c r="V71" s="54">
        <f t="shared" si="146"/>
        <v>10180</v>
      </c>
    </row>
    <row r="72" spans="1:22" ht="35.25" customHeight="1">
      <c r="A72" s="7" t="s">
        <v>76</v>
      </c>
      <c r="B72" s="7" t="s">
        <v>77</v>
      </c>
      <c r="C72" s="7" t="s">
        <v>119</v>
      </c>
      <c r="D72" s="7" t="s">
        <v>85</v>
      </c>
      <c r="E72" s="7" t="s">
        <v>123</v>
      </c>
      <c r="F72" s="7" t="s">
        <v>78</v>
      </c>
      <c r="G72" s="7" t="s">
        <v>79</v>
      </c>
      <c r="H72" s="7" t="s">
        <v>118</v>
      </c>
      <c r="I72" s="9" t="s">
        <v>38</v>
      </c>
      <c r="J72" s="60">
        <f t="shared" ref="J72" si="147">J73</f>
        <v>2940</v>
      </c>
      <c r="K72" s="55"/>
      <c r="L72" s="55">
        <f t="shared" ref="L72:L77" si="148">J72+K72</f>
        <v>2940</v>
      </c>
      <c r="M72" s="55"/>
      <c r="N72" s="56">
        <f t="shared" si="10"/>
        <v>2940</v>
      </c>
      <c r="O72" s="55"/>
      <c r="P72" s="56">
        <f t="shared" ref="P72:P79" si="149">N72+O72</f>
        <v>2940</v>
      </c>
      <c r="Q72" s="55"/>
      <c r="R72" s="56">
        <f t="shared" ref="R72:R74" si="150">P72+Q72</f>
        <v>2940</v>
      </c>
      <c r="S72" s="55"/>
      <c r="T72" s="56">
        <f t="shared" ref="T72:T74" si="151">R72+S72</f>
        <v>2940</v>
      </c>
      <c r="U72" s="55"/>
      <c r="V72" s="56">
        <f t="shared" ref="V72:V74" si="152">T72+U72</f>
        <v>2940</v>
      </c>
    </row>
    <row r="73" spans="1:22" ht="45" customHeight="1">
      <c r="A73" s="7" t="s">
        <v>76</v>
      </c>
      <c r="B73" s="7" t="s">
        <v>77</v>
      </c>
      <c r="C73" s="7" t="s">
        <v>119</v>
      </c>
      <c r="D73" s="7" t="s">
        <v>85</v>
      </c>
      <c r="E73" s="7" t="s">
        <v>124</v>
      </c>
      <c r="F73" s="7" t="s">
        <v>99</v>
      </c>
      <c r="G73" s="7" t="s">
        <v>79</v>
      </c>
      <c r="H73" s="7" t="s">
        <v>118</v>
      </c>
      <c r="I73" s="9" t="s">
        <v>147</v>
      </c>
      <c r="J73" s="60">
        <f>J74</f>
        <v>2940</v>
      </c>
      <c r="K73" s="55"/>
      <c r="L73" s="55">
        <f t="shared" si="148"/>
        <v>2940</v>
      </c>
      <c r="M73" s="55"/>
      <c r="N73" s="56">
        <f t="shared" ref="N73:N132" si="153">L73+M73</f>
        <v>2940</v>
      </c>
      <c r="O73" s="55"/>
      <c r="P73" s="56">
        <f t="shared" si="149"/>
        <v>2940</v>
      </c>
      <c r="Q73" s="55"/>
      <c r="R73" s="56">
        <f t="shared" si="150"/>
        <v>2940</v>
      </c>
      <c r="S73" s="55"/>
      <c r="T73" s="56">
        <f t="shared" si="151"/>
        <v>2940</v>
      </c>
      <c r="U73" s="55"/>
      <c r="V73" s="56">
        <f t="shared" si="152"/>
        <v>2940</v>
      </c>
    </row>
    <row r="74" spans="1:22" ht="53.25" customHeight="1">
      <c r="A74" s="7" t="s">
        <v>106</v>
      </c>
      <c r="B74" s="7" t="s">
        <v>77</v>
      </c>
      <c r="C74" s="7" t="s">
        <v>119</v>
      </c>
      <c r="D74" s="7" t="s">
        <v>85</v>
      </c>
      <c r="E74" s="7" t="s">
        <v>124</v>
      </c>
      <c r="F74" s="7" t="s">
        <v>99</v>
      </c>
      <c r="G74" s="7" t="s">
        <v>125</v>
      </c>
      <c r="H74" s="7" t="s">
        <v>118</v>
      </c>
      <c r="I74" s="9" t="s">
        <v>69</v>
      </c>
      <c r="J74" s="60">
        <v>2940</v>
      </c>
      <c r="K74" s="55"/>
      <c r="L74" s="55">
        <f t="shared" si="148"/>
        <v>2940</v>
      </c>
      <c r="M74" s="55"/>
      <c r="N74" s="56">
        <f t="shared" si="153"/>
        <v>2940</v>
      </c>
      <c r="O74" s="55"/>
      <c r="P74" s="56">
        <f t="shared" si="149"/>
        <v>2940</v>
      </c>
      <c r="Q74" s="55"/>
      <c r="R74" s="56">
        <f t="shared" si="150"/>
        <v>2940</v>
      </c>
      <c r="S74" s="55"/>
      <c r="T74" s="56">
        <f t="shared" si="151"/>
        <v>2940</v>
      </c>
      <c r="U74" s="55"/>
      <c r="V74" s="56">
        <f t="shared" si="152"/>
        <v>2940</v>
      </c>
    </row>
    <row r="75" spans="1:22" ht="26.25" customHeight="1">
      <c r="A75" s="7" t="s">
        <v>76</v>
      </c>
      <c r="B75" s="7" t="s">
        <v>77</v>
      </c>
      <c r="C75" s="7" t="s">
        <v>119</v>
      </c>
      <c r="D75" s="7" t="s">
        <v>85</v>
      </c>
      <c r="E75" s="7" t="s">
        <v>120</v>
      </c>
      <c r="F75" s="7" t="s">
        <v>78</v>
      </c>
      <c r="G75" s="7" t="s">
        <v>79</v>
      </c>
      <c r="H75" s="7" t="s">
        <v>118</v>
      </c>
      <c r="I75" s="9" t="s">
        <v>0</v>
      </c>
      <c r="J75" s="60">
        <f>J76+J78</f>
        <v>240</v>
      </c>
      <c r="K75" s="60">
        <f t="shared" ref="K75:P75" si="154">K76+K78</f>
        <v>0</v>
      </c>
      <c r="L75" s="60">
        <f t="shared" si="154"/>
        <v>240</v>
      </c>
      <c r="M75" s="60">
        <f t="shared" si="154"/>
        <v>0</v>
      </c>
      <c r="N75" s="60">
        <f t="shared" si="154"/>
        <v>240</v>
      </c>
      <c r="O75" s="60">
        <f t="shared" si="154"/>
        <v>3000</v>
      </c>
      <c r="P75" s="60">
        <f t="shared" si="154"/>
        <v>3240</v>
      </c>
      <c r="Q75" s="60">
        <f t="shared" ref="Q75:S75" si="155">Q76+Q78</f>
        <v>0</v>
      </c>
      <c r="R75" s="60">
        <f t="shared" ref="R75:U75" si="156">R76+R78</f>
        <v>3240</v>
      </c>
      <c r="S75" s="60">
        <f t="shared" si="155"/>
        <v>4000</v>
      </c>
      <c r="T75" s="60">
        <f t="shared" si="156"/>
        <v>7240</v>
      </c>
      <c r="U75" s="60">
        <f t="shared" si="156"/>
        <v>0</v>
      </c>
      <c r="V75" s="60">
        <f t="shared" ref="V75" si="157">V76+V78</f>
        <v>7240</v>
      </c>
    </row>
    <row r="76" spans="1:22" ht="48.75" customHeight="1">
      <c r="A76" s="7" t="s">
        <v>76</v>
      </c>
      <c r="B76" s="7" t="s">
        <v>77</v>
      </c>
      <c r="C76" s="7" t="s">
        <v>119</v>
      </c>
      <c r="D76" s="7" t="s">
        <v>85</v>
      </c>
      <c r="E76" s="7" t="s">
        <v>121</v>
      </c>
      <c r="F76" s="7" t="s">
        <v>99</v>
      </c>
      <c r="G76" s="7" t="s">
        <v>125</v>
      </c>
      <c r="H76" s="7" t="s">
        <v>118</v>
      </c>
      <c r="I76" s="9" t="s">
        <v>70</v>
      </c>
      <c r="J76" s="60">
        <f t="shared" ref="J76:V76" si="158">J77</f>
        <v>240</v>
      </c>
      <c r="K76" s="60">
        <f t="shared" si="158"/>
        <v>0</v>
      </c>
      <c r="L76" s="60">
        <f t="shared" si="158"/>
        <v>240</v>
      </c>
      <c r="M76" s="60">
        <f t="shared" si="158"/>
        <v>0</v>
      </c>
      <c r="N76" s="60">
        <f t="shared" si="158"/>
        <v>240</v>
      </c>
      <c r="O76" s="60">
        <f t="shared" si="158"/>
        <v>0</v>
      </c>
      <c r="P76" s="60">
        <f t="shared" si="158"/>
        <v>240</v>
      </c>
      <c r="Q76" s="60">
        <f t="shared" si="158"/>
        <v>0</v>
      </c>
      <c r="R76" s="60">
        <f t="shared" si="158"/>
        <v>240</v>
      </c>
      <c r="S76" s="60">
        <f t="shared" si="158"/>
        <v>0</v>
      </c>
      <c r="T76" s="60">
        <f t="shared" si="158"/>
        <v>240</v>
      </c>
      <c r="U76" s="60">
        <f t="shared" si="158"/>
        <v>0</v>
      </c>
      <c r="V76" s="60">
        <f t="shared" si="158"/>
        <v>240</v>
      </c>
    </row>
    <row r="77" spans="1:22" ht="47.25" customHeight="1">
      <c r="A77" s="7" t="s">
        <v>106</v>
      </c>
      <c r="B77" s="7" t="s">
        <v>77</v>
      </c>
      <c r="C77" s="7" t="s">
        <v>119</v>
      </c>
      <c r="D77" s="7" t="s">
        <v>85</v>
      </c>
      <c r="E77" s="7" t="s">
        <v>121</v>
      </c>
      <c r="F77" s="7" t="s">
        <v>99</v>
      </c>
      <c r="G77" s="7" t="s">
        <v>125</v>
      </c>
      <c r="H77" s="7" t="s">
        <v>118</v>
      </c>
      <c r="I77" s="9" t="s">
        <v>70</v>
      </c>
      <c r="J77" s="60">
        <v>240</v>
      </c>
      <c r="K77" s="55"/>
      <c r="L77" s="55">
        <f t="shared" si="148"/>
        <v>240</v>
      </c>
      <c r="M77" s="55"/>
      <c r="N77" s="56">
        <f t="shared" si="153"/>
        <v>240</v>
      </c>
      <c r="O77" s="55"/>
      <c r="P77" s="56">
        <f t="shared" si="149"/>
        <v>240</v>
      </c>
      <c r="Q77" s="55"/>
      <c r="R77" s="56">
        <f t="shared" ref="R77" si="159">P77+Q77</f>
        <v>240</v>
      </c>
      <c r="S77" s="55"/>
      <c r="T77" s="56">
        <f t="shared" ref="T77" si="160">R77+S77</f>
        <v>240</v>
      </c>
      <c r="U77" s="55"/>
      <c r="V77" s="56">
        <f t="shared" ref="V77" si="161">T77+U77</f>
        <v>240</v>
      </c>
    </row>
    <row r="78" spans="1:22" ht="47.25" customHeight="1">
      <c r="A78" s="7" t="s">
        <v>76</v>
      </c>
      <c r="B78" s="7" t="s">
        <v>77</v>
      </c>
      <c r="C78" s="7" t="s">
        <v>119</v>
      </c>
      <c r="D78" s="7" t="s">
        <v>85</v>
      </c>
      <c r="E78" s="7" t="s">
        <v>121</v>
      </c>
      <c r="F78" s="7" t="s">
        <v>99</v>
      </c>
      <c r="G78" s="7" t="s">
        <v>189</v>
      </c>
      <c r="H78" s="7" t="s">
        <v>118</v>
      </c>
      <c r="I78" s="71" t="s">
        <v>197</v>
      </c>
      <c r="J78" s="60">
        <f>J79</f>
        <v>0</v>
      </c>
      <c r="K78" s="60">
        <f t="shared" ref="K78:P78" si="162">K79</f>
        <v>0</v>
      </c>
      <c r="L78" s="60">
        <f t="shared" si="162"/>
        <v>0</v>
      </c>
      <c r="M78" s="60">
        <f t="shared" si="162"/>
        <v>0</v>
      </c>
      <c r="N78" s="60">
        <f t="shared" si="162"/>
        <v>0</v>
      </c>
      <c r="O78" s="60">
        <f t="shared" si="162"/>
        <v>3000</v>
      </c>
      <c r="P78" s="60">
        <f t="shared" si="162"/>
        <v>3000</v>
      </c>
      <c r="Q78" s="60">
        <f t="shared" ref="Q78:U78" si="163">Q79</f>
        <v>0</v>
      </c>
      <c r="R78" s="60">
        <f t="shared" ref="R78:V78" si="164">R79</f>
        <v>3000</v>
      </c>
      <c r="S78" s="60">
        <f t="shared" si="163"/>
        <v>4000</v>
      </c>
      <c r="T78" s="60">
        <f t="shared" si="164"/>
        <v>7000</v>
      </c>
      <c r="U78" s="60">
        <f t="shared" si="163"/>
        <v>0</v>
      </c>
      <c r="V78" s="60">
        <f t="shared" si="164"/>
        <v>7000</v>
      </c>
    </row>
    <row r="79" spans="1:22" ht="47.25" customHeight="1">
      <c r="A79" s="7" t="s">
        <v>114</v>
      </c>
      <c r="B79" s="7" t="s">
        <v>77</v>
      </c>
      <c r="C79" s="7" t="s">
        <v>119</v>
      </c>
      <c r="D79" s="7" t="s">
        <v>85</v>
      </c>
      <c r="E79" s="7" t="s">
        <v>121</v>
      </c>
      <c r="F79" s="7" t="s">
        <v>99</v>
      </c>
      <c r="G79" s="7" t="s">
        <v>189</v>
      </c>
      <c r="H79" s="7" t="s">
        <v>118</v>
      </c>
      <c r="I79" s="70" t="s">
        <v>197</v>
      </c>
      <c r="J79" s="60">
        <v>0</v>
      </c>
      <c r="K79" s="55"/>
      <c r="L79" s="55">
        <v>0</v>
      </c>
      <c r="M79" s="55"/>
      <c r="N79" s="56">
        <v>0</v>
      </c>
      <c r="O79" s="55">
        <v>3000</v>
      </c>
      <c r="P79" s="56">
        <f t="shared" si="149"/>
        <v>3000</v>
      </c>
      <c r="Q79" s="55"/>
      <c r="R79" s="56">
        <f t="shared" ref="R79" si="165">P79+Q79</f>
        <v>3000</v>
      </c>
      <c r="S79" s="55">
        <v>4000</v>
      </c>
      <c r="T79" s="56">
        <f t="shared" ref="T79" si="166">R79+S79</f>
        <v>7000</v>
      </c>
      <c r="U79" s="55"/>
      <c r="V79" s="56">
        <f t="shared" ref="V79" si="167">T79+U79</f>
        <v>7000</v>
      </c>
    </row>
    <row r="80" spans="1:22" ht="35.25" customHeight="1">
      <c r="A80" s="7" t="s">
        <v>76</v>
      </c>
      <c r="B80" s="7" t="s">
        <v>77</v>
      </c>
      <c r="C80" s="7" t="s">
        <v>126</v>
      </c>
      <c r="D80" s="7" t="s">
        <v>78</v>
      </c>
      <c r="E80" s="7" t="s">
        <v>76</v>
      </c>
      <c r="F80" s="7" t="s">
        <v>78</v>
      </c>
      <c r="G80" s="7" t="s">
        <v>79</v>
      </c>
      <c r="H80" s="7" t="s">
        <v>76</v>
      </c>
      <c r="I80" s="8" t="s">
        <v>23</v>
      </c>
      <c r="J80" s="54">
        <f>J81</f>
        <v>2500</v>
      </c>
      <c r="K80" s="54">
        <f t="shared" ref="K80:V80" si="168">K81</f>
        <v>0</v>
      </c>
      <c r="L80" s="54">
        <f t="shared" si="168"/>
        <v>2500</v>
      </c>
      <c r="M80" s="54">
        <f t="shared" si="168"/>
        <v>0</v>
      </c>
      <c r="N80" s="54">
        <f t="shared" si="168"/>
        <v>2500</v>
      </c>
      <c r="O80" s="54">
        <f t="shared" si="168"/>
        <v>269</v>
      </c>
      <c r="P80" s="54">
        <f t="shared" si="168"/>
        <v>2769</v>
      </c>
      <c r="Q80" s="54">
        <f t="shared" si="168"/>
        <v>0</v>
      </c>
      <c r="R80" s="54">
        <f t="shared" si="168"/>
        <v>2769</v>
      </c>
      <c r="S80" s="54">
        <f t="shared" si="168"/>
        <v>0</v>
      </c>
      <c r="T80" s="54">
        <f t="shared" si="168"/>
        <v>2769</v>
      </c>
      <c r="U80" s="54">
        <f t="shared" si="168"/>
        <v>0</v>
      </c>
      <c r="V80" s="54">
        <f t="shared" si="168"/>
        <v>2769</v>
      </c>
    </row>
    <row r="81" spans="1:22" ht="38.25" customHeight="1">
      <c r="A81" s="7" t="s">
        <v>76</v>
      </c>
      <c r="B81" s="7" t="s">
        <v>77</v>
      </c>
      <c r="C81" s="7" t="s">
        <v>126</v>
      </c>
      <c r="D81" s="7" t="s">
        <v>100</v>
      </c>
      <c r="E81" s="7" t="s">
        <v>76</v>
      </c>
      <c r="F81" s="7" t="s">
        <v>78</v>
      </c>
      <c r="G81" s="7" t="s">
        <v>79</v>
      </c>
      <c r="H81" s="7" t="s">
        <v>127</v>
      </c>
      <c r="I81" s="12" t="s">
        <v>58</v>
      </c>
      <c r="J81" s="54">
        <f t="shared" ref="J81:N81" si="169">J82+J84</f>
        <v>2500</v>
      </c>
      <c r="K81" s="54">
        <f t="shared" si="169"/>
        <v>0</v>
      </c>
      <c r="L81" s="54">
        <f t="shared" si="169"/>
        <v>2500</v>
      </c>
      <c r="M81" s="54">
        <f t="shared" si="169"/>
        <v>0</v>
      </c>
      <c r="N81" s="54">
        <f t="shared" si="169"/>
        <v>2500</v>
      </c>
      <c r="O81" s="54">
        <f t="shared" ref="O81:P81" si="170">O82+O84</f>
        <v>269</v>
      </c>
      <c r="P81" s="54">
        <f t="shared" si="170"/>
        <v>2769</v>
      </c>
      <c r="Q81" s="54">
        <f t="shared" ref="Q81:R81" si="171">Q82+Q84</f>
        <v>0</v>
      </c>
      <c r="R81" s="54">
        <f t="shared" si="171"/>
        <v>2769</v>
      </c>
      <c r="S81" s="54">
        <f t="shared" ref="S81:T81" si="172">S82+S84</f>
        <v>0</v>
      </c>
      <c r="T81" s="54">
        <f t="shared" si="172"/>
        <v>2769</v>
      </c>
      <c r="U81" s="54">
        <f t="shared" ref="U81:V81" si="173">U82+U84</f>
        <v>0</v>
      </c>
      <c r="V81" s="54">
        <f t="shared" si="173"/>
        <v>2769</v>
      </c>
    </row>
    <row r="82" spans="1:22" ht="34.5" customHeight="1">
      <c r="A82" s="7" t="s">
        <v>76</v>
      </c>
      <c r="B82" s="7" t="s">
        <v>77</v>
      </c>
      <c r="C82" s="7" t="s">
        <v>126</v>
      </c>
      <c r="D82" s="7" t="s">
        <v>100</v>
      </c>
      <c r="E82" s="7" t="s">
        <v>82</v>
      </c>
      <c r="F82" s="7" t="s">
        <v>78</v>
      </c>
      <c r="G82" s="7" t="s">
        <v>79</v>
      </c>
      <c r="H82" s="7" t="s">
        <v>127</v>
      </c>
      <c r="I82" s="11" t="s">
        <v>28</v>
      </c>
      <c r="J82" s="60">
        <f t="shared" ref="J82:V82" si="174">J83</f>
        <v>700</v>
      </c>
      <c r="K82" s="60">
        <f t="shared" si="174"/>
        <v>0</v>
      </c>
      <c r="L82" s="60">
        <f t="shared" si="174"/>
        <v>700</v>
      </c>
      <c r="M82" s="60">
        <f t="shared" si="174"/>
        <v>0</v>
      </c>
      <c r="N82" s="60">
        <f t="shared" si="174"/>
        <v>700</v>
      </c>
      <c r="O82" s="60">
        <f t="shared" si="174"/>
        <v>269</v>
      </c>
      <c r="P82" s="60">
        <f t="shared" si="174"/>
        <v>969</v>
      </c>
      <c r="Q82" s="60">
        <f t="shared" si="174"/>
        <v>0</v>
      </c>
      <c r="R82" s="60">
        <f t="shared" si="174"/>
        <v>969</v>
      </c>
      <c r="S82" s="60">
        <f t="shared" si="174"/>
        <v>0</v>
      </c>
      <c r="T82" s="60">
        <f t="shared" si="174"/>
        <v>969</v>
      </c>
      <c r="U82" s="60">
        <f t="shared" si="174"/>
        <v>0</v>
      </c>
      <c r="V82" s="60">
        <f t="shared" si="174"/>
        <v>969</v>
      </c>
    </row>
    <row r="83" spans="1:22" ht="48" customHeight="1">
      <c r="A83" s="7" t="s">
        <v>106</v>
      </c>
      <c r="B83" s="7" t="s">
        <v>77</v>
      </c>
      <c r="C83" s="7" t="s">
        <v>126</v>
      </c>
      <c r="D83" s="7" t="s">
        <v>100</v>
      </c>
      <c r="E83" s="7" t="s">
        <v>84</v>
      </c>
      <c r="F83" s="7" t="s">
        <v>99</v>
      </c>
      <c r="G83" s="7" t="s">
        <v>79</v>
      </c>
      <c r="H83" s="7" t="s">
        <v>127</v>
      </c>
      <c r="I83" s="11" t="s">
        <v>27</v>
      </c>
      <c r="J83" s="60">
        <v>700</v>
      </c>
      <c r="K83" s="55"/>
      <c r="L83" s="55">
        <f>J83+K83</f>
        <v>700</v>
      </c>
      <c r="M83" s="55"/>
      <c r="N83" s="56">
        <f t="shared" si="153"/>
        <v>700</v>
      </c>
      <c r="O83" s="55">
        <v>269</v>
      </c>
      <c r="P83" s="56">
        <f t="shared" ref="P83:P85" si="175">N83+O83</f>
        <v>969</v>
      </c>
      <c r="Q83" s="55"/>
      <c r="R83" s="56">
        <f t="shared" ref="R83:R85" si="176">P83+Q83</f>
        <v>969</v>
      </c>
      <c r="S83" s="55"/>
      <c r="T83" s="56">
        <f t="shared" ref="T83:T85" si="177">R83+S83</f>
        <v>969</v>
      </c>
      <c r="U83" s="55"/>
      <c r="V83" s="56">
        <f t="shared" ref="V83:V85" si="178">T83+U83</f>
        <v>969</v>
      </c>
    </row>
    <row r="84" spans="1:22" ht="51" customHeight="1">
      <c r="A84" s="7" t="s">
        <v>76</v>
      </c>
      <c r="B84" s="7" t="s">
        <v>77</v>
      </c>
      <c r="C84" s="7" t="s">
        <v>126</v>
      </c>
      <c r="D84" s="7" t="s">
        <v>100</v>
      </c>
      <c r="E84" s="7" t="s">
        <v>89</v>
      </c>
      <c r="F84" s="7" t="s">
        <v>78</v>
      </c>
      <c r="G84" s="7" t="s">
        <v>79</v>
      </c>
      <c r="H84" s="7" t="s">
        <v>127</v>
      </c>
      <c r="I84" s="19" t="s">
        <v>50</v>
      </c>
      <c r="J84" s="60">
        <f t="shared" ref="J84" si="179">J85</f>
        <v>1800</v>
      </c>
      <c r="K84" s="55"/>
      <c r="L84" s="55">
        <f>J84+K84</f>
        <v>1800</v>
      </c>
      <c r="M84" s="55"/>
      <c r="N84" s="56">
        <f t="shared" si="153"/>
        <v>1800</v>
      </c>
      <c r="O84" s="55"/>
      <c r="P84" s="56">
        <f t="shared" si="175"/>
        <v>1800</v>
      </c>
      <c r="Q84" s="55"/>
      <c r="R84" s="56">
        <f t="shared" si="176"/>
        <v>1800</v>
      </c>
      <c r="S84" s="55"/>
      <c r="T84" s="56">
        <f t="shared" si="177"/>
        <v>1800</v>
      </c>
      <c r="U84" s="55"/>
      <c r="V84" s="56">
        <f t="shared" si="178"/>
        <v>1800</v>
      </c>
    </row>
    <row r="85" spans="1:22" ht="57.75" customHeight="1">
      <c r="A85" s="7" t="s">
        <v>106</v>
      </c>
      <c r="B85" s="7" t="s">
        <v>77</v>
      </c>
      <c r="C85" s="7" t="s">
        <v>126</v>
      </c>
      <c r="D85" s="7" t="s">
        <v>100</v>
      </c>
      <c r="E85" s="7" t="s">
        <v>109</v>
      </c>
      <c r="F85" s="7" t="s">
        <v>99</v>
      </c>
      <c r="G85" s="7" t="s">
        <v>79</v>
      </c>
      <c r="H85" s="7" t="s">
        <v>127</v>
      </c>
      <c r="I85" s="19" t="s">
        <v>51</v>
      </c>
      <c r="J85" s="60">
        <v>1800</v>
      </c>
      <c r="K85" s="55"/>
      <c r="L85" s="55">
        <f>J85+K85</f>
        <v>1800</v>
      </c>
      <c r="M85" s="55"/>
      <c r="N85" s="56">
        <f t="shared" si="153"/>
        <v>1800</v>
      </c>
      <c r="O85" s="55"/>
      <c r="P85" s="56">
        <f t="shared" si="175"/>
        <v>1800</v>
      </c>
      <c r="Q85" s="55"/>
      <c r="R85" s="56">
        <f t="shared" si="176"/>
        <v>1800</v>
      </c>
      <c r="S85" s="55"/>
      <c r="T85" s="56">
        <f t="shared" si="177"/>
        <v>1800</v>
      </c>
      <c r="U85" s="55"/>
      <c r="V85" s="56">
        <f t="shared" si="178"/>
        <v>1800</v>
      </c>
    </row>
    <row r="86" spans="1:22" ht="24.75" customHeight="1">
      <c r="A86" s="7" t="s">
        <v>76</v>
      </c>
      <c r="B86" s="7" t="s">
        <v>77</v>
      </c>
      <c r="C86" s="7" t="s">
        <v>128</v>
      </c>
      <c r="D86" s="7" t="s">
        <v>78</v>
      </c>
      <c r="E86" s="7" t="s">
        <v>76</v>
      </c>
      <c r="F86" s="7" t="s">
        <v>78</v>
      </c>
      <c r="G86" s="7" t="s">
        <v>79</v>
      </c>
      <c r="H86" s="7" t="s">
        <v>76</v>
      </c>
      <c r="I86" s="12" t="s">
        <v>2</v>
      </c>
      <c r="J86" s="54">
        <f t="shared" ref="J86:V86" si="180">J87</f>
        <v>72</v>
      </c>
      <c r="K86" s="54">
        <f t="shared" si="180"/>
        <v>0</v>
      </c>
      <c r="L86" s="54">
        <f t="shared" si="180"/>
        <v>72</v>
      </c>
      <c r="M86" s="54">
        <f t="shared" si="180"/>
        <v>0</v>
      </c>
      <c r="N86" s="54">
        <f t="shared" si="180"/>
        <v>72</v>
      </c>
      <c r="O86" s="54">
        <f t="shared" si="180"/>
        <v>0</v>
      </c>
      <c r="P86" s="54">
        <f t="shared" si="180"/>
        <v>72</v>
      </c>
      <c r="Q86" s="54">
        <f t="shared" si="180"/>
        <v>0</v>
      </c>
      <c r="R86" s="54">
        <f t="shared" si="180"/>
        <v>72</v>
      </c>
      <c r="S86" s="54">
        <f t="shared" si="180"/>
        <v>0</v>
      </c>
      <c r="T86" s="54">
        <f t="shared" si="180"/>
        <v>72</v>
      </c>
      <c r="U86" s="54">
        <f t="shared" si="180"/>
        <v>0</v>
      </c>
      <c r="V86" s="54">
        <f t="shared" si="180"/>
        <v>72</v>
      </c>
    </row>
    <row r="87" spans="1:22" ht="45" customHeight="1">
      <c r="A87" s="7" t="s">
        <v>76</v>
      </c>
      <c r="B87" s="7" t="s">
        <v>77</v>
      </c>
      <c r="C87" s="7" t="s">
        <v>128</v>
      </c>
      <c r="D87" s="7" t="s">
        <v>85</v>
      </c>
      <c r="E87" s="7" t="s">
        <v>76</v>
      </c>
      <c r="F87" s="7" t="s">
        <v>78</v>
      </c>
      <c r="G87" s="7" t="s">
        <v>79</v>
      </c>
      <c r="H87" s="7" t="s">
        <v>129</v>
      </c>
      <c r="I87" s="11" t="s">
        <v>1</v>
      </c>
      <c r="J87" s="60">
        <f t="shared" ref="J87" si="181">J88+J89</f>
        <v>72</v>
      </c>
      <c r="K87" s="55"/>
      <c r="L87" s="55">
        <f>J87+K87</f>
        <v>72</v>
      </c>
      <c r="M87" s="55"/>
      <c r="N87" s="56">
        <f t="shared" si="153"/>
        <v>72</v>
      </c>
      <c r="O87" s="55"/>
      <c r="P87" s="56">
        <f t="shared" ref="P87:P89" si="182">N87+O87</f>
        <v>72</v>
      </c>
      <c r="Q87" s="55"/>
      <c r="R87" s="56">
        <f t="shared" ref="R87:R89" si="183">P87+Q87</f>
        <v>72</v>
      </c>
      <c r="S87" s="55"/>
      <c r="T87" s="56">
        <f t="shared" ref="T87:T89" si="184">R87+S87</f>
        <v>72</v>
      </c>
      <c r="U87" s="55"/>
      <c r="V87" s="56">
        <f t="shared" ref="V87:V89" si="185">T87+U87</f>
        <v>72</v>
      </c>
    </row>
    <row r="88" spans="1:22" ht="50.25" customHeight="1">
      <c r="A88" s="7" t="s">
        <v>106</v>
      </c>
      <c r="B88" s="7" t="s">
        <v>77</v>
      </c>
      <c r="C88" s="7" t="s">
        <v>128</v>
      </c>
      <c r="D88" s="7" t="s">
        <v>85</v>
      </c>
      <c r="E88" s="7" t="s">
        <v>91</v>
      </c>
      <c r="F88" s="7" t="s">
        <v>99</v>
      </c>
      <c r="G88" s="7" t="s">
        <v>79</v>
      </c>
      <c r="H88" s="7" t="s">
        <v>129</v>
      </c>
      <c r="I88" s="11" t="s">
        <v>45</v>
      </c>
      <c r="J88" s="60">
        <v>30</v>
      </c>
      <c r="K88" s="55"/>
      <c r="L88" s="55">
        <f>J88+K88</f>
        <v>30</v>
      </c>
      <c r="M88" s="55"/>
      <c r="N88" s="56">
        <f t="shared" si="153"/>
        <v>30</v>
      </c>
      <c r="O88" s="55"/>
      <c r="P88" s="56">
        <f t="shared" si="182"/>
        <v>30</v>
      </c>
      <c r="Q88" s="55"/>
      <c r="R88" s="56">
        <f t="shared" si="183"/>
        <v>30</v>
      </c>
      <c r="S88" s="55"/>
      <c r="T88" s="56">
        <f t="shared" si="184"/>
        <v>30</v>
      </c>
      <c r="U88" s="55"/>
      <c r="V88" s="56">
        <f t="shared" si="185"/>
        <v>30</v>
      </c>
    </row>
    <row r="89" spans="1:22" ht="54" customHeight="1">
      <c r="A89" s="7" t="s">
        <v>114</v>
      </c>
      <c r="B89" s="7" t="s">
        <v>77</v>
      </c>
      <c r="C89" s="7" t="s">
        <v>128</v>
      </c>
      <c r="D89" s="7" t="s">
        <v>85</v>
      </c>
      <c r="E89" s="7" t="s">
        <v>91</v>
      </c>
      <c r="F89" s="7" t="s">
        <v>99</v>
      </c>
      <c r="G89" s="7" t="s">
        <v>79</v>
      </c>
      <c r="H89" s="7" t="s">
        <v>129</v>
      </c>
      <c r="I89" s="11" t="s">
        <v>45</v>
      </c>
      <c r="J89" s="60">
        <v>42</v>
      </c>
      <c r="K89" s="55"/>
      <c r="L89" s="55">
        <f>J89+K89</f>
        <v>42</v>
      </c>
      <c r="M89" s="55"/>
      <c r="N89" s="56">
        <f t="shared" si="153"/>
        <v>42</v>
      </c>
      <c r="O89" s="55"/>
      <c r="P89" s="56">
        <f t="shared" si="182"/>
        <v>42</v>
      </c>
      <c r="Q89" s="55"/>
      <c r="R89" s="56">
        <f t="shared" si="183"/>
        <v>42</v>
      </c>
      <c r="S89" s="55"/>
      <c r="T89" s="56">
        <f t="shared" si="184"/>
        <v>42</v>
      </c>
      <c r="U89" s="55"/>
      <c r="V89" s="56">
        <f t="shared" si="185"/>
        <v>42</v>
      </c>
    </row>
    <row r="90" spans="1:22" ht="21" customHeight="1">
      <c r="A90" s="7" t="s">
        <v>76</v>
      </c>
      <c r="B90" s="7" t="s">
        <v>77</v>
      </c>
      <c r="C90" s="7" t="s">
        <v>130</v>
      </c>
      <c r="D90" s="7" t="s">
        <v>78</v>
      </c>
      <c r="E90" s="7" t="s">
        <v>76</v>
      </c>
      <c r="F90" s="7" t="s">
        <v>78</v>
      </c>
      <c r="G90" s="7" t="s">
        <v>79</v>
      </c>
      <c r="H90" s="7" t="s">
        <v>76</v>
      </c>
      <c r="I90" s="8" t="s">
        <v>5</v>
      </c>
      <c r="J90" s="54">
        <f>J91+J103+J105</f>
        <v>216</v>
      </c>
      <c r="K90" s="54">
        <f t="shared" ref="K90:R90" si="186">K91+K103+K105</f>
        <v>0</v>
      </c>
      <c r="L90" s="54">
        <f t="shared" si="186"/>
        <v>216</v>
      </c>
      <c r="M90" s="54">
        <f t="shared" si="186"/>
        <v>0</v>
      </c>
      <c r="N90" s="54">
        <f t="shared" si="186"/>
        <v>216</v>
      </c>
      <c r="O90" s="54">
        <f t="shared" si="186"/>
        <v>300</v>
      </c>
      <c r="P90" s="54">
        <f t="shared" si="186"/>
        <v>516</v>
      </c>
      <c r="Q90" s="54">
        <f t="shared" si="186"/>
        <v>0</v>
      </c>
      <c r="R90" s="54">
        <f t="shared" si="186"/>
        <v>516</v>
      </c>
      <c r="S90" s="54">
        <f t="shared" ref="S90:U90" si="187">S91+S103+S105</f>
        <v>377.01</v>
      </c>
      <c r="T90" s="54">
        <f t="shared" ref="T90:V90" si="188">T91+T103+T105</f>
        <v>893.01</v>
      </c>
      <c r="U90" s="54">
        <f t="shared" si="187"/>
        <v>0</v>
      </c>
      <c r="V90" s="54">
        <f t="shared" si="188"/>
        <v>893.01</v>
      </c>
    </row>
    <row r="91" spans="1:22" ht="43.5" customHeight="1">
      <c r="A91" s="20" t="s">
        <v>76</v>
      </c>
      <c r="B91" s="20" t="s">
        <v>77</v>
      </c>
      <c r="C91" s="20" t="s">
        <v>130</v>
      </c>
      <c r="D91" s="20" t="s">
        <v>80</v>
      </c>
      <c r="E91" s="20" t="s">
        <v>76</v>
      </c>
      <c r="F91" s="20" t="s">
        <v>80</v>
      </c>
      <c r="G91" s="20" t="s">
        <v>79</v>
      </c>
      <c r="H91" s="20" t="s">
        <v>129</v>
      </c>
      <c r="I91" s="38" t="s">
        <v>166</v>
      </c>
      <c r="J91" s="125">
        <f>SUM(J92:J102)</f>
        <v>80</v>
      </c>
      <c r="K91" s="125">
        <f t="shared" ref="K91:R91" si="189">SUM(K92:K102)</f>
        <v>0</v>
      </c>
      <c r="L91" s="125">
        <f t="shared" si="189"/>
        <v>80</v>
      </c>
      <c r="M91" s="125">
        <f t="shared" si="189"/>
        <v>0</v>
      </c>
      <c r="N91" s="125">
        <f t="shared" si="189"/>
        <v>80</v>
      </c>
      <c r="O91" s="125">
        <f t="shared" si="189"/>
        <v>0</v>
      </c>
      <c r="P91" s="125">
        <f t="shared" si="189"/>
        <v>80</v>
      </c>
      <c r="Q91" s="125">
        <f t="shared" si="189"/>
        <v>0</v>
      </c>
      <c r="R91" s="125">
        <f t="shared" si="189"/>
        <v>80</v>
      </c>
      <c r="S91" s="125">
        <f t="shared" ref="S91:U91" si="190">SUM(S92:S102)</f>
        <v>296.39999999999998</v>
      </c>
      <c r="T91" s="125">
        <f t="shared" ref="T91:V91" si="191">SUM(T92:T102)</f>
        <v>376.4</v>
      </c>
      <c r="U91" s="125">
        <f t="shared" si="190"/>
        <v>0</v>
      </c>
      <c r="V91" s="125">
        <f t="shared" si="191"/>
        <v>376.4</v>
      </c>
    </row>
    <row r="92" spans="1:22" ht="84.75" customHeight="1">
      <c r="A92" s="20" t="s">
        <v>240</v>
      </c>
      <c r="B92" s="20" t="s">
        <v>77</v>
      </c>
      <c r="C92" s="20" t="s">
        <v>130</v>
      </c>
      <c r="D92" s="20" t="s">
        <v>80</v>
      </c>
      <c r="E92" s="20" t="s">
        <v>160</v>
      </c>
      <c r="F92" s="20" t="s">
        <v>80</v>
      </c>
      <c r="G92" s="20" t="s">
        <v>79</v>
      </c>
      <c r="H92" s="20" t="s">
        <v>129</v>
      </c>
      <c r="I92" s="21" t="s">
        <v>161</v>
      </c>
      <c r="J92" s="62"/>
      <c r="K92" s="55"/>
      <c r="L92" s="55">
        <f t="shared" ref="L92:L115" si="192">J92+K92</f>
        <v>0</v>
      </c>
      <c r="M92" s="55"/>
      <c r="N92" s="56">
        <f t="shared" si="153"/>
        <v>0</v>
      </c>
      <c r="O92" s="55"/>
      <c r="P92" s="56">
        <f t="shared" ref="P92:P115" si="193">N92+O92</f>
        <v>0</v>
      </c>
      <c r="Q92" s="55"/>
      <c r="R92" s="56">
        <f t="shared" ref="R92:R95" si="194">P92+Q92</f>
        <v>0</v>
      </c>
      <c r="S92" s="55">
        <v>50</v>
      </c>
      <c r="T92" s="56">
        <f t="shared" ref="T92:T97" si="195">R92+S92</f>
        <v>50</v>
      </c>
      <c r="U92" s="55"/>
      <c r="V92" s="56">
        <f t="shared" ref="V92:V102" si="196">T92+U92</f>
        <v>50</v>
      </c>
    </row>
    <row r="93" spans="1:22" ht="93.75" customHeight="1">
      <c r="A93" s="20" t="s">
        <v>106</v>
      </c>
      <c r="B93" s="20" t="s">
        <v>77</v>
      </c>
      <c r="C93" s="20" t="s">
        <v>130</v>
      </c>
      <c r="D93" s="20" t="s">
        <v>80</v>
      </c>
      <c r="E93" s="20" t="s">
        <v>160</v>
      </c>
      <c r="F93" s="20" t="s">
        <v>80</v>
      </c>
      <c r="G93" s="20" t="s">
        <v>79</v>
      </c>
      <c r="H93" s="20" t="s">
        <v>129</v>
      </c>
      <c r="I93" s="21" t="s">
        <v>161</v>
      </c>
      <c r="J93" s="62">
        <v>30</v>
      </c>
      <c r="K93" s="55"/>
      <c r="L93" s="55">
        <f t="shared" si="192"/>
        <v>30</v>
      </c>
      <c r="M93" s="55"/>
      <c r="N93" s="56">
        <f t="shared" si="153"/>
        <v>30</v>
      </c>
      <c r="O93" s="55"/>
      <c r="P93" s="56">
        <f t="shared" si="193"/>
        <v>30</v>
      </c>
      <c r="Q93" s="55"/>
      <c r="R93" s="56">
        <f t="shared" si="194"/>
        <v>30</v>
      </c>
      <c r="S93" s="55"/>
      <c r="T93" s="56">
        <f t="shared" si="195"/>
        <v>30</v>
      </c>
      <c r="U93" s="55"/>
      <c r="V93" s="56">
        <f t="shared" si="196"/>
        <v>30</v>
      </c>
    </row>
    <row r="94" spans="1:22" ht="77.25" customHeight="1">
      <c r="A94" s="20" t="s">
        <v>240</v>
      </c>
      <c r="B94" s="20" t="s">
        <v>77</v>
      </c>
      <c r="C94" s="20" t="s">
        <v>130</v>
      </c>
      <c r="D94" s="20" t="s">
        <v>80</v>
      </c>
      <c r="E94" s="20" t="s">
        <v>162</v>
      </c>
      <c r="F94" s="20" t="s">
        <v>80</v>
      </c>
      <c r="G94" s="20" t="s">
        <v>79</v>
      </c>
      <c r="H94" s="20" t="s">
        <v>129</v>
      </c>
      <c r="I94" s="21" t="s">
        <v>163</v>
      </c>
      <c r="J94" s="62"/>
      <c r="K94" s="55"/>
      <c r="L94" s="55">
        <f t="shared" si="192"/>
        <v>0</v>
      </c>
      <c r="M94" s="55"/>
      <c r="N94" s="56">
        <f t="shared" si="153"/>
        <v>0</v>
      </c>
      <c r="O94" s="55"/>
      <c r="P94" s="56">
        <f t="shared" si="193"/>
        <v>0</v>
      </c>
      <c r="Q94" s="55"/>
      <c r="R94" s="56">
        <f t="shared" si="194"/>
        <v>0</v>
      </c>
      <c r="S94" s="55">
        <v>50</v>
      </c>
      <c r="T94" s="56">
        <f t="shared" si="195"/>
        <v>50</v>
      </c>
      <c r="U94" s="55"/>
      <c r="V94" s="56">
        <f t="shared" si="196"/>
        <v>50</v>
      </c>
    </row>
    <row r="95" spans="1:22" ht="111.75" customHeight="1">
      <c r="A95" s="20" t="s">
        <v>106</v>
      </c>
      <c r="B95" s="20" t="s">
        <v>77</v>
      </c>
      <c r="C95" s="20" t="s">
        <v>130</v>
      </c>
      <c r="D95" s="20" t="s">
        <v>80</v>
      </c>
      <c r="E95" s="20" t="s">
        <v>162</v>
      </c>
      <c r="F95" s="20" t="s">
        <v>80</v>
      </c>
      <c r="G95" s="20" t="s">
        <v>79</v>
      </c>
      <c r="H95" s="20" t="s">
        <v>129</v>
      </c>
      <c r="I95" s="21" t="s">
        <v>163</v>
      </c>
      <c r="J95" s="62">
        <v>30</v>
      </c>
      <c r="K95" s="62"/>
      <c r="L95" s="55">
        <f t="shared" si="192"/>
        <v>30</v>
      </c>
      <c r="M95" s="62"/>
      <c r="N95" s="56">
        <f t="shared" si="153"/>
        <v>30</v>
      </c>
      <c r="O95" s="62"/>
      <c r="P95" s="56">
        <f t="shared" si="193"/>
        <v>30</v>
      </c>
      <c r="Q95" s="62"/>
      <c r="R95" s="56">
        <f t="shared" si="194"/>
        <v>30</v>
      </c>
      <c r="S95" s="62"/>
      <c r="T95" s="56">
        <f t="shared" si="195"/>
        <v>30</v>
      </c>
      <c r="U95" s="62"/>
      <c r="V95" s="56">
        <f t="shared" si="196"/>
        <v>30</v>
      </c>
    </row>
    <row r="96" spans="1:22" ht="52.5" customHeight="1">
      <c r="A96" s="20" t="s">
        <v>240</v>
      </c>
      <c r="B96" s="20" t="s">
        <v>77</v>
      </c>
      <c r="C96" s="20" t="s">
        <v>130</v>
      </c>
      <c r="D96" s="20" t="s">
        <v>80</v>
      </c>
      <c r="E96" s="20" t="s">
        <v>241</v>
      </c>
      <c r="F96" s="20" t="s">
        <v>80</v>
      </c>
      <c r="G96" s="20" t="s">
        <v>79</v>
      </c>
      <c r="H96" s="20" t="s">
        <v>129</v>
      </c>
      <c r="I96" s="122" t="s">
        <v>242</v>
      </c>
      <c r="J96" s="62"/>
      <c r="K96" s="55"/>
      <c r="L96" s="55">
        <f t="shared" si="192"/>
        <v>0</v>
      </c>
      <c r="M96" s="55"/>
      <c r="N96" s="56">
        <f t="shared" si="153"/>
        <v>0</v>
      </c>
      <c r="O96" s="55"/>
      <c r="P96" s="56">
        <f t="shared" si="193"/>
        <v>0</v>
      </c>
      <c r="Q96" s="55"/>
      <c r="R96" s="56">
        <f t="shared" ref="R96" si="197">P96+Q96</f>
        <v>0</v>
      </c>
      <c r="S96" s="55">
        <v>30</v>
      </c>
      <c r="T96" s="56">
        <f t="shared" si="195"/>
        <v>30</v>
      </c>
      <c r="U96" s="55"/>
      <c r="V96" s="56">
        <f t="shared" si="196"/>
        <v>30</v>
      </c>
    </row>
    <row r="97" spans="1:22" ht="64.5" customHeight="1">
      <c r="A97" s="20" t="s">
        <v>240</v>
      </c>
      <c r="B97" s="20" t="s">
        <v>77</v>
      </c>
      <c r="C97" s="20" t="s">
        <v>130</v>
      </c>
      <c r="D97" s="20" t="s">
        <v>80</v>
      </c>
      <c r="E97" s="20" t="s">
        <v>243</v>
      </c>
      <c r="F97" s="20" t="s">
        <v>80</v>
      </c>
      <c r="G97" s="20" t="s">
        <v>79</v>
      </c>
      <c r="H97" s="20" t="s">
        <v>129</v>
      </c>
      <c r="I97" s="122" t="s">
        <v>244</v>
      </c>
      <c r="J97" s="62"/>
      <c r="K97" s="62"/>
      <c r="L97" s="55">
        <f t="shared" si="192"/>
        <v>0</v>
      </c>
      <c r="M97" s="62"/>
      <c r="N97" s="62"/>
      <c r="O97" s="62"/>
      <c r="P97" s="62"/>
      <c r="Q97" s="62"/>
      <c r="R97" s="62"/>
      <c r="S97" s="62">
        <v>25</v>
      </c>
      <c r="T97" s="56">
        <f t="shared" si="195"/>
        <v>25</v>
      </c>
      <c r="U97" s="62"/>
      <c r="V97" s="56">
        <f t="shared" si="196"/>
        <v>25</v>
      </c>
    </row>
    <row r="98" spans="1:22" ht="66.75" customHeight="1">
      <c r="A98" s="20" t="s">
        <v>240</v>
      </c>
      <c r="B98" s="20" t="s">
        <v>77</v>
      </c>
      <c r="C98" s="20" t="s">
        <v>130</v>
      </c>
      <c r="D98" s="20" t="s">
        <v>80</v>
      </c>
      <c r="E98" s="20" t="s">
        <v>245</v>
      </c>
      <c r="F98" s="20" t="s">
        <v>80</v>
      </c>
      <c r="G98" s="20" t="s">
        <v>79</v>
      </c>
      <c r="H98" s="20" t="s">
        <v>129</v>
      </c>
      <c r="I98" s="122" t="s">
        <v>246</v>
      </c>
      <c r="J98" s="62"/>
      <c r="K98" s="55"/>
      <c r="L98" s="55">
        <f t="shared" si="192"/>
        <v>0</v>
      </c>
      <c r="M98" s="55"/>
      <c r="N98" s="56">
        <f t="shared" si="153"/>
        <v>0</v>
      </c>
      <c r="O98" s="55"/>
      <c r="P98" s="56">
        <f t="shared" si="193"/>
        <v>0</v>
      </c>
      <c r="Q98" s="55"/>
      <c r="R98" s="56">
        <f t="shared" ref="R98:R115" si="198">P98+Q98</f>
        <v>0</v>
      </c>
      <c r="S98" s="55">
        <v>10</v>
      </c>
      <c r="T98" s="56">
        <f t="shared" ref="T98:T102" si="199">R98+S98</f>
        <v>10</v>
      </c>
      <c r="U98" s="55"/>
      <c r="V98" s="56">
        <f t="shared" si="196"/>
        <v>10</v>
      </c>
    </row>
    <row r="99" spans="1:22" ht="66.75" customHeight="1">
      <c r="A99" s="20" t="s">
        <v>240</v>
      </c>
      <c r="B99" s="20" t="s">
        <v>77</v>
      </c>
      <c r="C99" s="20" t="s">
        <v>130</v>
      </c>
      <c r="D99" s="20" t="s">
        <v>80</v>
      </c>
      <c r="E99" s="20" t="s">
        <v>247</v>
      </c>
      <c r="F99" s="20" t="s">
        <v>80</v>
      </c>
      <c r="G99" s="20" t="s">
        <v>79</v>
      </c>
      <c r="H99" s="20" t="s">
        <v>129</v>
      </c>
      <c r="I99" s="122" t="s">
        <v>248</v>
      </c>
      <c r="J99" s="62"/>
      <c r="K99" s="55"/>
      <c r="L99" s="55">
        <f t="shared" si="192"/>
        <v>0</v>
      </c>
      <c r="M99" s="55"/>
      <c r="N99" s="56">
        <f t="shared" si="153"/>
        <v>0</v>
      </c>
      <c r="O99" s="55"/>
      <c r="P99" s="56">
        <f t="shared" si="193"/>
        <v>0</v>
      </c>
      <c r="Q99" s="55"/>
      <c r="R99" s="56">
        <f t="shared" si="198"/>
        <v>0</v>
      </c>
      <c r="S99" s="55">
        <v>10</v>
      </c>
      <c r="T99" s="56">
        <f t="shared" si="199"/>
        <v>10</v>
      </c>
      <c r="U99" s="55"/>
      <c r="V99" s="56">
        <f t="shared" si="196"/>
        <v>10</v>
      </c>
    </row>
    <row r="100" spans="1:22" ht="66.75" customHeight="1">
      <c r="A100" s="20" t="s">
        <v>240</v>
      </c>
      <c r="B100" s="20" t="s">
        <v>77</v>
      </c>
      <c r="C100" s="20" t="s">
        <v>130</v>
      </c>
      <c r="D100" s="20" t="s">
        <v>80</v>
      </c>
      <c r="E100" s="20" t="s">
        <v>249</v>
      </c>
      <c r="F100" s="20" t="s">
        <v>80</v>
      </c>
      <c r="G100" s="20" t="s">
        <v>79</v>
      </c>
      <c r="H100" s="20" t="s">
        <v>129</v>
      </c>
      <c r="I100" s="122" t="s">
        <v>250</v>
      </c>
      <c r="J100" s="62"/>
      <c r="K100" s="55"/>
      <c r="L100" s="55">
        <f t="shared" si="192"/>
        <v>0</v>
      </c>
      <c r="M100" s="55"/>
      <c r="N100" s="56">
        <f t="shared" si="153"/>
        <v>0</v>
      </c>
      <c r="O100" s="55"/>
      <c r="P100" s="56">
        <f t="shared" si="193"/>
        <v>0</v>
      </c>
      <c r="Q100" s="55"/>
      <c r="R100" s="56">
        <f t="shared" si="198"/>
        <v>0</v>
      </c>
      <c r="S100" s="55">
        <v>71.400000000000006</v>
      </c>
      <c r="T100" s="56">
        <f t="shared" si="199"/>
        <v>71.400000000000006</v>
      </c>
      <c r="U100" s="55"/>
      <c r="V100" s="56">
        <f t="shared" si="196"/>
        <v>71.400000000000006</v>
      </c>
    </row>
    <row r="101" spans="1:22" ht="66.75" customHeight="1">
      <c r="A101" s="20" t="s">
        <v>240</v>
      </c>
      <c r="B101" s="20" t="s">
        <v>77</v>
      </c>
      <c r="C101" s="20" t="s">
        <v>130</v>
      </c>
      <c r="D101" s="20" t="s">
        <v>80</v>
      </c>
      <c r="E101" s="20" t="s">
        <v>164</v>
      </c>
      <c r="F101" s="20" t="s">
        <v>80</v>
      </c>
      <c r="G101" s="20" t="s">
        <v>79</v>
      </c>
      <c r="H101" s="20" t="s">
        <v>129</v>
      </c>
      <c r="I101" s="21" t="s">
        <v>165</v>
      </c>
      <c r="J101" s="62"/>
      <c r="K101" s="55"/>
      <c r="L101" s="55">
        <f t="shared" si="192"/>
        <v>0</v>
      </c>
      <c r="M101" s="55"/>
      <c r="N101" s="56">
        <f t="shared" si="153"/>
        <v>0</v>
      </c>
      <c r="O101" s="55"/>
      <c r="P101" s="56">
        <f t="shared" si="193"/>
        <v>0</v>
      </c>
      <c r="Q101" s="55"/>
      <c r="R101" s="56">
        <f t="shared" si="198"/>
        <v>0</v>
      </c>
      <c r="S101" s="55">
        <v>50</v>
      </c>
      <c r="T101" s="56">
        <f t="shared" si="199"/>
        <v>50</v>
      </c>
      <c r="U101" s="55"/>
      <c r="V101" s="56">
        <f t="shared" si="196"/>
        <v>50</v>
      </c>
    </row>
    <row r="102" spans="1:22" ht="66.75" customHeight="1">
      <c r="A102" s="20" t="s">
        <v>106</v>
      </c>
      <c r="B102" s="20" t="s">
        <v>77</v>
      </c>
      <c r="C102" s="20" t="s">
        <v>130</v>
      </c>
      <c r="D102" s="20" t="s">
        <v>80</v>
      </c>
      <c r="E102" s="20" t="s">
        <v>164</v>
      </c>
      <c r="F102" s="20" t="s">
        <v>80</v>
      </c>
      <c r="G102" s="20" t="s">
        <v>79</v>
      </c>
      <c r="H102" s="20" t="s">
        <v>129</v>
      </c>
      <c r="I102" s="21" t="s">
        <v>165</v>
      </c>
      <c r="J102" s="62">
        <v>20</v>
      </c>
      <c r="K102" s="55"/>
      <c r="L102" s="55">
        <f t="shared" si="192"/>
        <v>20</v>
      </c>
      <c r="M102" s="55"/>
      <c r="N102" s="56">
        <f t="shared" si="153"/>
        <v>20</v>
      </c>
      <c r="O102" s="55"/>
      <c r="P102" s="56">
        <f t="shared" si="193"/>
        <v>20</v>
      </c>
      <c r="Q102" s="55"/>
      <c r="R102" s="56">
        <f t="shared" si="198"/>
        <v>20</v>
      </c>
      <c r="S102" s="55"/>
      <c r="T102" s="56">
        <f t="shared" si="199"/>
        <v>20</v>
      </c>
      <c r="U102" s="55"/>
      <c r="V102" s="56">
        <f t="shared" si="196"/>
        <v>20</v>
      </c>
    </row>
    <row r="103" spans="1:22" ht="66.75" customHeight="1">
      <c r="A103" s="20" t="s">
        <v>106</v>
      </c>
      <c r="B103" s="20" t="s">
        <v>77</v>
      </c>
      <c r="C103" s="20" t="s">
        <v>130</v>
      </c>
      <c r="D103" s="20" t="s">
        <v>85</v>
      </c>
      <c r="E103" s="20" t="s">
        <v>76</v>
      </c>
      <c r="F103" s="20" t="s">
        <v>85</v>
      </c>
      <c r="G103" s="20" t="s">
        <v>79</v>
      </c>
      <c r="H103" s="20" t="s">
        <v>129</v>
      </c>
      <c r="I103" s="21" t="s">
        <v>167</v>
      </c>
      <c r="J103" s="125">
        <f>J104</f>
        <v>36</v>
      </c>
      <c r="K103" s="125">
        <f t="shared" ref="K103:R103" si="200">K104</f>
        <v>0</v>
      </c>
      <c r="L103" s="125">
        <f t="shared" si="200"/>
        <v>36</v>
      </c>
      <c r="M103" s="125">
        <f t="shared" si="200"/>
        <v>0</v>
      </c>
      <c r="N103" s="125">
        <f t="shared" si="200"/>
        <v>36</v>
      </c>
      <c r="O103" s="125">
        <f t="shared" si="200"/>
        <v>0</v>
      </c>
      <c r="P103" s="125">
        <f t="shared" si="200"/>
        <v>36</v>
      </c>
      <c r="Q103" s="125">
        <f t="shared" si="200"/>
        <v>0</v>
      </c>
      <c r="R103" s="125">
        <f t="shared" si="200"/>
        <v>36</v>
      </c>
      <c r="S103" s="125">
        <f t="shared" ref="S103:U103" si="201">S104</f>
        <v>0</v>
      </c>
      <c r="T103" s="125">
        <f t="shared" ref="T103:V103" si="202">T104</f>
        <v>36</v>
      </c>
      <c r="U103" s="125">
        <f t="shared" si="201"/>
        <v>0</v>
      </c>
      <c r="V103" s="125">
        <f t="shared" si="202"/>
        <v>36</v>
      </c>
    </row>
    <row r="104" spans="1:22" ht="66.75" customHeight="1">
      <c r="A104" s="20" t="s">
        <v>106</v>
      </c>
      <c r="B104" s="20" t="s">
        <v>77</v>
      </c>
      <c r="C104" s="20" t="s">
        <v>130</v>
      </c>
      <c r="D104" s="20" t="s">
        <v>85</v>
      </c>
      <c r="E104" s="20" t="s">
        <v>89</v>
      </c>
      <c r="F104" s="20" t="s">
        <v>85</v>
      </c>
      <c r="G104" s="20" t="s">
        <v>79</v>
      </c>
      <c r="H104" s="20" t="s">
        <v>129</v>
      </c>
      <c r="I104" s="21" t="s">
        <v>168</v>
      </c>
      <c r="J104" s="62">
        <v>36</v>
      </c>
      <c r="K104" s="55"/>
      <c r="L104" s="55">
        <f t="shared" si="192"/>
        <v>36</v>
      </c>
      <c r="M104" s="55"/>
      <c r="N104" s="56">
        <f t="shared" si="153"/>
        <v>36</v>
      </c>
      <c r="O104" s="55"/>
      <c r="P104" s="56">
        <f t="shared" si="193"/>
        <v>36</v>
      </c>
      <c r="Q104" s="55"/>
      <c r="R104" s="56">
        <f t="shared" si="198"/>
        <v>36</v>
      </c>
      <c r="S104" s="55"/>
      <c r="T104" s="56">
        <f t="shared" ref="T104" si="203">R104+S104</f>
        <v>36</v>
      </c>
      <c r="U104" s="55"/>
      <c r="V104" s="56">
        <f t="shared" ref="V104" si="204">T104+U104</f>
        <v>36</v>
      </c>
    </row>
    <row r="105" spans="1:22" ht="66.75" customHeight="1">
      <c r="A105" s="7" t="s">
        <v>76</v>
      </c>
      <c r="B105" s="7" t="s">
        <v>77</v>
      </c>
      <c r="C105" s="7" t="s">
        <v>130</v>
      </c>
      <c r="D105" s="7" t="s">
        <v>156</v>
      </c>
      <c r="E105" s="7" t="s">
        <v>76</v>
      </c>
      <c r="F105" s="7" t="s">
        <v>78</v>
      </c>
      <c r="G105" s="7" t="s">
        <v>79</v>
      </c>
      <c r="H105" s="7" t="s">
        <v>129</v>
      </c>
      <c r="I105" s="123" t="s">
        <v>252</v>
      </c>
      <c r="J105" s="125">
        <f>J108+J110+J106</f>
        <v>100</v>
      </c>
      <c r="K105" s="125">
        <f t="shared" ref="K105:T105" si="205">K108+K110+K106</f>
        <v>0</v>
      </c>
      <c r="L105" s="125">
        <f t="shared" si="205"/>
        <v>100</v>
      </c>
      <c r="M105" s="125">
        <f t="shared" si="205"/>
        <v>0</v>
      </c>
      <c r="N105" s="125">
        <f t="shared" si="205"/>
        <v>100</v>
      </c>
      <c r="O105" s="125">
        <f t="shared" si="205"/>
        <v>300</v>
      </c>
      <c r="P105" s="125">
        <f t="shared" si="205"/>
        <v>400</v>
      </c>
      <c r="Q105" s="125">
        <f t="shared" si="205"/>
        <v>0</v>
      </c>
      <c r="R105" s="125">
        <f t="shared" si="205"/>
        <v>400</v>
      </c>
      <c r="S105" s="125">
        <f t="shared" si="205"/>
        <v>80.61</v>
      </c>
      <c r="T105" s="125">
        <f t="shared" si="205"/>
        <v>480.61</v>
      </c>
      <c r="U105" s="125">
        <f t="shared" ref="U105:V105" si="206">U108+U110+U106</f>
        <v>0</v>
      </c>
      <c r="V105" s="125">
        <f t="shared" si="206"/>
        <v>480.61</v>
      </c>
    </row>
    <row r="106" spans="1:22" ht="66.75" customHeight="1">
      <c r="A106" s="22" t="s">
        <v>76</v>
      </c>
      <c r="B106" s="22" t="s">
        <v>77</v>
      </c>
      <c r="C106" s="22" t="s">
        <v>130</v>
      </c>
      <c r="D106" s="22" t="s">
        <v>156</v>
      </c>
      <c r="E106" s="22" t="s">
        <v>123</v>
      </c>
      <c r="F106" s="22" t="s">
        <v>78</v>
      </c>
      <c r="G106" s="22" t="s">
        <v>79</v>
      </c>
      <c r="H106" s="22" t="s">
        <v>129</v>
      </c>
      <c r="I106" s="128" t="s">
        <v>260</v>
      </c>
      <c r="J106" s="125">
        <f>J107</f>
        <v>0</v>
      </c>
      <c r="K106" s="125">
        <f t="shared" ref="K106:V106" si="207">K107</f>
        <v>0</v>
      </c>
      <c r="L106" s="125">
        <f t="shared" si="207"/>
        <v>0</v>
      </c>
      <c r="M106" s="125">
        <f t="shared" si="207"/>
        <v>0</v>
      </c>
      <c r="N106" s="125">
        <f t="shared" si="207"/>
        <v>0</v>
      </c>
      <c r="O106" s="125">
        <f t="shared" si="207"/>
        <v>0</v>
      </c>
      <c r="P106" s="125">
        <f t="shared" si="207"/>
        <v>0</v>
      </c>
      <c r="Q106" s="125">
        <f t="shared" si="207"/>
        <v>0</v>
      </c>
      <c r="R106" s="125">
        <f t="shared" si="207"/>
        <v>0</v>
      </c>
      <c r="S106" s="125">
        <f t="shared" si="207"/>
        <v>27.01</v>
      </c>
      <c r="T106" s="125">
        <f t="shared" si="207"/>
        <v>27.01</v>
      </c>
      <c r="U106" s="125">
        <f t="shared" si="207"/>
        <v>0</v>
      </c>
      <c r="V106" s="125">
        <f t="shared" si="207"/>
        <v>27.01</v>
      </c>
    </row>
    <row r="107" spans="1:22" ht="180">
      <c r="A107" s="22" t="s">
        <v>256</v>
      </c>
      <c r="B107" s="22" t="s">
        <v>77</v>
      </c>
      <c r="C107" s="22" t="s">
        <v>130</v>
      </c>
      <c r="D107" s="22" t="s">
        <v>156</v>
      </c>
      <c r="E107" s="22" t="s">
        <v>257</v>
      </c>
      <c r="F107" s="22" t="s">
        <v>99</v>
      </c>
      <c r="G107" s="22" t="s">
        <v>79</v>
      </c>
      <c r="H107" s="22" t="s">
        <v>129</v>
      </c>
      <c r="I107" s="127" t="s">
        <v>258</v>
      </c>
      <c r="J107" s="125"/>
      <c r="K107" s="125"/>
      <c r="L107" s="125"/>
      <c r="M107" s="125"/>
      <c r="N107" s="125"/>
      <c r="O107" s="125"/>
      <c r="P107" s="125"/>
      <c r="Q107" s="125"/>
      <c r="R107" s="125"/>
      <c r="S107" s="125">
        <v>27.01</v>
      </c>
      <c r="T107" s="125">
        <f>R107+S107</f>
        <v>27.01</v>
      </c>
      <c r="U107" s="125"/>
      <c r="V107" s="125">
        <f>T107+U107</f>
        <v>27.01</v>
      </c>
    </row>
    <row r="108" spans="1:22" ht="66.75" customHeight="1">
      <c r="A108" s="7" t="s">
        <v>76</v>
      </c>
      <c r="B108" s="7" t="s">
        <v>77</v>
      </c>
      <c r="C108" s="7" t="s">
        <v>130</v>
      </c>
      <c r="D108" s="7" t="s">
        <v>156</v>
      </c>
      <c r="E108" s="7" t="s">
        <v>93</v>
      </c>
      <c r="F108" s="7" t="s">
        <v>78</v>
      </c>
      <c r="G108" s="7" t="s">
        <v>79</v>
      </c>
      <c r="H108" s="7" t="s">
        <v>129</v>
      </c>
      <c r="I108" s="123" t="s">
        <v>253</v>
      </c>
      <c r="J108" s="125">
        <f>J109</f>
        <v>0</v>
      </c>
      <c r="K108" s="125">
        <f t="shared" ref="K108:R108" si="208">K109</f>
        <v>0</v>
      </c>
      <c r="L108" s="125">
        <f t="shared" si="208"/>
        <v>0</v>
      </c>
      <c r="M108" s="125">
        <f t="shared" si="208"/>
        <v>0</v>
      </c>
      <c r="N108" s="125">
        <f t="shared" si="208"/>
        <v>0</v>
      </c>
      <c r="O108" s="125">
        <f t="shared" si="208"/>
        <v>0</v>
      </c>
      <c r="P108" s="125">
        <f t="shared" si="208"/>
        <v>0</v>
      </c>
      <c r="Q108" s="125">
        <f t="shared" si="208"/>
        <v>0</v>
      </c>
      <c r="R108" s="125">
        <f t="shared" si="208"/>
        <v>0</v>
      </c>
      <c r="S108" s="125">
        <f t="shared" ref="S108:U108" si="209">S109</f>
        <v>41</v>
      </c>
      <c r="T108" s="125">
        <f t="shared" ref="T108:V108" si="210">T109</f>
        <v>41</v>
      </c>
      <c r="U108" s="125">
        <f t="shared" si="209"/>
        <v>0</v>
      </c>
      <c r="V108" s="125">
        <f t="shared" si="210"/>
        <v>41</v>
      </c>
    </row>
    <row r="109" spans="1:22" ht="66.75" customHeight="1">
      <c r="A109" s="22" t="s">
        <v>188</v>
      </c>
      <c r="B109" s="22" t="s">
        <v>77</v>
      </c>
      <c r="C109" s="22" t="s">
        <v>130</v>
      </c>
      <c r="D109" s="22" t="s">
        <v>156</v>
      </c>
      <c r="E109" s="22" t="s">
        <v>93</v>
      </c>
      <c r="F109" s="22" t="s">
        <v>99</v>
      </c>
      <c r="G109" s="22" t="s">
        <v>79</v>
      </c>
      <c r="H109" s="22" t="s">
        <v>129</v>
      </c>
      <c r="I109" s="21" t="s">
        <v>251</v>
      </c>
      <c r="J109" s="62"/>
      <c r="K109" s="55"/>
      <c r="L109" s="55">
        <f t="shared" si="192"/>
        <v>0</v>
      </c>
      <c r="M109" s="55"/>
      <c r="N109" s="56">
        <f t="shared" si="153"/>
        <v>0</v>
      </c>
      <c r="O109" s="55"/>
      <c r="P109" s="56">
        <f t="shared" si="193"/>
        <v>0</v>
      </c>
      <c r="Q109" s="55"/>
      <c r="R109" s="56">
        <f t="shared" si="198"/>
        <v>0</v>
      </c>
      <c r="S109" s="55">
        <v>41</v>
      </c>
      <c r="T109" s="56">
        <f t="shared" ref="T109" si="211">R109+S109</f>
        <v>41</v>
      </c>
      <c r="U109" s="55"/>
      <c r="V109" s="56">
        <f t="shared" ref="V109" si="212">T109+U109</f>
        <v>41</v>
      </c>
    </row>
    <row r="110" spans="1:22" ht="66.75" customHeight="1">
      <c r="A110" s="22" t="s">
        <v>76</v>
      </c>
      <c r="B110" s="22" t="s">
        <v>77</v>
      </c>
      <c r="C110" s="22" t="s">
        <v>130</v>
      </c>
      <c r="D110" s="22" t="s">
        <v>156</v>
      </c>
      <c r="E110" s="22" t="s">
        <v>108</v>
      </c>
      <c r="F110" s="22" t="s">
        <v>78</v>
      </c>
      <c r="G110" s="22" t="s">
        <v>79</v>
      </c>
      <c r="H110" s="22" t="s">
        <v>129</v>
      </c>
      <c r="I110" s="39" t="s">
        <v>157</v>
      </c>
      <c r="J110" s="125">
        <f>SUM(J111:J115)</f>
        <v>100</v>
      </c>
      <c r="K110" s="125">
        <f t="shared" ref="K110:R110" si="213">SUM(K111:K115)</f>
        <v>0</v>
      </c>
      <c r="L110" s="125">
        <f t="shared" si="213"/>
        <v>100</v>
      </c>
      <c r="M110" s="125">
        <f t="shared" si="213"/>
        <v>0</v>
      </c>
      <c r="N110" s="125">
        <f t="shared" si="213"/>
        <v>100</v>
      </c>
      <c r="O110" s="125">
        <f t="shared" si="213"/>
        <v>300</v>
      </c>
      <c r="P110" s="125">
        <f t="shared" si="213"/>
        <v>400</v>
      </c>
      <c r="Q110" s="125">
        <f t="shared" si="213"/>
        <v>0</v>
      </c>
      <c r="R110" s="125">
        <f t="shared" si="213"/>
        <v>400</v>
      </c>
      <c r="S110" s="125">
        <f t="shared" ref="S110:U110" si="214">SUM(S111:S115)</f>
        <v>12.6</v>
      </c>
      <c r="T110" s="125">
        <f t="shared" ref="T110:V110" si="215">SUM(T111:T115)</f>
        <v>412.6</v>
      </c>
      <c r="U110" s="125">
        <f t="shared" si="214"/>
        <v>0</v>
      </c>
      <c r="V110" s="125">
        <f t="shared" si="215"/>
        <v>412.6</v>
      </c>
    </row>
    <row r="111" spans="1:22" ht="66.75" customHeight="1">
      <c r="A111" s="22" t="s">
        <v>106</v>
      </c>
      <c r="B111" s="22" t="s">
        <v>77</v>
      </c>
      <c r="C111" s="22" t="s">
        <v>130</v>
      </c>
      <c r="D111" s="22" t="s">
        <v>156</v>
      </c>
      <c r="E111" s="22" t="s">
        <v>159</v>
      </c>
      <c r="F111" s="22" t="s">
        <v>80</v>
      </c>
      <c r="G111" s="22" t="s">
        <v>79</v>
      </c>
      <c r="H111" s="22" t="s">
        <v>129</v>
      </c>
      <c r="I111" s="39" t="s">
        <v>158</v>
      </c>
      <c r="J111" s="62">
        <v>100</v>
      </c>
      <c r="K111" s="55"/>
      <c r="L111" s="55">
        <f t="shared" si="192"/>
        <v>100</v>
      </c>
      <c r="M111" s="55"/>
      <c r="N111" s="56">
        <f t="shared" si="153"/>
        <v>100</v>
      </c>
      <c r="O111" s="55">
        <v>300</v>
      </c>
      <c r="P111" s="56">
        <f t="shared" si="193"/>
        <v>400</v>
      </c>
      <c r="Q111" s="55"/>
      <c r="R111" s="56">
        <f t="shared" si="198"/>
        <v>400</v>
      </c>
      <c r="S111" s="55"/>
      <c r="T111" s="56">
        <f t="shared" ref="T111:T115" si="216">R111+S111</f>
        <v>400</v>
      </c>
      <c r="U111" s="55"/>
      <c r="V111" s="56">
        <f t="shared" ref="V111:V115" si="217">T111+U111</f>
        <v>400</v>
      </c>
    </row>
    <row r="112" spans="1:22" ht="66.75" customHeight="1">
      <c r="A112" s="22" t="s">
        <v>236</v>
      </c>
      <c r="B112" s="22" t="s">
        <v>77</v>
      </c>
      <c r="C112" s="22" t="s">
        <v>130</v>
      </c>
      <c r="D112" s="22" t="s">
        <v>156</v>
      </c>
      <c r="E112" s="22" t="s">
        <v>159</v>
      </c>
      <c r="F112" s="22" t="s">
        <v>80</v>
      </c>
      <c r="G112" s="22" t="s">
        <v>79</v>
      </c>
      <c r="H112" s="22" t="s">
        <v>129</v>
      </c>
      <c r="I112" s="39" t="s">
        <v>158</v>
      </c>
      <c r="J112" s="62"/>
      <c r="K112" s="55"/>
      <c r="L112" s="55">
        <f t="shared" si="192"/>
        <v>0</v>
      </c>
      <c r="M112" s="55"/>
      <c r="N112" s="56">
        <f t="shared" si="153"/>
        <v>0</v>
      </c>
      <c r="O112" s="55"/>
      <c r="P112" s="56">
        <f t="shared" si="193"/>
        <v>0</v>
      </c>
      <c r="Q112" s="55"/>
      <c r="R112" s="56">
        <f t="shared" si="198"/>
        <v>0</v>
      </c>
      <c r="S112" s="55">
        <v>0.1</v>
      </c>
      <c r="T112" s="56">
        <f t="shared" si="216"/>
        <v>0.1</v>
      </c>
      <c r="U112" s="55"/>
      <c r="V112" s="56">
        <f t="shared" si="217"/>
        <v>0.1</v>
      </c>
    </row>
    <row r="113" spans="1:22" ht="90">
      <c r="A113" s="22" t="s">
        <v>133</v>
      </c>
      <c r="B113" s="22" t="s">
        <v>77</v>
      </c>
      <c r="C113" s="22" t="s">
        <v>130</v>
      </c>
      <c r="D113" s="22" t="s">
        <v>156</v>
      </c>
      <c r="E113" s="22" t="s">
        <v>159</v>
      </c>
      <c r="F113" s="22" t="s">
        <v>80</v>
      </c>
      <c r="G113" s="22" t="s">
        <v>79</v>
      </c>
      <c r="H113" s="22" t="s">
        <v>129</v>
      </c>
      <c r="I113" s="39" t="s">
        <v>158</v>
      </c>
      <c r="J113" s="62"/>
      <c r="K113" s="55"/>
      <c r="L113" s="55">
        <f t="shared" si="192"/>
        <v>0</v>
      </c>
      <c r="M113" s="55"/>
      <c r="N113" s="56">
        <f t="shared" si="153"/>
        <v>0</v>
      </c>
      <c r="O113" s="55"/>
      <c r="P113" s="56">
        <f t="shared" si="193"/>
        <v>0</v>
      </c>
      <c r="Q113" s="55"/>
      <c r="R113" s="56">
        <f t="shared" si="198"/>
        <v>0</v>
      </c>
      <c r="S113" s="55">
        <v>-0.5</v>
      </c>
      <c r="T113" s="56">
        <f t="shared" si="216"/>
        <v>-0.5</v>
      </c>
      <c r="U113" s="55"/>
      <c r="V113" s="56">
        <f t="shared" si="217"/>
        <v>-0.5</v>
      </c>
    </row>
    <row r="114" spans="1:22" ht="105">
      <c r="A114" s="22" t="s">
        <v>83</v>
      </c>
      <c r="B114" s="22" t="s">
        <v>77</v>
      </c>
      <c r="C114" s="22" t="s">
        <v>130</v>
      </c>
      <c r="D114" s="22" t="s">
        <v>156</v>
      </c>
      <c r="E114" s="22" t="s">
        <v>238</v>
      </c>
      <c r="F114" s="22" t="s">
        <v>80</v>
      </c>
      <c r="G114" s="22" t="s">
        <v>79</v>
      </c>
      <c r="H114" s="22" t="s">
        <v>129</v>
      </c>
      <c r="I114" s="39" t="s">
        <v>239</v>
      </c>
      <c r="J114" s="62"/>
      <c r="K114" s="55"/>
      <c r="L114" s="55">
        <f t="shared" si="192"/>
        <v>0</v>
      </c>
      <c r="M114" s="55"/>
      <c r="N114" s="56">
        <f t="shared" si="153"/>
        <v>0</v>
      </c>
      <c r="O114" s="55"/>
      <c r="P114" s="56">
        <f t="shared" si="193"/>
        <v>0</v>
      </c>
      <c r="Q114" s="55"/>
      <c r="R114" s="56">
        <f t="shared" si="198"/>
        <v>0</v>
      </c>
      <c r="S114" s="55">
        <v>3</v>
      </c>
      <c r="T114" s="56">
        <f t="shared" si="216"/>
        <v>3</v>
      </c>
      <c r="U114" s="55"/>
      <c r="V114" s="56">
        <f t="shared" si="217"/>
        <v>3</v>
      </c>
    </row>
    <row r="115" spans="1:22" ht="90">
      <c r="A115" s="22" t="s">
        <v>237</v>
      </c>
      <c r="B115" s="22" t="s">
        <v>77</v>
      </c>
      <c r="C115" s="22" t="s">
        <v>130</v>
      </c>
      <c r="D115" s="22" t="s">
        <v>156</v>
      </c>
      <c r="E115" s="22" t="s">
        <v>159</v>
      </c>
      <c r="F115" s="22" t="s">
        <v>80</v>
      </c>
      <c r="G115" s="22" t="s">
        <v>79</v>
      </c>
      <c r="H115" s="22" t="s">
        <v>129</v>
      </c>
      <c r="I115" s="39" t="s">
        <v>158</v>
      </c>
      <c r="J115" s="62"/>
      <c r="K115" s="55"/>
      <c r="L115" s="55">
        <f t="shared" si="192"/>
        <v>0</v>
      </c>
      <c r="M115" s="55"/>
      <c r="N115" s="56">
        <f t="shared" si="153"/>
        <v>0</v>
      </c>
      <c r="O115" s="55"/>
      <c r="P115" s="56">
        <f t="shared" si="193"/>
        <v>0</v>
      </c>
      <c r="Q115" s="55"/>
      <c r="R115" s="56">
        <f t="shared" si="198"/>
        <v>0</v>
      </c>
      <c r="S115" s="55">
        <v>10</v>
      </c>
      <c r="T115" s="56">
        <f t="shared" si="216"/>
        <v>10</v>
      </c>
      <c r="U115" s="55"/>
      <c r="V115" s="56">
        <f t="shared" si="217"/>
        <v>10</v>
      </c>
    </row>
    <row r="116" spans="1:22" ht="23.25" customHeight="1">
      <c r="A116" s="7" t="s">
        <v>76</v>
      </c>
      <c r="B116" s="7" t="s">
        <v>77</v>
      </c>
      <c r="C116" s="7" t="s">
        <v>132</v>
      </c>
      <c r="D116" s="7" t="s">
        <v>78</v>
      </c>
      <c r="E116" s="7" t="s">
        <v>76</v>
      </c>
      <c r="F116" s="7" t="s">
        <v>78</v>
      </c>
      <c r="G116" s="7" t="s">
        <v>79</v>
      </c>
      <c r="H116" s="7" t="s">
        <v>76</v>
      </c>
      <c r="I116" s="23" t="s">
        <v>137</v>
      </c>
      <c r="J116" s="54">
        <f>J117</f>
        <v>426</v>
      </c>
      <c r="K116" s="54">
        <f t="shared" ref="K116:V116" si="218">K117</f>
        <v>0</v>
      </c>
      <c r="L116" s="54">
        <f t="shared" si="218"/>
        <v>426</v>
      </c>
      <c r="M116" s="54">
        <f t="shared" si="218"/>
        <v>0</v>
      </c>
      <c r="N116" s="54">
        <f t="shared" si="218"/>
        <v>426</v>
      </c>
      <c r="O116" s="54">
        <f t="shared" si="218"/>
        <v>0</v>
      </c>
      <c r="P116" s="54">
        <f t="shared" si="218"/>
        <v>426</v>
      </c>
      <c r="Q116" s="54">
        <f t="shared" si="218"/>
        <v>0</v>
      </c>
      <c r="R116" s="54">
        <f t="shared" si="218"/>
        <v>426</v>
      </c>
      <c r="S116" s="54">
        <f t="shared" si="218"/>
        <v>0</v>
      </c>
      <c r="T116" s="54">
        <f t="shared" si="218"/>
        <v>426</v>
      </c>
      <c r="U116" s="54">
        <f t="shared" si="218"/>
        <v>0</v>
      </c>
      <c r="V116" s="54">
        <f t="shared" si="218"/>
        <v>426</v>
      </c>
    </row>
    <row r="117" spans="1:22" ht="24.75" customHeight="1">
      <c r="A117" s="7" t="s">
        <v>76</v>
      </c>
      <c r="B117" s="7" t="s">
        <v>77</v>
      </c>
      <c r="C117" s="7" t="s">
        <v>132</v>
      </c>
      <c r="D117" s="7" t="s">
        <v>98</v>
      </c>
      <c r="E117" s="7" t="s">
        <v>76</v>
      </c>
      <c r="F117" s="7" t="s">
        <v>78</v>
      </c>
      <c r="G117" s="7" t="s">
        <v>79</v>
      </c>
      <c r="H117" s="7" t="s">
        <v>133</v>
      </c>
      <c r="I117" s="24" t="s">
        <v>71</v>
      </c>
      <c r="J117" s="60">
        <f t="shared" ref="J117:J118" si="219">J118</f>
        <v>426</v>
      </c>
      <c r="K117" s="55"/>
      <c r="L117" s="55">
        <f>J117+K117</f>
        <v>426</v>
      </c>
      <c r="M117" s="55"/>
      <c r="N117" s="56">
        <f t="shared" si="153"/>
        <v>426</v>
      </c>
      <c r="O117" s="55"/>
      <c r="P117" s="56">
        <f t="shared" ref="P117:P119" si="220">N117+O117</f>
        <v>426</v>
      </c>
      <c r="Q117" s="55"/>
      <c r="R117" s="56">
        <f t="shared" ref="R117:R119" si="221">P117+Q117</f>
        <v>426</v>
      </c>
      <c r="S117" s="55"/>
      <c r="T117" s="56">
        <f t="shared" ref="T117:T119" si="222">R117+S117</f>
        <v>426</v>
      </c>
      <c r="U117" s="55"/>
      <c r="V117" s="56">
        <f t="shared" ref="V117:V119" si="223">T117+U117</f>
        <v>426</v>
      </c>
    </row>
    <row r="118" spans="1:22" ht="20.25" customHeight="1">
      <c r="A118" s="7" t="s">
        <v>76</v>
      </c>
      <c r="B118" s="7" t="s">
        <v>77</v>
      </c>
      <c r="C118" s="7" t="s">
        <v>132</v>
      </c>
      <c r="D118" s="7" t="s">
        <v>98</v>
      </c>
      <c r="E118" s="7" t="s">
        <v>91</v>
      </c>
      <c r="F118" s="7" t="s">
        <v>99</v>
      </c>
      <c r="G118" s="7" t="s">
        <v>79</v>
      </c>
      <c r="H118" s="7" t="s">
        <v>133</v>
      </c>
      <c r="I118" s="24" t="s">
        <v>72</v>
      </c>
      <c r="J118" s="60">
        <f t="shared" si="219"/>
        <v>426</v>
      </c>
      <c r="K118" s="55"/>
      <c r="L118" s="55">
        <f>J118+K118</f>
        <v>426</v>
      </c>
      <c r="M118" s="55"/>
      <c r="N118" s="56">
        <f t="shared" si="153"/>
        <v>426</v>
      </c>
      <c r="O118" s="55"/>
      <c r="P118" s="56">
        <f t="shared" si="220"/>
        <v>426</v>
      </c>
      <c r="Q118" s="55"/>
      <c r="R118" s="56">
        <f t="shared" si="221"/>
        <v>426</v>
      </c>
      <c r="S118" s="55"/>
      <c r="T118" s="56">
        <f t="shared" si="222"/>
        <v>426</v>
      </c>
      <c r="U118" s="55"/>
      <c r="V118" s="56">
        <f t="shared" si="223"/>
        <v>426</v>
      </c>
    </row>
    <row r="119" spans="1:22" ht="27" customHeight="1">
      <c r="A119" s="7" t="s">
        <v>106</v>
      </c>
      <c r="B119" s="7" t="s">
        <v>77</v>
      </c>
      <c r="C119" s="7" t="s">
        <v>132</v>
      </c>
      <c r="D119" s="7" t="s">
        <v>98</v>
      </c>
      <c r="E119" s="7" t="s">
        <v>91</v>
      </c>
      <c r="F119" s="7" t="s">
        <v>99</v>
      </c>
      <c r="G119" s="7" t="s">
        <v>79</v>
      </c>
      <c r="H119" s="7" t="s">
        <v>133</v>
      </c>
      <c r="I119" s="24" t="s">
        <v>72</v>
      </c>
      <c r="J119" s="60">
        <v>426</v>
      </c>
      <c r="K119" s="55"/>
      <c r="L119" s="55">
        <f>J119+K119</f>
        <v>426</v>
      </c>
      <c r="M119" s="55"/>
      <c r="N119" s="56">
        <f t="shared" si="153"/>
        <v>426</v>
      </c>
      <c r="O119" s="55"/>
      <c r="P119" s="56">
        <f t="shared" si="220"/>
        <v>426</v>
      </c>
      <c r="Q119" s="55"/>
      <c r="R119" s="56">
        <f t="shared" si="221"/>
        <v>426</v>
      </c>
      <c r="S119" s="55"/>
      <c r="T119" s="56">
        <f t="shared" si="222"/>
        <v>426</v>
      </c>
      <c r="U119" s="55"/>
      <c r="V119" s="56">
        <f t="shared" si="223"/>
        <v>426</v>
      </c>
    </row>
    <row r="120" spans="1:22" ht="25.5" customHeight="1">
      <c r="A120" s="25" t="s">
        <v>76</v>
      </c>
      <c r="B120" s="25" t="s">
        <v>134</v>
      </c>
      <c r="C120" s="25" t="s">
        <v>78</v>
      </c>
      <c r="D120" s="25" t="s">
        <v>78</v>
      </c>
      <c r="E120" s="25" t="s">
        <v>76</v>
      </c>
      <c r="F120" s="25" t="s">
        <v>78</v>
      </c>
      <c r="G120" s="25" t="s">
        <v>79</v>
      </c>
      <c r="H120" s="25" t="s">
        <v>76</v>
      </c>
      <c r="I120" s="26" t="s">
        <v>3</v>
      </c>
      <c r="J120" s="61">
        <f>J121+J125+J129</f>
        <v>743487.03300000005</v>
      </c>
      <c r="K120" s="61">
        <f t="shared" ref="K120:N120" si="224">K121+K125+K129</f>
        <v>-19854.853350000001</v>
      </c>
      <c r="L120" s="61">
        <f t="shared" si="224"/>
        <v>723632.17964999995</v>
      </c>
      <c r="M120" s="61">
        <f t="shared" si="224"/>
        <v>4701.9900000000007</v>
      </c>
      <c r="N120" s="61">
        <f t="shared" si="224"/>
        <v>728334.16964999994</v>
      </c>
      <c r="O120" s="61">
        <f t="shared" ref="O120:P120" si="225">O121+O125+O129</f>
        <v>55510.5</v>
      </c>
      <c r="P120" s="61">
        <f t="shared" si="225"/>
        <v>783844.66964999994</v>
      </c>
      <c r="Q120" s="61">
        <f t="shared" ref="Q120:R120" si="226">Q121+Q125+Q129</f>
        <v>109204.51388</v>
      </c>
      <c r="R120" s="61">
        <f t="shared" si="226"/>
        <v>893049.18353000004</v>
      </c>
      <c r="S120" s="61">
        <f t="shared" ref="S120:T120" si="227">S121+S125+S129</f>
        <v>54679.666979999995</v>
      </c>
      <c r="T120" s="61">
        <f t="shared" si="227"/>
        <v>947728.8505099999</v>
      </c>
      <c r="U120" s="61">
        <f t="shared" ref="U120:V120" si="228">U121+U125+U129</f>
        <v>1000</v>
      </c>
      <c r="V120" s="61">
        <f t="shared" si="228"/>
        <v>948728.8505099999</v>
      </c>
    </row>
    <row r="121" spans="1:22" ht="36" customHeight="1">
      <c r="A121" s="22" t="s">
        <v>76</v>
      </c>
      <c r="B121" s="22" t="s">
        <v>134</v>
      </c>
      <c r="C121" s="22" t="s">
        <v>85</v>
      </c>
      <c r="D121" s="22" t="s">
        <v>78</v>
      </c>
      <c r="E121" s="22" t="s">
        <v>76</v>
      </c>
      <c r="F121" s="22" t="s">
        <v>78</v>
      </c>
      <c r="G121" s="22" t="s">
        <v>79</v>
      </c>
      <c r="H121" s="22" t="s">
        <v>76</v>
      </c>
      <c r="I121" s="27" t="s">
        <v>139</v>
      </c>
      <c r="J121" s="63">
        <f>J122+J123+J124</f>
        <v>742203.03300000005</v>
      </c>
      <c r="K121" s="63">
        <f t="shared" ref="K121:N121" si="229">K122+K123+K124</f>
        <v>2995.9</v>
      </c>
      <c r="L121" s="63">
        <f t="shared" si="229"/>
        <v>745198.93299999996</v>
      </c>
      <c r="M121" s="63">
        <f t="shared" si="229"/>
        <v>4698.8900000000003</v>
      </c>
      <c r="N121" s="63">
        <f t="shared" si="229"/>
        <v>749897.82299999997</v>
      </c>
      <c r="O121" s="63">
        <f t="shared" ref="O121:P121" si="230">O122+O123+O124</f>
        <v>54685.9</v>
      </c>
      <c r="P121" s="63">
        <f t="shared" si="230"/>
        <v>804583.72299999988</v>
      </c>
      <c r="Q121" s="63">
        <f t="shared" ref="Q121:R121" si="231">Q122+Q123+Q124</f>
        <v>106362.31</v>
      </c>
      <c r="R121" s="63">
        <f t="shared" si="231"/>
        <v>910946.03299999994</v>
      </c>
      <c r="S121" s="63">
        <f t="shared" ref="S121:T121" si="232">S122+S123+S124</f>
        <v>57382.63</v>
      </c>
      <c r="T121" s="63">
        <f t="shared" si="232"/>
        <v>968328.66299999983</v>
      </c>
      <c r="U121" s="63">
        <f t="shared" ref="U121:V121" si="233">U122+U123+U124</f>
        <v>1000</v>
      </c>
      <c r="V121" s="63">
        <f t="shared" si="233"/>
        <v>969328.66299999983</v>
      </c>
    </row>
    <row r="122" spans="1:22" ht="35.25" customHeight="1">
      <c r="A122" s="22" t="s">
        <v>76</v>
      </c>
      <c r="B122" s="22" t="s">
        <v>134</v>
      </c>
      <c r="C122" s="22" t="s">
        <v>85</v>
      </c>
      <c r="D122" s="22" t="s">
        <v>135</v>
      </c>
      <c r="E122" s="22" t="s">
        <v>76</v>
      </c>
      <c r="F122" s="22" t="s">
        <v>78</v>
      </c>
      <c r="G122" s="22" t="s">
        <v>79</v>
      </c>
      <c r="H122" s="22" t="s">
        <v>105</v>
      </c>
      <c r="I122" s="27" t="s">
        <v>68</v>
      </c>
      <c r="J122" s="63">
        <v>348461.33299999998</v>
      </c>
      <c r="K122" s="69">
        <v>2843.8</v>
      </c>
      <c r="L122" s="63">
        <f>J122+K122</f>
        <v>351305.13299999997</v>
      </c>
      <c r="M122" s="69">
        <v>3172</v>
      </c>
      <c r="N122" s="61">
        <f t="shared" si="153"/>
        <v>354477.13299999997</v>
      </c>
      <c r="O122" s="69">
        <v>52685.3</v>
      </c>
      <c r="P122" s="56">
        <f t="shared" ref="P122:P124" si="234">N122+O122</f>
        <v>407162.43299999996</v>
      </c>
      <c r="Q122" s="69">
        <v>92021.74</v>
      </c>
      <c r="R122" s="56">
        <f t="shared" ref="R122:R124" si="235">P122+Q122</f>
        <v>499184.17299999995</v>
      </c>
      <c r="S122" s="69">
        <v>50860.33</v>
      </c>
      <c r="T122" s="56">
        <f t="shared" ref="T122:T124" si="236">R122+S122</f>
        <v>550044.50299999991</v>
      </c>
      <c r="U122" s="69">
        <v>1000</v>
      </c>
      <c r="V122" s="56">
        <f t="shared" ref="V122:V124" si="237">T122+U122</f>
        <v>551044.50299999991</v>
      </c>
    </row>
    <row r="123" spans="1:22" ht="35.25" customHeight="1">
      <c r="A123" s="22" t="s">
        <v>76</v>
      </c>
      <c r="B123" s="22" t="s">
        <v>134</v>
      </c>
      <c r="C123" s="22" t="s">
        <v>85</v>
      </c>
      <c r="D123" s="22" t="s">
        <v>136</v>
      </c>
      <c r="E123" s="22" t="s">
        <v>76</v>
      </c>
      <c r="F123" s="22" t="s">
        <v>78</v>
      </c>
      <c r="G123" s="22" t="s">
        <v>79</v>
      </c>
      <c r="H123" s="22" t="s">
        <v>105</v>
      </c>
      <c r="I123" s="27" t="s">
        <v>140</v>
      </c>
      <c r="J123" s="63">
        <v>393741.7</v>
      </c>
      <c r="K123" s="69">
        <v>0</v>
      </c>
      <c r="L123" s="63">
        <f>J123+K123</f>
        <v>393741.7</v>
      </c>
      <c r="M123" s="69">
        <v>1526.89</v>
      </c>
      <c r="N123" s="61">
        <f t="shared" si="153"/>
        <v>395268.59</v>
      </c>
      <c r="O123" s="69">
        <v>2000.6</v>
      </c>
      <c r="P123" s="56">
        <f t="shared" si="234"/>
        <v>397269.19</v>
      </c>
      <c r="Q123" s="69">
        <v>8257.67</v>
      </c>
      <c r="R123" s="56">
        <f t="shared" si="235"/>
        <v>405526.86</v>
      </c>
      <c r="S123" s="69">
        <v>1547.7</v>
      </c>
      <c r="T123" s="56">
        <f t="shared" si="236"/>
        <v>407074.56</v>
      </c>
      <c r="U123" s="69"/>
      <c r="V123" s="56">
        <f t="shared" si="237"/>
        <v>407074.56</v>
      </c>
    </row>
    <row r="124" spans="1:22" ht="15.75">
      <c r="A124" s="7" t="s">
        <v>76</v>
      </c>
      <c r="B124" s="7" t="s">
        <v>134</v>
      </c>
      <c r="C124" s="7" t="s">
        <v>85</v>
      </c>
      <c r="D124" s="7" t="s">
        <v>181</v>
      </c>
      <c r="E124" s="7" t="s">
        <v>76</v>
      </c>
      <c r="F124" s="7" t="s">
        <v>78</v>
      </c>
      <c r="G124" s="7" t="s">
        <v>79</v>
      </c>
      <c r="H124" s="7" t="s">
        <v>105</v>
      </c>
      <c r="I124" s="41" t="s">
        <v>182</v>
      </c>
      <c r="J124" s="64">
        <v>0</v>
      </c>
      <c r="K124" s="63">
        <v>152.1</v>
      </c>
      <c r="L124" s="63">
        <v>152.1</v>
      </c>
      <c r="M124" s="63"/>
      <c r="N124" s="56">
        <f t="shared" si="153"/>
        <v>152.1</v>
      </c>
      <c r="O124" s="63"/>
      <c r="P124" s="56">
        <f t="shared" si="234"/>
        <v>152.1</v>
      </c>
      <c r="Q124" s="69">
        <v>6082.9</v>
      </c>
      <c r="R124" s="56">
        <f t="shared" si="235"/>
        <v>6235</v>
      </c>
      <c r="S124" s="69">
        <v>4974.6000000000004</v>
      </c>
      <c r="T124" s="56">
        <f t="shared" si="236"/>
        <v>11209.6</v>
      </c>
      <c r="U124" s="69"/>
      <c r="V124" s="56">
        <f t="shared" si="237"/>
        <v>11209.6</v>
      </c>
    </row>
    <row r="125" spans="1:22" ht="25.5" customHeight="1">
      <c r="A125" s="7" t="s">
        <v>76</v>
      </c>
      <c r="B125" s="7" t="s">
        <v>134</v>
      </c>
      <c r="C125" s="7" t="s">
        <v>104</v>
      </c>
      <c r="D125" s="7" t="s">
        <v>78</v>
      </c>
      <c r="E125" s="7" t="s">
        <v>76</v>
      </c>
      <c r="F125" s="7" t="s">
        <v>78</v>
      </c>
      <c r="G125" s="7" t="s">
        <v>79</v>
      </c>
      <c r="H125" s="7" t="s">
        <v>76</v>
      </c>
      <c r="I125" s="28" t="s">
        <v>42</v>
      </c>
      <c r="J125" s="54">
        <f>J126</f>
        <v>1284</v>
      </c>
      <c r="K125" s="54">
        <f t="shared" ref="K125:V125" si="238">K126</f>
        <v>50.1</v>
      </c>
      <c r="L125" s="54">
        <f t="shared" si="238"/>
        <v>1334.1</v>
      </c>
      <c r="M125" s="54">
        <f t="shared" si="238"/>
        <v>3.1</v>
      </c>
      <c r="N125" s="54">
        <f t="shared" si="238"/>
        <v>1337.1999999999998</v>
      </c>
      <c r="O125" s="54">
        <f t="shared" si="238"/>
        <v>824.6</v>
      </c>
      <c r="P125" s="54">
        <f t="shared" si="238"/>
        <v>2161.7999999999997</v>
      </c>
      <c r="Q125" s="54">
        <f t="shared" si="238"/>
        <v>0</v>
      </c>
      <c r="R125" s="54">
        <f t="shared" si="238"/>
        <v>2161.7999999999997</v>
      </c>
      <c r="S125" s="54">
        <f t="shared" si="238"/>
        <v>1297.0369799999999</v>
      </c>
      <c r="T125" s="54">
        <f t="shared" si="238"/>
        <v>3458.8369799999996</v>
      </c>
      <c r="U125" s="54">
        <f t="shared" si="238"/>
        <v>0</v>
      </c>
      <c r="V125" s="54">
        <f t="shared" si="238"/>
        <v>3458.8369799999996</v>
      </c>
    </row>
    <row r="126" spans="1:22" ht="26.25" customHeight="1">
      <c r="A126" s="7" t="s">
        <v>76</v>
      </c>
      <c r="B126" s="7" t="s">
        <v>134</v>
      </c>
      <c r="C126" s="7" t="s">
        <v>104</v>
      </c>
      <c r="D126" s="7" t="s">
        <v>99</v>
      </c>
      <c r="E126" s="7" t="s">
        <v>76</v>
      </c>
      <c r="F126" s="7" t="s">
        <v>99</v>
      </c>
      <c r="G126" s="7" t="s">
        <v>79</v>
      </c>
      <c r="H126" s="7" t="s">
        <v>133</v>
      </c>
      <c r="I126" s="13" t="s">
        <v>43</v>
      </c>
      <c r="J126" s="60">
        <f>J127+J128</f>
        <v>1284</v>
      </c>
      <c r="K126" s="60">
        <f>K127+K128</f>
        <v>50.1</v>
      </c>
      <c r="L126" s="60">
        <f t="shared" ref="L126:S126" si="239">L127+L128</f>
        <v>1334.1</v>
      </c>
      <c r="M126" s="60">
        <f t="shared" si="239"/>
        <v>3.1</v>
      </c>
      <c r="N126" s="60">
        <f t="shared" si="239"/>
        <v>1337.1999999999998</v>
      </c>
      <c r="O126" s="60">
        <f t="shared" si="239"/>
        <v>824.6</v>
      </c>
      <c r="P126" s="60">
        <f t="shared" si="239"/>
        <v>2161.7999999999997</v>
      </c>
      <c r="Q126" s="60">
        <f t="shared" si="239"/>
        <v>0</v>
      </c>
      <c r="R126" s="60">
        <f t="shared" si="239"/>
        <v>2161.7999999999997</v>
      </c>
      <c r="S126" s="60">
        <f t="shared" si="239"/>
        <v>1297.0369799999999</v>
      </c>
      <c r="T126" s="60">
        <f>R126+S126</f>
        <v>3458.8369799999996</v>
      </c>
      <c r="U126" s="60">
        <f t="shared" ref="U126" si="240">U127+U128</f>
        <v>0</v>
      </c>
      <c r="V126" s="60">
        <f>T126+U126</f>
        <v>3458.8369799999996</v>
      </c>
    </row>
    <row r="127" spans="1:22" ht="26.25" customHeight="1">
      <c r="A127" s="7" t="s">
        <v>114</v>
      </c>
      <c r="B127" s="7" t="s">
        <v>134</v>
      </c>
      <c r="C127" s="7" t="s">
        <v>104</v>
      </c>
      <c r="D127" s="7" t="s">
        <v>99</v>
      </c>
      <c r="E127" s="7" t="s">
        <v>131</v>
      </c>
      <c r="F127" s="7" t="s">
        <v>99</v>
      </c>
      <c r="G127" s="7" t="s">
        <v>79</v>
      </c>
      <c r="H127" s="7" t="s">
        <v>133</v>
      </c>
      <c r="I127" s="13" t="s">
        <v>43</v>
      </c>
      <c r="J127" s="60">
        <v>0</v>
      </c>
      <c r="K127" s="60"/>
      <c r="L127" s="60"/>
      <c r="M127" s="60"/>
      <c r="N127" s="60"/>
      <c r="O127" s="60"/>
      <c r="P127" s="60"/>
      <c r="Q127" s="60"/>
      <c r="R127" s="60"/>
      <c r="S127" s="60">
        <v>1084.4497799999999</v>
      </c>
      <c r="T127" s="60">
        <f t="shared" ref="T127:T128" si="241">R127+S127</f>
        <v>1084.4497799999999</v>
      </c>
      <c r="U127" s="60"/>
      <c r="V127" s="60">
        <f t="shared" ref="V127:V128" si="242">T127+U127</f>
        <v>1084.4497799999999</v>
      </c>
    </row>
    <row r="128" spans="1:22" ht="21" customHeight="1">
      <c r="A128" s="7" t="s">
        <v>122</v>
      </c>
      <c r="B128" s="7" t="s">
        <v>134</v>
      </c>
      <c r="C128" s="7" t="s">
        <v>104</v>
      </c>
      <c r="D128" s="7" t="s">
        <v>99</v>
      </c>
      <c r="E128" s="7" t="s">
        <v>131</v>
      </c>
      <c r="F128" s="7" t="s">
        <v>99</v>
      </c>
      <c r="G128" s="7" t="s">
        <v>79</v>
      </c>
      <c r="H128" s="7" t="s">
        <v>133</v>
      </c>
      <c r="I128" s="13" t="s">
        <v>43</v>
      </c>
      <c r="J128">
        <v>1284</v>
      </c>
      <c r="K128" s="55">
        <v>50.1</v>
      </c>
      <c r="L128" s="60">
        <f t="shared" ref="L128" si="243">J128+K128</f>
        <v>1334.1</v>
      </c>
      <c r="M128" s="65">
        <v>3.1</v>
      </c>
      <c r="N128" s="56">
        <f t="shared" si="153"/>
        <v>1337.1999999999998</v>
      </c>
      <c r="O128" s="65">
        <v>824.6</v>
      </c>
      <c r="P128" s="56">
        <f t="shared" ref="P128" si="244">N128+O128</f>
        <v>2161.7999999999997</v>
      </c>
      <c r="Q128" s="65"/>
      <c r="R128" s="56">
        <f t="shared" ref="R128" si="245">P128+Q128</f>
        <v>2161.7999999999997</v>
      </c>
      <c r="S128" s="65">
        <v>212.5872</v>
      </c>
      <c r="T128" s="60">
        <f t="shared" si="241"/>
        <v>2374.3871999999997</v>
      </c>
      <c r="U128" s="65"/>
      <c r="V128" s="60">
        <f t="shared" si="242"/>
        <v>2374.3871999999997</v>
      </c>
    </row>
    <row r="129" spans="1:22" ht="33.75" customHeight="1">
      <c r="A129" s="66" t="s">
        <v>76</v>
      </c>
      <c r="B129" s="66" t="s">
        <v>134</v>
      </c>
      <c r="C129" s="66" t="s">
        <v>183</v>
      </c>
      <c r="D129" s="66" t="s">
        <v>78</v>
      </c>
      <c r="E129" s="66" t="s">
        <v>76</v>
      </c>
      <c r="F129" s="66" t="s">
        <v>78</v>
      </c>
      <c r="G129" s="66" t="s">
        <v>79</v>
      </c>
      <c r="H129" s="66" t="s">
        <v>76</v>
      </c>
      <c r="I129" s="67" t="s">
        <v>184</v>
      </c>
      <c r="J129" s="54">
        <f>J130</f>
        <v>0</v>
      </c>
      <c r="K129" s="54">
        <f t="shared" ref="K129:V130" si="246">K130</f>
        <v>-22900.853350000001</v>
      </c>
      <c r="L129" s="54">
        <f t="shared" si="246"/>
        <v>-22900.853350000001</v>
      </c>
      <c r="M129" s="54">
        <f t="shared" si="246"/>
        <v>0</v>
      </c>
      <c r="N129" s="54">
        <f t="shared" si="246"/>
        <v>-22900.853350000001</v>
      </c>
      <c r="O129" s="54">
        <f t="shared" si="246"/>
        <v>0</v>
      </c>
      <c r="P129" s="54">
        <f t="shared" si="246"/>
        <v>-22900.853350000001</v>
      </c>
      <c r="Q129" s="54">
        <f t="shared" si="246"/>
        <v>2842.20388</v>
      </c>
      <c r="R129" s="54">
        <f t="shared" si="246"/>
        <v>-20058.64947</v>
      </c>
      <c r="S129" s="54">
        <f t="shared" si="246"/>
        <v>-4000</v>
      </c>
      <c r="T129" s="54">
        <f t="shared" si="246"/>
        <v>-24058.64947</v>
      </c>
      <c r="U129" s="54">
        <f t="shared" si="246"/>
        <v>0</v>
      </c>
      <c r="V129" s="54">
        <f t="shared" si="246"/>
        <v>-24058.64947</v>
      </c>
    </row>
    <row r="130" spans="1:22" ht="65.25" customHeight="1">
      <c r="A130" s="66" t="s">
        <v>76</v>
      </c>
      <c r="B130" s="66" t="s">
        <v>134</v>
      </c>
      <c r="C130" s="66" t="s">
        <v>183</v>
      </c>
      <c r="D130" s="66" t="s">
        <v>185</v>
      </c>
      <c r="E130" s="66" t="s">
        <v>82</v>
      </c>
      <c r="F130" s="66" t="s">
        <v>99</v>
      </c>
      <c r="G130" s="66" t="s">
        <v>79</v>
      </c>
      <c r="H130" s="66" t="s">
        <v>186</v>
      </c>
      <c r="I130" s="68" t="s">
        <v>187</v>
      </c>
      <c r="J130" s="60">
        <f>J131</f>
        <v>0</v>
      </c>
      <c r="K130" s="60">
        <f t="shared" si="246"/>
        <v>-22900.853350000001</v>
      </c>
      <c r="L130" s="60">
        <f t="shared" si="246"/>
        <v>-22900.853350000001</v>
      </c>
      <c r="M130" s="60">
        <f t="shared" si="246"/>
        <v>0</v>
      </c>
      <c r="N130" s="60">
        <f t="shared" si="246"/>
        <v>-22900.853350000001</v>
      </c>
      <c r="O130" s="60">
        <f t="shared" si="246"/>
        <v>0</v>
      </c>
      <c r="P130" s="60">
        <f t="shared" si="246"/>
        <v>-22900.853350000001</v>
      </c>
      <c r="Q130" s="60">
        <f t="shared" si="246"/>
        <v>2842.20388</v>
      </c>
      <c r="R130" s="60">
        <f t="shared" si="246"/>
        <v>-20058.64947</v>
      </c>
      <c r="S130" s="60">
        <f t="shared" si="246"/>
        <v>-4000</v>
      </c>
      <c r="T130" s="60">
        <f t="shared" si="246"/>
        <v>-24058.64947</v>
      </c>
      <c r="U130" s="60">
        <f t="shared" si="246"/>
        <v>0</v>
      </c>
      <c r="V130" s="60">
        <f t="shared" si="246"/>
        <v>-24058.64947</v>
      </c>
    </row>
    <row r="131" spans="1:22" ht="56.25" customHeight="1">
      <c r="A131" s="66" t="s">
        <v>188</v>
      </c>
      <c r="B131" s="66" t="s">
        <v>134</v>
      </c>
      <c r="C131" s="66" t="s">
        <v>183</v>
      </c>
      <c r="D131" s="66" t="s">
        <v>185</v>
      </c>
      <c r="E131" s="66" t="s">
        <v>82</v>
      </c>
      <c r="F131" s="66" t="s">
        <v>99</v>
      </c>
      <c r="G131" s="66" t="s">
        <v>79</v>
      </c>
      <c r="H131" s="66" t="s">
        <v>186</v>
      </c>
      <c r="I131" s="68" t="s">
        <v>187</v>
      </c>
      <c r="J131" s="60"/>
      <c r="K131" s="55">
        <v>-22900.853350000001</v>
      </c>
      <c r="L131" s="55">
        <f>J131+K131</f>
        <v>-22900.853350000001</v>
      </c>
      <c r="M131" s="55"/>
      <c r="N131" s="56">
        <f t="shared" si="153"/>
        <v>-22900.853350000001</v>
      </c>
      <c r="O131" s="55"/>
      <c r="P131" s="56">
        <f t="shared" ref="P131:P132" si="247">N131+O131</f>
        <v>-22900.853350000001</v>
      </c>
      <c r="Q131" s="55">
        <f>-3000+5842.20388</f>
        <v>2842.20388</v>
      </c>
      <c r="R131" s="56">
        <f t="shared" ref="R131:R132" si="248">P131+Q131</f>
        <v>-20058.64947</v>
      </c>
      <c r="S131" s="55">
        <v>-4000</v>
      </c>
      <c r="T131" s="56">
        <f t="shared" ref="T131:T132" si="249">R131+S131</f>
        <v>-24058.64947</v>
      </c>
      <c r="U131" s="55"/>
      <c r="V131" s="56">
        <f t="shared" ref="V131:V132" si="250">T131+U131</f>
        <v>-24058.64947</v>
      </c>
    </row>
    <row r="132" spans="1:22" ht="15.75">
      <c r="A132" s="7"/>
      <c r="B132" s="7"/>
      <c r="C132" s="7"/>
      <c r="D132" s="7"/>
      <c r="E132" s="7"/>
      <c r="F132" s="7"/>
      <c r="G132" s="7"/>
      <c r="H132" s="7"/>
      <c r="I132" s="13"/>
      <c r="J132" s="60"/>
      <c r="K132" s="55"/>
      <c r="L132" s="55"/>
      <c r="M132" s="55"/>
      <c r="N132" s="56">
        <f t="shared" si="153"/>
        <v>0</v>
      </c>
      <c r="O132" s="55"/>
      <c r="P132" s="56">
        <f t="shared" si="247"/>
        <v>0</v>
      </c>
      <c r="Q132" s="55"/>
      <c r="R132" s="56">
        <f t="shared" si="248"/>
        <v>0</v>
      </c>
      <c r="S132" s="55"/>
      <c r="T132" s="56">
        <f t="shared" si="249"/>
        <v>0</v>
      </c>
      <c r="U132" s="55"/>
      <c r="V132" s="56">
        <f t="shared" si="250"/>
        <v>0</v>
      </c>
    </row>
    <row r="133" spans="1:22" ht="63" customHeight="1">
      <c r="A133" s="29"/>
      <c r="B133" s="29"/>
      <c r="C133" s="29"/>
      <c r="D133" s="29"/>
      <c r="E133" s="29"/>
      <c r="F133" s="29"/>
      <c r="G133" s="29"/>
      <c r="H133" s="29"/>
      <c r="I133" s="30" t="s">
        <v>4</v>
      </c>
      <c r="J133" s="42">
        <f t="shared" ref="J133:T133" si="251">J120+J5</f>
        <v>1198705.6329999999</v>
      </c>
      <c r="K133" s="42">
        <f t="shared" si="251"/>
        <v>-11406.353350000001</v>
      </c>
      <c r="L133" s="42">
        <f t="shared" si="251"/>
        <v>1187299.2796499999</v>
      </c>
      <c r="M133" s="42">
        <f t="shared" si="251"/>
        <v>4701.9900000000007</v>
      </c>
      <c r="N133" s="42">
        <f t="shared" si="251"/>
        <v>1192001.2696499999</v>
      </c>
      <c r="O133" s="42">
        <f t="shared" si="251"/>
        <v>59079.5</v>
      </c>
      <c r="P133" s="42">
        <f t="shared" si="251"/>
        <v>1251080.7696499999</v>
      </c>
      <c r="Q133" s="42">
        <f t="shared" si="251"/>
        <v>112254.51388</v>
      </c>
      <c r="R133" s="54">
        <f t="shared" si="251"/>
        <v>1363335.2835300001</v>
      </c>
      <c r="S133" s="54">
        <f t="shared" si="251"/>
        <v>60838.576979999998</v>
      </c>
      <c r="T133" s="54">
        <f t="shared" si="251"/>
        <v>1424173.8605099998</v>
      </c>
      <c r="U133" s="54">
        <f t="shared" ref="U133:V133" si="252">U120+U5</f>
        <v>1000</v>
      </c>
      <c r="V133" s="54">
        <f t="shared" si="252"/>
        <v>1425173.8605099998</v>
      </c>
    </row>
    <row r="136" spans="1:22">
      <c r="T136">
        <v>1399146.9</v>
      </c>
    </row>
    <row r="137" spans="1:22">
      <c r="T137" s="126">
        <f>T136-T133</f>
        <v>-25026.960509999888</v>
      </c>
    </row>
  </sheetData>
  <mergeCells count="18">
    <mergeCell ref="V1:V3"/>
    <mergeCell ref="A2:A3"/>
    <mergeCell ref="B2:F2"/>
    <mergeCell ref="G2:H2"/>
    <mergeCell ref="A1:H1"/>
    <mergeCell ref="I1:I3"/>
    <mergeCell ref="S1:S3"/>
    <mergeCell ref="T1:T3"/>
    <mergeCell ref="J1:J3"/>
    <mergeCell ref="K1:K3"/>
    <mergeCell ref="L1:L3"/>
    <mergeCell ref="M1:M3"/>
    <mergeCell ref="Q1:Q3"/>
    <mergeCell ref="R1:R3"/>
    <mergeCell ref="N1:N3"/>
    <mergeCell ref="O1:O3"/>
    <mergeCell ref="P1:P3"/>
    <mergeCell ref="U1:U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5"/>
  <sheetViews>
    <sheetView topLeftCell="A25" workbookViewId="0">
      <selection activeCell="P37" sqref="P37"/>
    </sheetView>
  </sheetViews>
  <sheetFormatPr defaultRowHeight="12.75"/>
  <cols>
    <col min="1" max="1" width="42.85546875" customWidth="1"/>
    <col min="2" max="2" width="16.140625" customWidth="1"/>
    <col min="3" max="3" width="20.5703125" customWidth="1"/>
    <col min="4" max="4" width="16.5703125" customWidth="1"/>
    <col min="8" max="8" width="21.85546875" customWidth="1"/>
  </cols>
  <sheetData>
    <row r="1" spans="1:6" ht="20.25">
      <c r="A1" s="72" t="s">
        <v>198</v>
      </c>
      <c r="B1" s="73"/>
      <c r="C1" s="73"/>
      <c r="D1" s="73"/>
    </row>
    <row r="2" spans="1:6" ht="20.25">
      <c r="A2" s="72" t="s">
        <v>234</v>
      </c>
      <c r="B2" s="73"/>
      <c r="C2" s="73"/>
      <c r="D2" s="73"/>
    </row>
    <row r="3" spans="1:6" ht="10.5" customHeight="1">
      <c r="A3" s="74"/>
      <c r="B3" s="75"/>
      <c r="C3" s="75"/>
      <c r="D3" s="76"/>
    </row>
    <row r="4" spans="1:6" ht="15.75">
      <c r="A4" s="77" t="s">
        <v>199</v>
      </c>
      <c r="B4" s="78"/>
      <c r="C4" s="146">
        <f>SUM(C5:C11)</f>
        <v>60838.576979999998</v>
      </c>
      <c r="D4" s="78" t="s">
        <v>200</v>
      </c>
    </row>
    <row r="5" spans="1:6" ht="17.25" customHeight="1">
      <c r="A5" s="79" t="s">
        <v>201</v>
      </c>
      <c r="B5" s="80"/>
      <c r="C5" s="100">
        <f>C41+C61+C17+C26</f>
        <v>6158.91</v>
      </c>
      <c r="D5" s="78" t="s">
        <v>200</v>
      </c>
    </row>
    <row r="6" spans="1:6" ht="15.75">
      <c r="A6" s="79" t="s">
        <v>202</v>
      </c>
      <c r="B6" s="80"/>
      <c r="C6" s="100">
        <v>0</v>
      </c>
      <c r="D6" s="78" t="s">
        <v>200</v>
      </c>
    </row>
    <row r="7" spans="1:6" ht="15.75">
      <c r="A7" s="79" t="s">
        <v>203</v>
      </c>
      <c r="B7" s="80"/>
      <c r="C7" s="100">
        <v>50860.33</v>
      </c>
      <c r="D7" s="78" t="s">
        <v>200</v>
      </c>
    </row>
    <row r="8" spans="1:6" ht="15.75">
      <c r="A8" s="79" t="s">
        <v>204</v>
      </c>
      <c r="B8" s="80"/>
      <c r="C8" s="100">
        <v>1547.7</v>
      </c>
      <c r="D8" s="78" t="s">
        <v>200</v>
      </c>
    </row>
    <row r="9" spans="1:6" ht="15.75">
      <c r="A9" s="81" t="s">
        <v>182</v>
      </c>
      <c r="B9" s="82"/>
      <c r="C9" s="83">
        <v>4974.6000000000004</v>
      </c>
      <c r="D9" s="78" t="s">
        <v>200</v>
      </c>
    </row>
    <row r="10" spans="1:6" ht="15.75">
      <c r="A10" s="81" t="s">
        <v>205</v>
      </c>
      <c r="B10" s="82"/>
      <c r="C10" s="101">
        <f>C55</f>
        <v>1297.0369799999999</v>
      </c>
      <c r="D10" s="78" t="s">
        <v>200</v>
      </c>
    </row>
    <row r="11" spans="1:6" ht="15.75">
      <c r="A11" s="79" t="s">
        <v>206</v>
      </c>
      <c r="B11" s="80"/>
      <c r="C11" s="100">
        <f>C47</f>
        <v>-4000</v>
      </c>
      <c r="D11" s="78" t="s">
        <v>200</v>
      </c>
    </row>
    <row r="12" spans="1:6" ht="15.75">
      <c r="A12" s="79"/>
      <c r="B12" s="80"/>
      <c r="C12" s="100"/>
      <c r="D12" s="78"/>
    </row>
    <row r="13" spans="1:6" ht="15.75">
      <c r="A13" s="79"/>
      <c r="B13" s="80"/>
      <c r="C13" s="100"/>
      <c r="D13" s="78"/>
    </row>
    <row r="14" spans="1:6" ht="15.75" customHeight="1">
      <c r="A14" s="165" t="s">
        <v>266</v>
      </c>
      <c r="B14" s="165"/>
      <c r="C14" s="165"/>
      <c r="D14" s="165"/>
      <c r="E14" s="142"/>
      <c r="F14" s="142"/>
    </row>
    <row r="15" spans="1:6" ht="23.25" customHeight="1">
      <c r="A15" s="166"/>
      <c r="B15" s="166"/>
      <c r="C15" s="166"/>
      <c r="D15" s="166"/>
    </row>
    <row r="16" spans="1:6" ht="38.25">
      <c r="A16" s="85" t="s">
        <v>207</v>
      </c>
      <c r="B16" s="86" t="s">
        <v>208</v>
      </c>
      <c r="C16" s="143" t="s">
        <v>262</v>
      </c>
      <c r="D16" s="86" t="s">
        <v>214</v>
      </c>
    </row>
    <row r="17" spans="1:4" ht="15.75">
      <c r="A17" s="8" t="s">
        <v>7</v>
      </c>
      <c r="B17" s="88">
        <f>B18</f>
        <v>164533.1</v>
      </c>
      <c r="C17" s="137">
        <f t="shared" ref="C17:D17" si="0">C18</f>
        <v>8781.9</v>
      </c>
      <c r="D17" s="88">
        <f t="shared" si="0"/>
        <v>173315</v>
      </c>
    </row>
    <row r="18" spans="1:4" ht="94.5">
      <c r="A18" s="133" t="s">
        <v>278</v>
      </c>
      <c r="B18" s="134">
        <f>SUM(B19:B21)</f>
        <v>164533.1</v>
      </c>
      <c r="C18" s="134">
        <f>SUM(C19:C21)</f>
        <v>8781.9</v>
      </c>
      <c r="D18" s="135">
        <f>B18+C18</f>
        <v>173315</v>
      </c>
    </row>
    <row r="19" spans="1:4" ht="15.75">
      <c r="A19" s="133" t="s">
        <v>263</v>
      </c>
      <c r="B19" s="134">
        <v>124083</v>
      </c>
      <c r="C19" s="136">
        <f>7000+1781.9</f>
        <v>8781.9</v>
      </c>
      <c r="D19" s="135">
        <f t="shared" ref="D19:D21" si="1">B19+C19</f>
        <v>132864.9</v>
      </c>
    </row>
    <row r="20" spans="1:4" ht="15.75">
      <c r="A20" s="133" t="s">
        <v>264</v>
      </c>
      <c r="B20" s="134">
        <v>33883</v>
      </c>
      <c r="C20" s="136">
        <v>0</v>
      </c>
      <c r="D20" s="135">
        <f t="shared" si="1"/>
        <v>33883</v>
      </c>
    </row>
    <row r="21" spans="1:4" ht="15.75">
      <c r="A21" s="133" t="s">
        <v>265</v>
      </c>
      <c r="B21" s="134">
        <v>6567.1</v>
      </c>
      <c r="C21" s="136">
        <v>0</v>
      </c>
      <c r="D21" s="135">
        <f t="shared" si="1"/>
        <v>6567.1</v>
      </c>
    </row>
    <row r="22" spans="1:4" ht="15.75">
      <c r="A22" s="79"/>
      <c r="B22" s="80"/>
      <c r="C22" s="100"/>
      <c r="D22" s="78"/>
    </row>
    <row r="23" spans="1:4">
      <c r="A23" s="165" t="s">
        <v>277</v>
      </c>
      <c r="B23" s="165"/>
      <c r="C23" s="165"/>
      <c r="D23" s="165"/>
    </row>
    <row r="24" spans="1:4" ht="38.25" customHeight="1">
      <c r="A24" s="166"/>
      <c r="B24" s="166"/>
      <c r="C24" s="166"/>
      <c r="D24" s="166"/>
    </row>
    <row r="25" spans="1:4" ht="36.75" customHeight="1">
      <c r="A25" s="85" t="s">
        <v>207</v>
      </c>
      <c r="B25" s="86" t="s">
        <v>208</v>
      </c>
      <c r="C25" s="143" t="s">
        <v>262</v>
      </c>
      <c r="D25" s="86" t="s">
        <v>214</v>
      </c>
    </row>
    <row r="26" spans="1:4" ht="21.75" customHeight="1">
      <c r="A26" s="8" t="s">
        <v>9</v>
      </c>
      <c r="B26" s="88">
        <f>B27</f>
        <v>159000</v>
      </c>
      <c r="C26" s="137">
        <f t="shared" ref="C26" si="2">C27</f>
        <v>-7000</v>
      </c>
      <c r="D26" s="88">
        <f t="shared" ref="D26" si="3">D27</f>
        <v>152000</v>
      </c>
    </row>
    <row r="27" spans="1:4" ht="147" customHeight="1">
      <c r="A27" s="138" t="s">
        <v>279</v>
      </c>
      <c r="B27" s="134">
        <f>SUM(B28:B36)</f>
        <v>159000</v>
      </c>
      <c r="C27" s="134">
        <f>SUM(C28:C36)</f>
        <v>-7000</v>
      </c>
      <c r="D27" s="135">
        <f>B27+C27</f>
        <v>152000</v>
      </c>
    </row>
    <row r="28" spans="1:4" ht="17.25" customHeight="1">
      <c r="A28" s="139" t="s">
        <v>267</v>
      </c>
      <c r="B28" s="134">
        <v>13389</v>
      </c>
      <c r="C28" s="136">
        <v>0</v>
      </c>
      <c r="D28" s="135">
        <f t="shared" ref="D28:D36" si="4">B28+C28</f>
        <v>13389</v>
      </c>
    </row>
    <row r="29" spans="1:4" ht="15.75">
      <c r="A29" s="139" t="s">
        <v>268</v>
      </c>
      <c r="B29" s="134">
        <v>3828</v>
      </c>
      <c r="C29" s="136">
        <v>677</v>
      </c>
      <c r="D29" s="135">
        <f t="shared" si="4"/>
        <v>4505</v>
      </c>
    </row>
    <row r="30" spans="1:4" ht="30">
      <c r="A30" s="140" t="s">
        <v>269</v>
      </c>
      <c r="B30" s="134">
        <v>16260</v>
      </c>
      <c r="C30" s="136">
        <v>-350</v>
      </c>
      <c r="D30" s="135">
        <f t="shared" si="4"/>
        <v>15910</v>
      </c>
    </row>
    <row r="31" spans="1:4" ht="15.75">
      <c r="A31" s="140" t="s">
        <v>270</v>
      </c>
      <c r="B31" s="134">
        <v>2332.1</v>
      </c>
      <c r="C31" s="136">
        <v>0</v>
      </c>
      <c r="D31" s="135">
        <f t="shared" si="4"/>
        <v>2332.1</v>
      </c>
    </row>
    <row r="32" spans="1:4" ht="45">
      <c r="A32" s="140" t="s">
        <v>271</v>
      </c>
      <c r="B32" s="134">
        <v>11670.4</v>
      </c>
      <c r="C32" s="136">
        <v>0</v>
      </c>
      <c r="D32" s="135">
        <f t="shared" si="4"/>
        <v>11670.4</v>
      </c>
    </row>
    <row r="33" spans="1:4" ht="15.75">
      <c r="A33" s="140" t="s">
        <v>272</v>
      </c>
      <c r="B33" s="134">
        <v>2891</v>
      </c>
      <c r="C33" s="136">
        <v>0</v>
      </c>
      <c r="D33" s="135">
        <f t="shared" si="4"/>
        <v>2891</v>
      </c>
    </row>
    <row r="34" spans="1:4" ht="15.75">
      <c r="A34" s="140" t="s">
        <v>273</v>
      </c>
      <c r="B34" s="134">
        <v>538.6</v>
      </c>
      <c r="C34" s="136">
        <v>0</v>
      </c>
      <c r="D34" s="135">
        <f t="shared" si="4"/>
        <v>538.6</v>
      </c>
    </row>
    <row r="35" spans="1:4" ht="15.75">
      <c r="A35" s="140" t="s">
        <v>274</v>
      </c>
      <c r="B35" s="134">
        <v>7558</v>
      </c>
      <c r="C35" s="136">
        <v>-600</v>
      </c>
      <c r="D35" s="135">
        <f t="shared" si="4"/>
        <v>6958</v>
      </c>
    </row>
    <row r="36" spans="1:4" ht="15.75">
      <c r="A36" s="140" t="s">
        <v>275</v>
      </c>
      <c r="B36" s="134">
        <v>100532.9</v>
      </c>
      <c r="C36" s="136">
        <v>-6727</v>
      </c>
      <c r="D36" s="135">
        <f t="shared" si="4"/>
        <v>93805.9</v>
      </c>
    </row>
    <row r="37" spans="1:4" ht="15.75">
      <c r="A37" s="79"/>
      <c r="B37" s="80"/>
      <c r="C37" s="100"/>
      <c r="D37" s="78"/>
    </row>
    <row r="38" spans="1:4" ht="15.75">
      <c r="A38" s="79"/>
      <c r="B38" s="80"/>
      <c r="C38" s="100"/>
      <c r="D38" s="78"/>
    </row>
    <row r="39" spans="1:4" ht="15.75">
      <c r="A39" s="79"/>
      <c r="B39" s="80"/>
      <c r="C39" s="100"/>
      <c r="D39" s="78"/>
    </row>
    <row r="40" spans="1:4" ht="38.25">
      <c r="A40" s="85" t="s">
        <v>207</v>
      </c>
      <c r="B40" s="86" t="s">
        <v>208</v>
      </c>
      <c r="C40" s="143" t="s">
        <v>216</v>
      </c>
      <c r="D40" s="86" t="s">
        <v>214</v>
      </c>
    </row>
    <row r="41" spans="1:4" ht="31.5">
      <c r="A41" s="89" t="s">
        <v>37</v>
      </c>
      <c r="B41" s="88">
        <f>SUM(B44:B44)</f>
        <v>3000</v>
      </c>
      <c r="C41" s="137">
        <f>SUM(C44:C44)</f>
        <v>4000</v>
      </c>
      <c r="D41" s="88">
        <f>SUM(D44:D44)</f>
        <v>7000</v>
      </c>
    </row>
    <row r="42" spans="1:4" ht="78.75">
      <c r="A42" s="121" t="s">
        <v>190</v>
      </c>
      <c r="B42" s="88"/>
      <c r="C42" s="96"/>
      <c r="D42" s="105"/>
    </row>
    <row r="43" spans="1:4" ht="15.75">
      <c r="A43" s="92" t="s">
        <v>215</v>
      </c>
      <c r="B43" s="88"/>
      <c r="C43" s="96"/>
      <c r="D43" s="95">
        <f t="shared" ref="D43:D44" si="5">B43+C43</f>
        <v>0</v>
      </c>
    </row>
    <row r="44" spans="1:4" ht="31.5">
      <c r="A44" s="92" t="s">
        <v>212</v>
      </c>
      <c r="B44" s="102">
        <v>3000</v>
      </c>
      <c r="C44" s="99">
        <v>4000</v>
      </c>
      <c r="D44" s="95">
        <f t="shared" si="5"/>
        <v>7000</v>
      </c>
    </row>
    <row r="45" spans="1:4" ht="15">
      <c r="A45" s="84"/>
    </row>
    <row r="46" spans="1:4" ht="38.25">
      <c r="A46" s="85" t="s">
        <v>207</v>
      </c>
      <c r="B46" s="86" t="s">
        <v>208</v>
      </c>
      <c r="C46" s="143" t="s">
        <v>217</v>
      </c>
      <c r="D46" s="86" t="s">
        <v>214</v>
      </c>
    </row>
    <row r="47" spans="1:4" ht="76.5" customHeight="1">
      <c r="A47" s="87" t="s">
        <v>184</v>
      </c>
      <c r="B47" s="88">
        <f>SUM(B50:B52)</f>
        <v>-20058.653349999997</v>
      </c>
      <c r="C47" s="137">
        <f>SUM(C50:C52)</f>
        <v>-4000</v>
      </c>
      <c r="D47" s="95">
        <f>B47+C47</f>
        <v>-24058.653349999997</v>
      </c>
    </row>
    <row r="48" spans="1:4" ht="14.25" customHeight="1">
      <c r="A48" s="92" t="s">
        <v>213</v>
      </c>
      <c r="B48" s="88"/>
      <c r="C48" s="96"/>
      <c r="D48" s="95"/>
    </row>
    <row r="49" spans="1:4" ht="15.75">
      <c r="A49" s="89" t="s">
        <v>209</v>
      </c>
      <c r="B49" s="54"/>
      <c r="C49" s="97"/>
      <c r="D49" s="95"/>
    </row>
    <row r="50" spans="1:4" ht="15.75">
      <c r="A50" s="90" t="s">
        <v>210</v>
      </c>
      <c r="B50" s="91">
        <f>-22629.7682+5842.2</f>
        <v>-16787.568199999998</v>
      </c>
      <c r="C50" s="98">
        <v>0</v>
      </c>
      <c r="D50" s="95">
        <f t="shared" ref="D50:D52" si="6">B50+C50</f>
        <v>-16787.568199999998</v>
      </c>
    </row>
    <row r="51" spans="1:4" ht="31.5" customHeight="1">
      <c r="A51" s="92" t="s">
        <v>212</v>
      </c>
      <c r="B51" s="102">
        <v>-3000</v>
      </c>
      <c r="C51" s="99">
        <v>-4000</v>
      </c>
      <c r="D51" s="95">
        <f t="shared" si="6"/>
        <v>-7000</v>
      </c>
    </row>
    <row r="52" spans="1:4" ht="15.75">
      <c r="A52" s="93" t="s">
        <v>211</v>
      </c>
      <c r="B52" s="94">
        <v>-271.08515</v>
      </c>
      <c r="C52" s="99"/>
      <c r="D52" s="95">
        <f t="shared" si="6"/>
        <v>-271.08515</v>
      </c>
    </row>
    <row r="53" spans="1:4" ht="15.75">
      <c r="A53" s="113"/>
      <c r="B53" s="114"/>
      <c r="C53" s="115"/>
      <c r="D53" s="116"/>
    </row>
    <row r="54" spans="1:4" ht="51">
      <c r="A54" s="85" t="s">
        <v>207</v>
      </c>
      <c r="B54" s="86" t="s">
        <v>208</v>
      </c>
      <c r="C54" s="143" t="s">
        <v>233</v>
      </c>
      <c r="D54" s="86" t="s">
        <v>214</v>
      </c>
    </row>
    <row r="55" spans="1:4" ht="15.75">
      <c r="A55" s="119" t="s">
        <v>42</v>
      </c>
      <c r="B55" s="88">
        <f>SUM(B57:B58)</f>
        <v>2161.8000000000002</v>
      </c>
      <c r="C55" s="137">
        <f t="shared" ref="C55:D55" si="7">SUM(C57:C58)</f>
        <v>1297.0369799999999</v>
      </c>
      <c r="D55" s="88">
        <f t="shared" si="7"/>
        <v>3458.83698</v>
      </c>
    </row>
    <row r="56" spans="1:4" ht="31.5">
      <c r="A56" s="120" t="s">
        <v>43</v>
      </c>
      <c r="B56" s="88"/>
      <c r="C56" s="96"/>
      <c r="D56" s="105"/>
    </row>
    <row r="57" spans="1:4" ht="31.5">
      <c r="A57" s="92" t="s">
        <v>235</v>
      </c>
      <c r="B57" s="118">
        <v>2161.8000000000002</v>
      </c>
      <c r="C57" s="117">
        <v>212.5872</v>
      </c>
      <c r="D57" s="95">
        <f t="shared" ref="D57:D58" si="8">B57+C57</f>
        <v>2374.3872000000001</v>
      </c>
    </row>
    <row r="58" spans="1:4" ht="66.75" customHeight="1">
      <c r="A58" s="92" t="s">
        <v>232</v>
      </c>
      <c r="B58" s="102">
        <v>0</v>
      </c>
      <c r="C58" s="99">
        <v>1084.4497799999999</v>
      </c>
      <c r="D58" s="95">
        <f t="shared" si="8"/>
        <v>1084.4497799999999</v>
      </c>
    </row>
    <row r="60" spans="1:4" ht="54.75" customHeight="1">
      <c r="A60" s="53" t="s">
        <v>207</v>
      </c>
      <c r="B60" s="103" t="s">
        <v>208</v>
      </c>
      <c r="C60" s="143" t="s">
        <v>230</v>
      </c>
      <c r="D60" s="103" t="s">
        <v>214</v>
      </c>
    </row>
    <row r="61" spans="1:4" ht="30.75" customHeight="1">
      <c r="A61" s="89" t="s">
        <v>5</v>
      </c>
      <c r="B61" s="145">
        <v>516</v>
      </c>
      <c r="C61" s="141">
        <f>SUM(C62:C75)/1000</f>
        <v>377.01</v>
      </c>
      <c r="D61" s="97">
        <f>B61+C61</f>
        <v>893.01</v>
      </c>
    </row>
    <row r="62" spans="1:4" ht="123.75" customHeight="1">
      <c r="A62" s="107" t="s">
        <v>218</v>
      </c>
      <c r="B62" s="109">
        <v>0</v>
      </c>
      <c r="C62" s="110">
        <v>100</v>
      </c>
      <c r="D62" s="104"/>
    </row>
    <row r="63" spans="1:4" ht="150">
      <c r="A63" s="107" t="s">
        <v>219</v>
      </c>
      <c r="B63" s="109">
        <v>0</v>
      </c>
      <c r="C63" s="110">
        <v>-500</v>
      </c>
      <c r="D63" s="104"/>
    </row>
    <row r="64" spans="1:4" ht="135">
      <c r="A64" s="108" t="s">
        <v>228</v>
      </c>
      <c r="B64" s="109">
        <v>0</v>
      </c>
      <c r="C64" s="110">
        <v>3000</v>
      </c>
      <c r="D64" s="104"/>
    </row>
    <row r="65" spans="1:4" ht="150">
      <c r="A65" s="107" t="s">
        <v>229</v>
      </c>
      <c r="B65" s="109">
        <v>0</v>
      </c>
      <c r="C65" s="110">
        <v>10000</v>
      </c>
      <c r="D65" s="104"/>
    </row>
    <row r="66" spans="1:4" ht="120">
      <c r="A66" s="107" t="s">
        <v>220</v>
      </c>
      <c r="B66" s="109">
        <v>0</v>
      </c>
      <c r="C66" s="110">
        <v>50000</v>
      </c>
      <c r="D66" s="106"/>
    </row>
    <row r="67" spans="1:4" ht="165">
      <c r="A67" s="107" t="s">
        <v>221</v>
      </c>
      <c r="B67" s="109">
        <v>0</v>
      </c>
      <c r="C67" s="110">
        <v>50000</v>
      </c>
      <c r="D67" s="106"/>
    </row>
    <row r="68" spans="1:4" ht="120">
      <c r="A68" s="107" t="s">
        <v>222</v>
      </c>
      <c r="B68" s="109">
        <v>0</v>
      </c>
      <c r="C68" s="110">
        <v>30000</v>
      </c>
      <c r="D68" s="106"/>
    </row>
    <row r="69" spans="1:4" ht="135">
      <c r="A69" s="107" t="s">
        <v>227</v>
      </c>
      <c r="B69" s="109">
        <v>0</v>
      </c>
      <c r="C69" s="110">
        <v>25000</v>
      </c>
      <c r="D69" s="106"/>
    </row>
    <row r="70" spans="1:4" ht="180">
      <c r="A70" s="107" t="s">
        <v>223</v>
      </c>
      <c r="B70" s="109">
        <v>0</v>
      </c>
      <c r="C70" s="110">
        <v>10000</v>
      </c>
      <c r="D70" s="106"/>
    </row>
    <row r="71" spans="1:4" ht="140.25" customHeight="1">
      <c r="A71" s="107" t="s">
        <v>224</v>
      </c>
      <c r="B71" s="109">
        <v>0</v>
      </c>
      <c r="C71" s="110">
        <v>10000</v>
      </c>
      <c r="D71" s="106"/>
    </row>
    <row r="72" spans="1:4" ht="131.25" customHeight="1">
      <c r="A72" s="107" t="s">
        <v>226</v>
      </c>
      <c r="B72" s="109">
        <v>0</v>
      </c>
      <c r="C72" s="110">
        <v>71400</v>
      </c>
      <c r="D72" s="106"/>
    </row>
    <row r="73" spans="1:4" ht="135">
      <c r="A73" s="107" t="s">
        <v>225</v>
      </c>
      <c r="B73" s="109">
        <v>0</v>
      </c>
      <c r="C73" s="110">
        <v>50000</v>
      </c>
      <c r="D73" s="106"/>
    </row>
    <row r="74" spans="1:4" ht="90">
      <c r="A74" s="112" t="s">
        <v>231</v>
      </c>
      <c r="B74" s="109">
        <v>0</v>
      </c>
      <c r="C74" s="110">
        <v>41000</v>
      </c>
      <c r="D74" s="111"/>
    </row>
    <row r="75" spans="1:4" ht="268.5" customHeight="1">
      <c r="A75" s="103" t="s">
        <v>276</v>
      </c>
      <c r="B75" s="144">
        <v>0</v>
      </c>
      <c r="C75" s="65">
        <v>27010</v>
      </c>
      <c r="D75" s="53"/>
    </row>
  </sheetData>
  <mergeCells count="2">
    <mergeCell ref="A14:D15"/>
    <mergeCell ref="A23:D24"/>
  </mergeCells>
  <pageMargins left="0.51181102362204722" right="0.11811023622047245" top="0.35433070866141736" bottom="0.15748031496062992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5  доходов  2020</vt:lpstr>
      <vt:lpstr>динамика</vt:lpstr>
      <vt:lpstr>пояснительная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2020-05-26T09:34:16Z</cp:lastPrinted>
  <dcterms:created xsi:type="dcterms:W3CDTF">2011-10-25T01:53:01Z</dcterms:created>
  <dcterms:modified xsi:type="dcterms:W3CDTF">2020-06-03T08:58:04Z</dcterms:modified>
</cp:coreProperties>
</file>