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40" windowWidth="15450" windowHeight="7620"/>
  </bookViews>
  <sheets>
    <sheet name="Прил.№2" sheetId="1" r:id="rId1"/>
  </sheets>
  <calcPr calcId="145621"/>
</workbook>
</file>

<file path=xl/calcChain.xml><?xml version="1.0" encoding="utf-8"?>
<calcChain xmlns="http://schemas.openxmlformats.org/spreadsheetml/2006/main">
  <c r="H35" i="1" l="1"/>
  <c r="H33" i="1"/>
  <c r="H22" i="1"/>
  <c r="H20" i="1"/>
  <c r="H18" i="1"/>
  <c r="H17" i="1"/>
  <c r="H15" i="1"/>
  <c r="H14" i="1"/>
  <c r="H32" i="1" l="1"/>
  <c r="H31" i="1"/>
  <c r="H30" i="1"/>
  <c r="H29" i="1"/>
  <c r="H28" i="1"/>
  <c r="H27" i="1"/>
  <c r="H26" i="1"/>
  <c r="H25" i="1"/>
  <c r="H24" i="1"/>
  <c r="H23" i="1"/>
  <c r="H11" i="1"/>
  <c r="H12" i="1"/>
  <c r="D18" i="1"/>
  <c r="D17" i="1"/>
  <c r="D15" i="1"/>
  <c r="D14" i="1"/>
  <c r="D12" i="1"/>
  <c r="D11" i="1"/>
  <c r="H96" i="1"/>
  <c r="H95" i="1"/>
  <c r="H94" i="1"/>
  <c r="H93" i="1"/>
  <c r="H84" i="1"/>
  <c r="H83" i="1"/>
  <c r="H82" i="1"/>
  <c r="H81" i="1"/>
  <c r="H80" i="1"/>
  <c r="H79" i="1"/>
  <c r="H78" i="1"/>
  <c r="H77" i="1"/>
  <c r="H76" i="1"/>
  <c r="H75" i="1"/>
  <c r="H74" i="1"/>
  <c r="H73" i="1"/>
  <c r="H69" i="1"/>
  <c r="H42" i="1"/>
  <c r="E42" i="1"/>
  <c r="H65" i="1"/>
  <c r="H64" i="1"/>
  <c r="E98" i="1" l="1"/>
  <c r="E97" i="1"/>
  <c r="E89" i="1"/>
  <c r="E86" i="1"/>
  <c r="E85" i="1"/>
  <c r="E69" i="1"/>
  <c r="E68" i="1"/>
  <c r="E65" i="1"/>
  <c r="E64" i="1"/>
  <c r="D35" i="1"/>
  <c r="D33" i="1"/>
  <c r="D22" i="1"/>
  <c r="D38" i="1"/>
  <c r="D37" i="1"/>
  <c r="H47" i="1" l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46" i="1"/>
  <c r="K25" i="1" l="1"/>
  <c r="K70" i="1" l="1"/>
  <c r="N70" i="1" s="1"/>
  <c r="D32" i="1" l="1"/>
  <c r="D23" i="1"/>
  <c r="D24" i="1"/>
  <c r="D25" i="1"/>
  <c r="D26" i="1"/>
  <c r="D27" i="1"/>
  <c r="D28" i="1"/>
  <c r="D29" i="1"/>
  <c r="D30" i="1"/>
  <c r="D31" i="1"/>
  <c r="F98" i="1"/>
  <c r="F97" i="1"/>
  <c r="F89" i="1"/>
  <c r="F86" i="1"/>
  <c r="F85" i="1"/>
  <c r="F69" i="1"/>
  <c r="F68" i="1"/>
  <c r="F65" i="1"/>
  <c r="F64" i="1"/>
  <c r="F42" i="1"/>
  <c r="D40" i="1"/>
  <c r="E99" i="1"/>
  <c r="D41" i="1" l="1"/>
  <c r="D68" i="1" l="1"/>
  <c r="D94" i="1"/>
  <c r="D95" i="1"/>
  <c r="D9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82" i="1"/>
  <c r="D80" i="1"/>
  <c r="D76" i="1"/>
  <c r="D74" i="1"/>
  <c r="D93" i="1"/>
  <c r="D88" i="1"/>
  <c r="D75" i="1"/>
  <c r="D77" i="1"/>
  <c r="D78" i="1"/>
  <c r="D79" i="1"/>
  <c r="D81" i="1"/>
  <c r="D83" i="1"/>
  <c r="D84" i="1"/>
  <c r="D73" i="1"/>
  <c r="D67" i="1"/>
  <c r="D46" i="1"/>
  <c r="H99" i="1"/>
  <c r="D98" i="1"/>
  <c r="D97" i="1"/>
  <c r="D89" i="1"/>
  <c r="H87" i="1"/>
  <c r="E87" i="1"/>
  <c r="D86" i="1"/>
  <c r="D85" i="1"/>
  <c r="D69" i="1"/>
  <c r="D66" i="1"/>
  <c r="D65" i="1"/>
  <c r="D64" i="1"/>
  <c r="D42" i="1"/>
  <c r="D20" i="1"/>
</calcChain>
</file>

<file path=xl/sharedStrings.xml><?xml version="1.0" encoding="utf-8"?>
<sst xmlns="http://schemas.openxmlformats.org/spreadsheetml/2006/main" count="486" uniqueCount="129">
  <si>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</si>
  <si>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</si>
  <si>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</si>
  <si>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</si>
  <si>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</si>
  <si>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</si>
  <si>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</si>
  <si>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</si>
  <si>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</si>
  <si>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</si>
  <si>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</si>
  <si>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до 3 лет</t>
  </si>
  <si>
    <t>городской населенный пункт</t>
  </si>
  <si>
    <t>сельский населенный пункт</t>
  </si>
  <si>
    <t>от 3 до 7 лет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</si>
  <si>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</si>
  <si>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</si>
  <si>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</si>
  <si>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</si>
  <si>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</si>
  <si>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</si>
  <si>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</si>
  <si>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</si>
  <si>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</si>
  <si>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</si>
  <si>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</si>
  <si>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</si>
  <si>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</si>
  <si>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</si>
  <si>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</si>
  <si>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</si>
  <si>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</si>
  <si>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</si>
  <si>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компенсирующей направленности (за исключением малокомплектных образовательных организаций), городской населенный пункт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</si>
  <si>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</si>
  <si>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</si>
  <si>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группа,  чел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</si>
  <si>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</si>
  <si>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</si>
  <si>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</si>
  <si>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</si>
  <si>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</si>
  <si>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</si>
  <si>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</si>
  <si>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</si>
  <si>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</si>
  <si>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</si>
  <si>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</si>
  <si>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</si>
  <si>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</si>
  <si>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</si>
  <si>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</si>
  <si>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</si>
  <si>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</si>
  <si>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</si>
  <si>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</si>
  <si>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</si>
  <si>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</si>
  <si>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</si>
  <si>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</si>
  <si>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</si>
  <si>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</si>
  <si>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</si>
  <si>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</si>
  <si>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от 3 до 7 лет город</t>
  </si>
  <si>
    <t>от 3 до 7 лет село</t>
  </si>
  <si>
    <t>человек-час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</si>
  <si>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</si>
  <si>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</si>
  <si>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</si>
  <si>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</si>
  <si>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 (дополнительный норматив)</t>
  </si>
  <si>
    <t>Разновозрастные группы</t>
  </si>
  <si>
    <t>2934,26- на 1 человека</t>
  </si>
  <si>
    <t>808,73- на 1 человека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</si>
  <si>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</si>
  <si>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</si>
  <si>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957394,6- на 1 класс</t>
  </si>
  <si>
    <t>1152859,5- на 1 класс</t>
  </si>
  <si>
    <t xml:space="preserve">Приложение № 2 к Приказу </t>
  </si>
  <si>
    <t>4001,99*2,3654- на 1 человека</t>
  </si>
  <si>
    <t>МБДОУ д/с №7</t>
  </si>
  <si>
    <t>МБДОУ д/с №8</t>
  </si>
  <si>
    <t>МБДОУ д/с №9</t>
  </si>
  <si>
    <t>МБДОУ д/с №10</t>
  </si>
  <si>
    <t>МБДОУ д/с №12</t>
  </si>
  <si>
    <t>МБДОУ д/с №13</t>
  </si>
  <si>
    <t>МБДОУ д/с №14</t>
  </si>
  <si>
    <t>МБДОУ д/с №18</t>
  </si>
  <si>
    <t>МАДОУ д/с №17</t>
  </si>
  <si>
    <t>от 3 до 7 лет город (базовая)</t>
  </si>
  <si>
    <t>МБОУ ДО ДЭБС</t>
  </si>
  <si>
    <t xml:space="preserve"> договоров (штук)</t>
  </si>
  <si>
    <t>11433,94- на 1 человека</t>
  </si>
  <si>
    <t>628912,16 на 1 класс+ 21945,94 на 1 человека</t>
  </si>
  <si>
    <t>993246,1- на 1 класс+ 22176,51 на 1 человека</t>
  </si>
  <si>
    <t>787313,28 на 1 класс+ 22176,51 на 1 человека</t>
  </si>
  <si>
    <t>1188711- на 1 класс+22446,61 на 1 человека</t>
  </si>
  <si>
    <t>841148,96 на 1 класс+ 22446,61 на 1 человека</t>
  </si>
  <si>
    <t>МБДОУ д/с №15</t>
  </si>
  <si>
    <t>9466,30- на 1 человека</t>
  </si>
  <si>
    <t>2567,55- на 1 человека</t>
  </si>
  <si>
    <t>215,88- на 1 человека</t>
  </si>
  <si>
    <t>628912,16- на 1 класс+ 1342,39 на 1 человека</t>
  </si>
  <si>
    <t>601665,02- на 1 класс</t>
  </si>
  <si>
    <t>648495,11- на 1 класс + 22242,63 на 1 человека</t>
  </si>
  <si>
    <t>648495,11- на 1 класс+ 1342,39- на 1 человека учебники</t>
  </si>
  <si>
    <t>993246,10- на 1 класс+ 1638,38 на 1 человека</t>
  </si>
  <si>
    <t>787313,28- на 1 класс+1638,38 на 1 человека</t>
  </si>
  <si>
    <t>1188711- на 1 класс+1985,12 на 1 человека</t>
  </si>
  <si>
    <t>841148,96 на 1 класс+1985,12 на 1 человека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</si>
  <si>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</si>
  <si>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</si>
  <si>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</si>
  <si>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</si>
  <si>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</si>
  <si>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</si>
  <si>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</si>
  <si>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</si>
  <si>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</si>
  <si>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</si>
  <si>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</si>
  <si>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</si>
  <si>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</si>
  <si>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612643,61- на 1 класс</t>
  </si>
  <si>
    <t>760066,14 на 1 класс</t>
  </si>
  <si>
    <t>813901,82- на 1 класс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</si>
  <si>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</si>
  <si>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>от 26.12.2018 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</si>
</sst>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70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right" vertical="top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/>
    <xf numFmtId="0" fontId="1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2" fontId="6" fillId="0" borderId="2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0" fontId="4" fillId="0" borderId="1" xfId="0" applyFont="1" applyBorder="1"/>
    <xf numFmtId="0" fontId="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right" vertical="center"/>
    </xf>
    <xf numFmtId="2" fontId="9" fillId="0" borderId="0" xfId="0" applyNumberFormat="1" applyFont="1" applyFill="1"/>
    <xf numFmtId="0" fontId="0" fillId="0" borderId="1" xfId="0" applyBorder="1"/>
    <xf numFmtId="2" fontId="6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4" fontId="1" fillId="0" borderId="2" xfId="0" applyNumberFormat="1" applyFont="1" applyFill="1" applyBorder="1" applyAlignment="1">
      <alignment horizontal="left" vertical="top" indent="1"/>
    </xf>
    <xf numFmtId="4" fontId="4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 vertical="top" indent="1"/>
    </xf>
    <xf numFmtId="2" fontId="11" fillId="0" borderId="2" xfId="0" applyNumberFormat="1" applyFont="1" applyFill="1" applyBorder="1" applyAlignment="1">
      <alignment horizontal="right" vertical="center"/>
    </xf>
    <xf numFmtId="0" fontId="4" fillId="0" borderId="2" xfId="0" applyFont="1" applyFill="1" applyBorder="1"/>
    <xf numFmtId="4" fontId="1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 indent="1"/>
    </xf>
    <xf numFmtId="4" fontId="1" fillId="0" borderId="10" xfId="0" applyNumberFormat="1" applyFont="1" applyFill="1" applyBorder="1" applyAlignment="1">
      <alignment horizontal="right" indent="1"/>
    </xf>
    <xf numFmtId="4" fontId="12" fillId="0" borderId="2" xfId="1" applyNumberFormat="1" applyFont="1" applyFill="1" applyBorder="1" applyAlignment="1">
      <alignment horizontal="right" vertical="center"/>
    </xf>
    <xf numFmtId="4" fontId="12" fillId="0" borderId="2" xfId="1" applyNumberFormat="1" applyFont="1" applyFill="1" applyBorder="1" applyAlignment="1">
      <alignment horizontal="right" vertical="center" wrapText="1"/>
    </xf>
    <xf numFmtId="0" fontId="2" fillId="0" borderId="0" xfId="1" applyFill="1"/>
    <xf numFmtId="0" fontId="7" fillId="0" borderId="1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 vertical="top" wrapText="1"/>
    </xf>
    <xf numFmtId="0" fontId="4" fillId="0" borderId="7" xfId="2" applyFont="1" applyFill="1" applyBorder="1" applyAlignment="1">
      <alignment horizontal="center" vertical="top" wrapText="1"/>
    </xf>
    <xf numFmtId="0" fontId="4" fillId="0" borderId="8" xfId="2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top" wrapText="1"/>
    </xf>
    <xf numFmtId="0" fontId="1" fillId="0" borderId="8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tabSelected="1" topLeftCell="C1" workbookViewId="0">
      <selection activeCell="I4" sqref="I4"/>
    </sheetView>
  </sheetViews>
  <sheetFormatPr defaultColWidth="9.140625" defaultRowHeight="12.75" x14ac:dyDescent="0.2"/>
  <cols>
    <col min="1" max="1" width="31.140625" style="16" customWidth="1"/>
    <col min="2" max="2" width="34.28515625" style="16" customWidth="1"/>
    <col min="3" max="3" width="13.7109375" style="16" customWidth="1"/>
    <col min="4" max="4" width="15" style="16" customWidth="1"/>
    <col min="5" max="5" width="16.85546875" style="16" customWidth="1"/>
    <col min="6" max="6" width="17" style="16"/>
    <col min="7" max="7" width="17.7109375" style="16" customWidth="1"/>
    <col min="8" max="8" width="14.42578125" style="16" customWidth="1"/>
    <col min="9" max="9" width="14" style="16" customWidth="1"/>
    <col min="10" max="10" width="15" style="16" customWidth="1"/>
    <col min="11" max="11" width="11.140625" style="16" customWidth="1"/>
    <col min="12" max="16384" width="9.140625" style="16"/>
  </cols>
  <sheetData>
    <row r="1" spans="1:11" ht="15" x14ac:dyDescent="0.25">
      <c r="I1" s="32"/>
      <c r="J1" s="32"/>
    </row>
    <row r="2" spans="1:11" ht="15" x14ac:dyDescent="0.25">
      <c r="I2" s="32"/>
      <c r="J2" s="32"/>
    </row>
    <row r="3" spans="1:11" ht="15" x14ac:dyDescent="0.25">
      <c r="A3" s="2"/>
      <c r="B3" s="1"/>
      <c r="C3" s="1"/>
      <c r="D3" s="1"/>
      <c r="E3" s="1"/>
      <c r="F3" s="1"/>
      <c r="G3" s="1"/>
      <c r="H3" s="1"/>
      <c r="I3" s="32" t="s">
        <v>79</v>
      </c>
      <c r="J3" s="32"/>
    </row>
    <row r="4" spans="1:11" ht="15" x14ac:dyDescent="0.25">
      <c r="A4" s="2"/>
      <c r="B4" s="1"/>
      <c r="C4" s="1"/>
      <c r="D4" s="1"/>
      <c r="E4" s="1"/>
      <c r="F4" s="1"/>
      <c r="G4" s="1"/>
      <c r="H4" s="1"/>
      <c r="I4" s="32" t="s">
        <v>128</v>
      </c>
      <c r="J4" s="32"/>
    </row>
    <row r="5" spans="1:11" ht="18.75" x14ac:dyDescent="0.2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</row>
    <row r="6" spans="1:11" ht="15.75" x14ac:dyDescent="0.25">
      <c r="A6" s="3" t="s">
        <v>31</v>
      </c>
      <c r="B6" s="1"/>
      <c r="C6" s="1"/>
      <c r="D6" s="1"/>
      <c r="E6" s="1"/>
      <c r="F6" s="1"/>
      <c r="G6" s="1"/>
      <c r="H6" s="1"/>
      <c r="I6" s="1"/>
      <c r="J6" s="25"/>
    </row>
    <row r="7" spans="1:11" ht="145.5" customHeight="1" x14ac:dyDescent="0.2">
      <c r="A7" s="42" t="s">
        <v>3</v>
      </c>
      <c r="B7" s="42" t="s">
        <v>28</v>
      </c>
      <c r="C7" s="42" t="s">
        <v>18</v>
      </c>
      <c r="D7" s="42" t="s">
        <v>4</v>
      </c>
      <c r="E7" s="42" t="s">
        <v>5</v>
      </c>
      <c r="F7" s="42" t="s">
        <v>0</v>
      </c>
      <c r="G7" s="42" t="s">
        <v>38</v>
      </c>
      <c r="H7" s="42" t="s">
        <v>6</v>
      </c>
      <c r="I7" s="42" t="s">
        <v>7</v>
      </c>
      <c r="J7" s="42" t="s">
        <v>1</v>
      </c>
    </row>
    <row r="8" spans="1:11" ht="15" x14ac:dyDescent="0.25">
      <c r="A8" s="63" t="s">
        <v>8</v>
      </c>
      <c r="B8" s="63"/>
      <c r="C8" s="63"/>
      <c r="D8" s="41" t="s">
        <v>9</v>
      </c>
      <c r="E8" s="41" t="s">
        <v>9</v>
      </c>
      <c r="F8" s="41" t="s">
        <v>9</v>
      </c>
      <c r="G8" s="41" t="s">
        <v>9</v>
      </c>
      <c r="H8" s="41" t="s">
        <v>9</v>
      </c>
      <c r="I8" s="41" t="s">
        <v>9</v>
      </c>
      <c r="J8" s="41" t="s">
        <v>9</v>
      </c>
    </row>
    <row r="9" spans="1:11" ht="60" x14ac:dyDescent="0.25">
      <c r="A9" s="67" t="s">
        <v>127</v>
      </c>
      <c r="B9" s="4" t="s">
        <v>10</v>
      </c>
      <c r="C9" s="5" t="s">
        <v>16</v>
      </c>
      <c r="D9" s="6"/>
      <c r="E9" s="6"/>
      <c r="F9" s="6"/>
      <c r="G9" s="6"/>
      <c r="H9" s="6"/>
      <c r="I9" s="44"/>
      <c r="J9" s="44"/>
    </row>
    <row r="10" spans="1:11" ht="15" x14ac:dyDescent="0.25">
      <c r="A10" s="67"/>
      <c r="B10" s="7" t="s">
        <v>11</v>
      </c>
      <c r="C10" s="5" t="s">
        <v>16</v>
      </c>
      <c r="D10" s="6"/>
      <c r="E10" s="6"/>
      <c r="F10" s="6"/>
      <c r="G10" s="6"/>
      <c r="H10" s="6"/>
      <c r="I10" s="44"/>
      <c r="J10" s="44"/>
    </row>
    <row r="11" spans="1:11" ht="15" x14ac:dyDescent="0.25">
      <c r="A11" s="67"/>
      <c r="B11" s="7" t="s">
        <v>12</v>
      </c>
      <c r="C11" s="5" t="s">
        <v>16</v>
      </c>
      <c r="D11" s="8">
        <f>E11+F11+G11</f>
        <v>83724.796317251996</v>
      </c>
      <c r="E11" s="29">
        <v>43138.04</v>
      </c>
      <c r="F11" s="8">
        <v>21614.746317252</v>
      </c>
      <c r="G11" s="8">
        <v>18972.009999999998</v>
      </c>
      <c r="H11" s="45">
        <f>E11-1159.4</f>
        <v>41978.64</v>
      </c>
      <c r="I11" s="8">
        <v>5656.8</v>
      </c>
      <c r="J11" s="8">
        <v>1229.5</v>
      </c>
      <c r="K11" s="17"/>
    </row>
    <row r="12" spans="1:11" ht="15" x14ac:dyDescent="0.25">
      <c r="A12" s="67"/>
      <c r="B12" s="7" t="s">
        <v>13</v>
      </c>
      <c r="C12" s="5" t="s">
        <v>16</v>
      </c>
      <c r="D12" s="8">
        <f>E12+F12+G12</f>
        <v>89965.136317251992</v>
      </c>
      <c r="E12" s="29">
        <v>49378.38</v>
      </c>
      <c r="F12" s="8">
        <v>21614.746317252</v>
      </c>
      <c r="G12" s="8">
        <v>18972.009999999998</v>
      </c>
      <c r="H12" s="45">
        <f>E12-1159.4</f>
        <v>48218.979999999996</v>
      </c>
      <c r="I12" s="8">
        <v>5656.8</v>
      </c>
      <c r="J12" s="8">
        <v>1229.5</v>
      </c>
    </row>
    <row r="13" spans="1:11" ht="15" x14ac:dyDescent="0.25">
      <c r="A13" s="67"/>
      <c r="B13" s="7" t="s">
        <v>14</v>
      </c>
      <c r="C13" s="5" t="s">
        <v>16</v>
      </c>
      <c r="D13" s="8"/>
      <c r="E13" s="22"/>
      <c r="F13" s="22"/>
      <c r="G13" s="22"/>
      <c r="H13" s="22"/>
      <c r="I13" s="46"/>
      <c r="J13" s="46"/>
    </row>
    <row r="14" spans="1:11" ht="15" x14ac:dyDescent="0.25">
      <c r="A14" s="67"/>
      <c r="B14" s="7" t="s">
        <v>12</v>
      </c>
      <c r="C14" s="5" t="s">
        <v>16</v>
      </c>
      <c r="D14" s="8">
        <f>E14+F14+G14</f>
        <v>74784.926317252</v>
      </c>
      <c r="E14" s="30">
        <v>34198.17</v>
      </c>
      <c r="F14" s="8">
        <v>21614.746317252</v>
      </c>
      <c r="G14" s="8">
        <v>18972.009999999998</v>
      </c>
      <c r="H14" s="45">
        <f>E14-1159.4</f>
        <v>33038.769999999997</v>
      </c>
      <c r="I14" s="8">
        <v>5656.8</v>
      </c>
      <c r="J14" s="8">
        <v>1229.5</v>
      </c>
    </row>
    <row r="15" spans="1:11" ht="15" x14ac:dyDescent="0.25">
      <c r="A15" s="67"/>
      <c r="B15" s="7" t="s">
        <v>13</v>
      </c>
      <c r="C15" s="5" t="s">
        <v>16</v>
      </c>
      <c r="D15" s="8">
        <f>E15+F15+G15</f>
        <v>79685.326317251995</v>
      </c>
      <c r="E15" s="30">
        <v>39098.57</v>
      </c>
      <c r="F15" s="8">
        <v>21614.746317252</v>
      </c>
      <c r="G15" s="8">
        <v>18972.009999999998</v>
      </c>
      <c r="H15" s="45">
        <f>E15-1159.4</f>
        <v>37939.17</v>
      </c>
      <c r="I15" s="8">
        <v>5656.8</v>
      </c>
      <c r="J15" s="8">
        <v>1229.5</v>
      </c>
    </row>
    <row r="16" spans="1:11" ht="60" x14ac:dyDescent="0.25">
      <c r="A16" s="67"/>
      <c r="B16" s="4" t="s">
        <v>68</v>
      </c>
      <c r="C16" s="5" t="s">
        <v>16</v>
      </c>
      <c r="D16" s="8"/>
      <c r="E16" s="8"/>
      <c r="F16" s="8"/>
      <c r="G16" s="8"/>
      <c r="H16" s="8"/>
      <c r="I16" s="8"/>
      <c r="J16" s="8"/>
    </row>
    <row r="17" spans="1:11" ht="15" x14ac:dyDescent="0.25">
      <c r="A17" s="67"/>
      <c r="B17" s="7" t="s">
        <v>64</v>
      </c>
      <c r="C17" s="5" t="s">
        <v>16</v>
      </c>
      <c r="D17" s="8">
        <f>E17+F17+G17</f>
        <v>103033.456317252</v>
      </c>
      <c r="E17" s="40">
        <v>62446.7</v>
      </c>
      <c r="F17" s="8">
        <v>21614.746317252</v>
      </c>
      <c r="G17" s="8">
        <v>18972.009999999998</v>
      </c>
      <c r="H17" s="45">
        <f>E17-1159.4</f>
        <v>61287.299999999996</v>
      </c>
      <c r="I17" s="8">
        <v>5656.8</v>
      </c>
      <c r="J17" s="8">
        <v>1229.5</v>
      </c>
    </row>
    <row r="18" spans="1:11" ht="15" x14ac:dyDescent="0.25">
      <c r="A18" s="67"/>
      <c r="B18" s="7" t="s">
        <v>65</v>
      </c>
      <c r="C18" s="5" t="s">
        <v>16</v>
      </c>
      <c r="D18" s="8">
        <f>E18+F18+G18</f>
        <v>112135.65631725198</v>
      </c>
      <c r="E18" s="40">
        <v>71548.899999999994</v>
      </c>
      <c r="F18" s="8">
        <v>21614.746317252</v>
      </c>
      <c r="G18" s="8">
        <v>18972.009999999998</v>
      </c>
      <c r="H18" s="45">
        <f>E18-1159.4</f>
        <v>70389.5</v>
      </c>
      <c r="I18" s="8">
        <v>5656.8</v>
      </c>
      <c r="J18" s="8">
        <v>1229.5</v>
      </c>
    </row>
    <row r="19" spans="1:11" ht="75" x14ac:dyDescent="0.25">
      <c r="A19" s="67"/>
      <c r="B19" s="4" t="s">
        <v>33</v>
      </c>
      <c r="C19" s="5" t="s">
        <v>16</v>
      </c>
      <c r="D19" s="8"/>
      <c r="E19" s="22"/>
      <c r="F19" s="22"/>
      <c r="G19" s="22"/>
      <c r="H19" s="22"/>
      <c r="I19" s="46"/>
      <c r="J19" s="46"/>
    </row>
    <row r="20" spans="1:11" ht="15" x14ac:dyDescent="0.25">
      <c r="A20" s="67"/>
      <c r="B20" s="7" t="s">
        <v>14</v>
      </c>
      <c r="C20" s="5" t="s">
        <v>16</v>
      </c>
      <c r="D20" s="8">
        <f>E20+F20+G20</f>
        <v>182680.33631725199</v>
      </c>
      <c r="E20" s="31">
        <v>142093.57999999999</v>
      </c>
      <c r="F20" s="8">
        <v>21614.746317252</v>
      </c>
      <c r="G20" s="8">
        <v>18972.009999999998</v>
      </c>
      <c r="H20" s="45">
        <f>E20-1159.4</f>
        <v>140934.18</v>
      </c>
      <c r="I20" s="8">
        <v>5656.8</v>
      </c>
      <c r="J20" s="8">
        <v>1229.5</v>
      </c>
    </row>
    <row r="21" spans="1:11" ht="75" x14ac:dyDescent="0.25">
      <c r="A21" s="67"/>
      <c r="B21" s="4" t="s">
        <v>34</v>
      </c>
      <c r="C21" s="5" t="s">
        <v>16</v>
      </c>
      <c r="D21" s="8"/>
      <c r="E21" s="8"/>
      <c r="F21" s="8"/>
      <c r="G21" s="8"/>
      <c r="H21" s="8"/>
      <c r="I21" s="8"/>
      <c r="J21" s="8"/>
    </row>
    <row r="22" spans="1:11" ht="13.5" customHeight="1" x14ac:dyDescent="0.25">
      <c r="A22" s="67"/>
      <c r="B22" s="7" t="s">
        <v>90</v>
      </c>
      <c r="C22" s="5" t="s">
        <v>16</v>
      </c>
      <c r="D22" s="8">
        <f>E22+F22+G22</f>
        <v>85113.016317251997</v>
      </c>
      <c r="E22" s="31">
        <v>44526.26</v>
      </c>
      <c r="F22" s="8">
        <v>21614.746317252</v>
      </c>
      <c r="G22" s="8">
        <v>18972.009999999998</v>
      </c>
      <c r="H22" s="45">
        <f>E22-1159.4</f>
        <v>43366.86</v>
      </c>
      <c r="I22" s="8">
        <v>5656.8</v>
      </c>
      <c r="J22" s="8">
        <v>1229.5</v>
      </c>
    </row>
    <row r="23" spans="1:11" ht="15" hidden="1" x14ac:dyDescent="0.25">
      <c r="A23" s="67"/>
      <c r="B23" s="34" t="s">
        <v>81</v>
      </c>
      <c r="C23" s="35" t="s">
        <v>16</v>
      </c>
      <c r="D23" s="36">
        <f t="shared" ref="D23:D31" si="0">E23+F23+G23</f>
        <v>87267.21531725199</v>
      </c>
      <c r="E23" s="47">
        <v>46680.459000000003</v>
      </c>
      <c r="F23" s="8">
        <v>21614.746317252</v>
      </c>
      <c r="G23" s="8">
        <v>18972.009999999998</v>
      </c>
      <c r="H23" s="45">
        <f t="shared" ref="H23:H32" si="1">E23-1159.4</f>
        <v>45521.059000000001</v>
      </c>
      <c r="I23" s="8">
        <v>5656.8</v>
      </c>
      <c r="J23" s="8">
        <v>1229.5</v>
      </c>
    </row>
    <row r="24" spans="1:11" ht="15" hidden="1" x14ac:dyDescent="0.25">
      <c r="A24" s="67"/>
      <c r="B24" s="34" t="s">
        <v>82</v>
      </c>
      <c r="C24" s="35" t="s">
        <v>16</v>
      </c>
      <c r="D24" s="36">
        <f t="shared" si="0"/>
        <v>87289.253717251995</v>
      </c>
      <c r="E24" s="47">
        <v>46702.4974</v>
      </c>
      <c r="F24" s="8">
        <v>21614.746317252</v>
      </c>
      <c r="G24" s="8">
        <v>18972.009999999998</v>
      </c>
      <c r="H24" s="45">
        <f t="shared" si="1"/>
        <v>45543.097399999999</v>
      </c>
      <c r="I24" s="8">
        <v>5656.8</v>
      </c>
      <c r="J24" s="8">
        <v>1229.5</v>
      </c>
    </row>
    <row r="25" spans="1:11" ht="15" hidden="1" x14ac:dyDescent="0.25">
      <c r="A25" s="67"/>
      <c r="B25" s="34" t="s">
        <v>83</v>
      </c>
      <c r="C25" s="35" t="s">
        <v>16</v>
      </c>
      <c r="D25" s="36">
        <f t="shared" si="0"/>
        <v>85459.335017252</v>
      </c>
      <c r="E25" s="47">
        <v>44872.578699999998</v>
      </c>
      <c r="F25" s="8">
        <v>21614.746317252</v>
      </c>
      <c r="G25" s="8">
        <v>18972.009999999998</v>
      </c>
      <c r="H25" s="45">
        <f t="shared" si="1"/>
        <v>43713.178699999997</v>
      </c>
      <c r="I25" s="8">
        <v>5656.8</v>
      </c>
      <c r="J25" s="8">
        <v>1229.5</v>
      </c>
      <c r="K25" s="38">
        <f>AVERAGE(E23:E32)</f>
        <v>46549.825375</v>
      </c>
    </row>
    <row r="26" spans="1:11" ht="15" hidden="1" x14ac:dyDescent="0.25">
      <c r="A26" s="67"/>
      <c r="B26" s="34" t="s">
        <v>84</v>
      </c>
      <c r="C26" s="35" t="s">
        <v>16</v>
      </c>
      <c r="D26" s="36">
        <f t="shared" si="0"/>
        <v>87318.799317251993</v>
      </c>
      <c r="E26" s="47">
        <v>46732.043000000005</v>
      </c>
      <c r="F26" s="8">
        <v>21614.746317252</v>
      </c>
      <c r="G26" s="8">
        <v>18972.009999999998</v>
      </c>
      <c r="H26" s="45">
        <f t="shared" si="1"/>
        <v>45572.643000000004</v>
      </c>
      <c r="I26" s="8">
        <v>5656.8</v>
      </c>
      <c r="J26" s="8">
        <v>1229.5</v>
      </c>
    </row>
    <row r="27" spans="1:11" ht="15" hidden="1" x14ac:dyDescent="0.25">
      <c r="A27" s="67"/>
      <c r="B27" s="34" t="s">
        <v>85</v>
      </c>
      <c r="C27" s="35" t="s">
        <v>16</v>
      </c>
      <c r="D27" s="36">
        <f t="shared" si="0"/>
        <v>86223.952517251993</v>
      </c>
      <c r="E27" s="47">
        <v>45637.196200000006</v>
      </c>
      <c r="F27" s="8">
        <v>21614.746317252</v>
      </c>
      <c r="G27" s="8">
        <v>18972.009999999998</v>
      </c>
      <c r="H27" s="45">
        <f t="shared" si="1"/>
        <v>44477.796200000004</v>
      </c>
      <c r="I27" s="8">
        <v>5656.8</v>
      </c>
      <c r="J27" s="8">
        <v>1229.5</v>
      </c>
    </row>
    <row r="28" spans="1:11" ht="15" hidden="1" x14ac:dyDescent="0.25">
      <c r="A28" s="67"/>
      <c r="B28" s="34" t="s">
        <v>86</v>
      </c>
      <c r="C28" s="35" t="s">
        <v>16</v>
      </c>
      <c r="D28" s="36">
        <f t="shared" si="0"/>
        <v>87245.459717251986</v>
      </c>
      <c r="E28" s="47">
        <v>46658.703399999999</v>
      </c>
      <c r="F28" s="8">
        <v>21614.746317252</v>
      </c>
      <c r="G28" s="8">
        <v>18972.009999999998</v>
      </c>
      <c r="H28" s="45">
        <f t="shared" si="1"/>
        <v>45499.303399999997</v>
      </c>
      <c r="I28" s="8">
        <v>5656.8</v>
      </c>
      <c r="J28" s="8">
        <v>1229.5</v>
      </c>
    </row>
    <row r="29" spans="1:11" ht="15" hidden="1" x14ac:dyDescent="0.25">
      <c r="A29" s="67"/>
      <c r="B29" s="34" t="s">
        <v>87</v>
      </c>
      <c r="C29" s="35" t="s">
        <v>16</v>
      </c>
      <c r="D29" s="36">
        <f t="shared" si="0"/>
        <v>88238.723417251997</v>
      </c>
      <c r="E29" s="47">
        <v>47651.967100000002</v>
      </c>
      <c r="F29" s="8">
        <v>21614.746317252</v>
      </c>
      <c r="G29" s="8">
        <v>18972.009999999998</v>
      </c>
      <c r="H29" s="45">
        <f t="shared" si="1"/>
        <v>46492.5671</v>
      </c>
      <c r="I29" s="8">
        <v>5656.8</v>
      </c>
      <c r="J29" s="8">
        <v>1229.5</v>
      </c>
    </row>
    <row r="30" spans="1:11" ht="15" hidden="1" x14ac:dyDescent="0.25">
      <c r="A30" s="67"/>
      <c r="B30" s="34" t="s">
        <v>99</v>
      </c>
      <c r="C30" s="35" t="s">
        <v>16</v>
      </c>
      <c r="D30" s="36">
        <f t="shared" si="0"/>
        <v>87860.270817252007</v>
      </c>
      <c r="E30" s="47">
        <v>47273.514500000005</v>
      </c>
      <c r="F30" s="8">
        <v>21614.746317252</v>
      </c>
      <c r="G30" s="8">
        <v>18972.009999999998</v>
      </c>
      <c r="H30" s="45">
        <f t="shared" si="1"/>
        <v>46114.114500000003</v>
      </c>
      <c r="I30" s="8">
        <v>5656.8</v>
      </c>
      <c r="J30" s="8">
        <v>1229.5</v>
      </c>
    </row>
    <row r="31" spans="1:11" ht="15" hidden="1" x14ac:dyDescent="0.25">
      <c r="A31" s="67"/>
      <c r="B31" s="34" t="s">
        <v>89</v>
      </c>
      <c r="C31" s="35" t="s">
        <v>16</v>
      </c>
      <c r="D31" s="36">
        <f t="shared" si="0"/>
        <v>87737.121267252005</v>
      </c>
      <c r="E31" s="47">
        <v>47150.364950000003</v>
      </c>
      <c r="F31" s="8">
        <v>21614.746317252</v>
      </c>
      <c r="G31" s="8">
        <v>18972.009999999998</v>
      </c>
      <c r="H31" s="45">
        <f t="shared" si="1"/>
        <v>45990.964950000001</v>
      </c>
      <c r="I31" s="8">
        <v>5656.8</v>
      </c>
      <c r="J31" s="8">
        <v>1229.5</v>
      </c>
    </row>
    <row r="32" spans="1:11" ht="15" hidden="1" x14ac:dyDescent="0.25">
      <c r="A32" s="67"/>
      <c r="B32" s="34" t="s">
        <v>88</v>
      </c>
      <c r="C32" s="35" t="s">
        <v>16</v>
      </c>
      <c r="D32" s="36">
        <f>E32+F32+G32</f>
        <v>86725.685817251986</v>
      </c>
      <c r="E32" s="47">
        <v>46138.929499999998</v>
      </c>
      <c r="F32" s="8">
        <v>21614.746317252</v>
      </c>
      <c r="G32" s="8">
        <v>18972.009999999998</v>
      </c>
      <c r="H32" s="45">
        <f t="shared" si="1"/>
        <v>44979.529499999997</v>
      </c>
      <c r="I32" s="8">
        <v>5656.8</v>
      </c>
      <c r="J32" s="8">
        <v>1229.5</v>
      </c>
    </row>
    <row r="33" spans="1:11" ht="15" x14ac:dyDescent="0.25">
      <c r="A33" s="67"/>
      <c r="B33" s="7" t="s">
        <v>65</v>
      </c>
      <c r="C33" s="5" t="s">
        <v>16</v>
      </c>
      <c r="D33" s="8">
        <f>E33+F33+G33</f>
        <v>91600.566317251985</v>
      </c>
      <c r="E33" s="37">
        <v>51013.81</v>
      </c>
      <c r="F33" s="8">
        <v>21614.746317252</v>
      </c>
      <c r="G33" s="8">
        <v>18972.009999999998</v>
      </c>
      <c r="H33" s="45">
        <f>E33-1159.4</f>
        <v>49854.409999999996</v>
      </c>
      <c r="I33" s="8">
        <v>5656.8</v>
      </c>
      <c r="J33" s="8">
        <v>1229.5</v>
      </c>
    </row>
    <row r="34" spans="1:11" ht="71.45" customHeight="1" x14ac:dyDescent="0.25">
      <c r="A34" s="67"/>
      <c r="B34" s="4" t="s">
        <v>35</v>
      </c>
      <c r="C34" s="5" t="s">
        <v>17</v>
      </c>
      <c r="D34" s="8"/>
      <c r="E34" s="22"/>
      <c r="F34" s="22"/>
      <c r="G34" s="22"/>
      <c r="H34" s="22"/>
      <c r="I34" s="46"/>
      <c r="J34" s="46"/>
    </row>
    <row r="35" spans="1:11" ht="30.75" customHeight="1" x14ac:dyDescent="0.25">
      <c r="A35" s="67"/>
      <c r="B35" s="7" t="s">
        <v>72</v>
      </c>
      <c r="C35" s="42" t="s">
        <v>36</v>
      </c>
      <c r="D35" s="8">
        <f>E35+F35+G35</f>
        <v>773596.09031725209</v>
      </c>
      <c r="E35" s="8">
        <v>733009.33400000003</v>
      </c>
      <c r="F35" s="8">
        <v>21614.746317252</v>
      </c>
      <c r="G35" s="8">
        <v>18972.009999999998</v>
      </c>
      <c r="H35" s="45">
        <f>E35-17391.4</f>
        <v>715617.93400000001</v>
      </c>
      <c r="I35" s="8">
        <v>5656.8</v>
      </c>
      <c r="J35" s="8">
        <v>1229.5</v>
      </c>
    </row>
    <row r="36" spans="1:11" ht="60" x14ac:dyDescent="0.25">
      <c r="A36" s="67"/>
      <c r="B36" s="4" t="s">
        <v>37</v>
      </c>
      <c r="C36" s="5" t="s">
        <v>16</v>
      </c>
      <c r="D36" s="8"/>
      <c r="E36" s="22"/>
      <c r="F36" s="22"/>
      <c r="G36" s="22"/>
      <c r="H36" s="22"/>
      <c r="I36" s="8"/>
      <c r="J36" s="8"/>
    </row>
    <row r="37" spans="1:11" ht="15" x14ac:dyDescent="0.25">
      <c r="A37" s="67"/>
      <c r="B37" s="7" t="s">
        <v>69</v>
      </c>
      <c r="C37" s="5" t="s">
        <v>16</v>
      </c>
      <c r="D37" s="8">
        <f>E37</f>
        <v>2073.06</v>
      </c>
      <c r="E37" s="8">
        <v>2073.06</v>
      </c>
      <c r="F37" s="8" t="s">
        <v>26</v>
      </c>
      <c r="G37" s="8" t="s">
        <v>26</v>
      </c>
      <c r="H37" s="45">
        <v>2073.06</v>
      </c>
      <c r="I37" s="8" t="s">
        <v>26</v>
      </c>
      <c r="J37" s="8" t="s">
        <v>26</v>
      </c>
    </row>
    <row r="38" spans="1:11" ht="15" x14ac:dyDescent="0.25">
      <c r="A38" s="67"/>
      <c r="B38" s="7" t="s">
        <v>70</v>
      </c>
      <c r="C38" s="5" t="s">
        <v>16</v>
      </c>
      <c r="D38" s="8">
        <f>E38</f>
        <v>1554.8</v>
      </c>
      <c r="E38" s="8">
        <v>1554.8</v>
      </c>
      <c r="F38" s="8" t="s">
        <v>26</v>
      </c>
      <c r="G38" s="8" t="s">
        <v>26</v>
      </c>
      <c r="H38" s="45">
        <v>1554.8</v>
      </c>
      <c r="I38" s="8" t="s">
        <v>26</v>
      </c>
      <c r="J38" s="8" t="s">
        <v>26</v>
      </c>
    </row>
    <row r="39" spans="1:11" ht="60" x14ac:dyDescent="0.25">
      <c r="A39" s="67"/>
      <c r="B39" s="4" t="s">
        <v>71</v>
      </c>
      <c r="C39" s="5" t="s">
        <v>16</v>
      </c>
      <c r="D39" s="8"/>
      <c r="E39" s="8"/>
      <c r="F39" s="8" t="s">
        <v>26</v>
      </c>
      <c r="G39" s="8" t="s">
        <v>26</v>
      </c>
      <c r="H39" s="8"/>
      <c r="I39" s="8" t="s">
        <v>26</v>
      </c>
      <c r="J39" s="8" t="s">
        <v>26</v>
      </c>
    </row>
    <row r="40" spans="1:11" ht="15" x14ac:dyDescent="0.25">
      <c r="A40" s="67"/>
      <c r="B40" s="7" t="s">
        <v>70</v>
      </c>
      <c r="C40" s="5" t="s">
        <v>16</v>
      </c>
      <c r="D40" s="8">
        <f>E40+F40+G40</f>
        <v>2073.06</v>
      </c>
      <c r="E40" s="8">
        <v>2073.06</v>
      </c>
      <c r="F40" s="8"/>
      <c r="G40" s="8"/>
      <c r="H40" s="48">
        <v>2073.06</v>
      </c>
      <c r="I40" s="8"/>
      <c r="J40" s="8" t="s">
        <v>26</v>
      </c>
    </row>
    <row r="41" spans="1:11" ht="75" customHeight="1" x14ac:dyDescent="0.25">
      <c r="A41" s="42" t="s">
        <v>119</v>
      </c>
      <c r="B41" s="9"/>
      <c r="C41" s="5" t="s">
        <v>16</v>
      </c>
      <c r="D41" s="8">
        <f>G41</f>
        <v>24654.75</v>
      </c>
      <c r="E41" s="8" t="s">
        <v>15</v>
      </c>
      <c r="F41" s="8" t="s">
        <v>15</v>
      </c>
      <c r="G41" s="8">
        <v>24654.75</v>
      </c>
      <c r="H41" s="8" t="s">
        <v>15</v>
      </c>
      <c r="I41" s="8">
        <v>0</v>
      </c>
      <c r="J41" s="8" t="s">
        <v>15</v>
      </c>
    </row>
    <row r="42" spans="1:11" ht="58.5" customHeight="1" x14ac:dyDescent="0.25">
      <c r="A42" s="64" t="s">
        <v>120</v>
      </c>
      <c r="B42" s="10" t="s">
        <v>19</v>
      </c>
      <c r="C42" s="11" t="s">
        <v>20</v>
      </c>
      <c r="D42" s="23">
        <f>SUM(E42:G42)</f>
        <v>41517.257145999996</v>
      </c>
      <c r="E42" s="49">
        <f>22687.5+1342.39</f>
        <v>24029.89</v>
      </c>
      <c r="F42" s="23">
        <f>4001.99*2.3654</f>
        <v>9466.307146000001</v>
      </c>
      <c r="G42" s="23">
        <v>8021.06</v>
      </c>
      <c r="H42" s="50">
        <f>22687.5-1434.06</f>
        <v>21253.439999999999</v>
      </c>
      <c r="I42" s="50">
        <v>2567.5500000000002</v>
      </c>
      <c r="J42" s="50">
        <v>215.88</v>
      </c>
      <c r="K42" s="39"/>
    </row>
    <row r="43" spans="1:11" ht="141" customHeight="1" x14ac:dyDescent="0.25">
      <c r="A43" s="65"/>
      <c r="B43" s="10" t="s">
        <v>21</v>
      </c>
      <c r="C43" s="11" t="s">
        <v>22</v>
      </c>
      <c r="D43" s="24" t="s">
        <v>105</v>
      </c>
      <c r="E43" s="24" t="s">
        <v>106</v>
      </c>
      <c r="F43" s="24" t="s">
        <v>100</v>
      </c>
      <c r="G43" s="24" t="s">
        <v>93</v>
      </c>
      <c r="H43" s="51" t="s">
        <v>124</v>
      </c>
      <c r="I43" s="52" t="s">
        <v>101</v>
      </c>
      <c r="J43" s="52" t="s">
        <v>102</v>
      </c>
    </row>
    <row r="44" spans="1:11" ht="150" x14ac:dyDescent="0.25">
      <c r="A44" s="65"/>
      <c r="B44" s="10" t="s">
        <v>23</v>
      </c>
      <c r="C44" s="11" t="s">
        <v>22</v>
      </c>
      <c r="D44" s="24" t="s">
        <v>94</v>
      </c>
      <c r="E44" s="24" t="s">
        <v>103</v>
      </c>
      <c r="F44" s="24" t="s">
        <v>100</v>
      </c>
      <c r="G44" s="24" t="s">
        <v>93</v>
      </c>
      <c r="H44" s="52" t="s">
        <v>104</v>
      </c>
      <c r="I44" s="52" t="s">
        <v>101</v>
      </c>
      <c r="J44" s="52" t="s">
        <v>102</v>
      </c>
    </row>
    <row r="45" spans="1:11" ht="75" x14ac:dyDescent="0.25">
      <c r="A45" s="65"/>
      <c r="B45" s="12" t="s">
        <v>39</v>
      </c>
      <c r="C45" s="13" t="s">
        <v>20</v>
      </c>
      <c r="D45" s="20" t="s">
        <v>26</v>
      </c>
      <c r="E45" s="20" t="s">
        <v>26</v>
      </c>
      <c r="F45" s="20" t="s">
        <v>26</v>
      </c>
      <c r="G45" s="20" t="s">
        <v>26</v>
      </c>
      <c r="H45" s="56">
        <v>21685.06</v>
      </c>
      <c r="I45" s="57">
        <v>2567.5500000000002</v>
      </c>
      <c r="J45" s="57">
        <v>215.88</v>
      </c>
      <c r="K45" s="58"/>
    </row>
    <row r="46" spans="1:11" ht="15" x14ac:dyDescent="0.2">
      <c r="A46" s="65"/>
      <c r="B46" s="12" t="s">
        <v>50</v>
      </c>
      <c r="C46" s="13" t="s">
        <v>20</v>
      </c>
      <c r="D46" s="20">
        <f>E46</f>
        <v>69362.66</v>
      </c>
      <c r="E46" s="20">
        <v>69362.66</v>
      </c>
      <c r="F46" s="20" t="s">
        <v>26</v>
      </c>
      <c r="G46" s="20" t="s">
        <v>26</v>
      </c>
      <c r="H46" s="20">
        <f>E46-1260.6</f>
        <v>68102.06</v>
      </c>
      <c r="I46" s="20" t="s">
        <v>26</v>
      </c>
      <c r="J46" s="20" t="s">
        <v>26</v>
      </c>
    </row>
    <row r="47" spans="1:11" ht="15" x14ac:dyDescent="0.2">
      <c r="A47" s="65"/>
      <c r="B47" s="12" t="s">
        <v>51</v>
      </c>
      <c r="C47" s="13" t="s">
        <v>20</v>
      </c>
      <c r="D47" s="20">
        <f t="shared" ref="D47:D63" si="2">E47</f>
        <v>83829.91</v>
      </c>
      <c r="E47" s="20">
        <v>83829.91</v>
      </c>
      <c r="F47" s="20" t="s">
        <v>26</v>
      </c>
      <c r="G47" s="20" t="s">
        <v>26</v>
      </c>
      <c r="H47" s="20">
        <f t="shared" ref="H47:H63" si="3">E47-1260.6</f>
        <v>82569.31</v>
      </c>
      <c r="I47" s="20" t="s">
        <v>26</v>
      </c>
      <c r="J47" s="20" t="s">
        <v>26</v>
      </c>
    </row>
    <row r="48" spans="1:11" ht="15" x14ac:dyDescent="0.2">
      <c r="A48" s="65"/>
      <c r="B48" s="12" t="s">
        <v>52</v>
      </c>
      <c r="C48" s="13" t="s">
        <v>20</v>
      </c>
      <c r="D48" s="20">
        <f t="shared" si="2"/>
        <v>25589.72</v>
      </c>
      <c r="E48" s="20">
        <v>25589.72</v>
      </c>
      <c r="F48" s="20" t="s">
        <v>26</v>
      </c>
      <c r="G48" s="20" t="s">
        <v>26</v>
      </c>
      <c r="H48" s="20">
        <f t="shared" si="3"/>
        <v>24329.120000000003</v>
      </c>
      <c r="I48" s="20" t="s">
        <v>26</v>
      </c>
      <c r="J48" s="20" t="s">
        <v>26</v>
      </c>
    </row>
    <row r="49" spans="1:11" ht="15" x14ac:dyDescent="0.2">
      <c r="A49" s="65"/>
      <c r="B49" s="12" t="s">
        <v>53</v>
      </c>
      <c r="C49" s="13" t="s">
        <v>20</v>
      </c>
      <c r="D49" s="20">
        <f t="shared" si="2"/>
        <v>30816.68</v>
      </c>
      <c r="E49" s="20">
        <v>30816.68</v>
      </c>
      <c r="F49" s="20" t="s">
        <v>26</v>
      </c>
      <c r="G49" s="20" t="s">
        <v>26</v>
      </c>
      <c r="H49" s="20">
        <f t="shared" si="3"/>
        <v>29556.080000000002</v>
      </c>
      <c r="I49" s="20" t="s">
        <v>26</v>
      </c>
      <c r="J49" s="20" t="s">
        <v>26</v>
      </c>
    </row>
    <row r="50" spans="1:11" ht="15" x14ac:dyDescent="0.2">
      <c r="A50" s="65"/>
      <c r="B50" s="12" t="s">
        <v>58</v>
      </c>
      <c r="C50" s="13" t="s">
        <v>20</v>
      </c>
      <c r="D50" s="20">
        <f t="shared" si="2"/>
        <v>69362.66</v>
      </c>
      <c r="E50" s="20">
        <v>69362.66</v>
      </c>
      <c r="F50" s="20" t="s">
        <v>26</v>
      </c>
      <c r="G50" s="20" t="s">
        <v>26</v>
      </c>
      <c r="H50" s="20">
        <f t="shared" si="3"/>
        <v>68102.06</v>
      </c>
      <c r="I50" s="20" t="s">
        <v>26</v>
      </c>
      <c r="J50" s="20" t="s">
        <v>26</v>
      </c>
    </row>
    <row r="51" spans="1:11" ht="15" x14ac:dyDescent="0.2">
      <c r="A51" s="65"/>
      <c r="B51" s="12" t="s">
        <v>59</v>
      </c>
      <c r="C51" s="13" t="s">
        <v>20</v>
      </c>
      <c r="D51" s="20">
        <f t="shared" si="2"/>
        <v>83829.91</v>
      </c>
      <c r="E51" s="20">
        <v>83829.91</v>
      </c>
      <c r="F51" s="20" t="s">
        <v>26</v>
      </c>
      <c r="G51" s="20" t="s">
        <v>26</v>
      </c>
      <c r="H51" s="20">
        <f t="shared" si="3"/>
        <v>82569.31</v>
      </c>
      <c r="I51" s="20" t="s">
        <v>26</v>
      </c>
      <c r="J51" s="20" t="s">
        <v>26</v>
      </c>
    </row>
    <row r="52" spans="1:11" ht="15" x14ac:dyDescent="0.2">
      <c r="A52" s="65"/>
      <c r="B52" s="12" t="s">
        <v>43</v>
      </c>
      <c r="C52" s="13" t="s">
        <v>20</v>
      </c>
      <c r="D52" s="20">
        <f t="shared" si="2"/>
        <v>92468.25</v>
      </c>
      <c r="E52" s="20">
        <v>92468.25</v>
      </c>
      <c r="F52" s="20" t="s">
        <v>26</v>
      </c>
      <c r="G52" s="20" t="s">
        <v>26</v>
      </c>
      <c r="H52" s="20">
        <f t="shared" si="3"/>
        <v>91207.65</v>
      </c>
      <c r="I52" s="20" t="s">
        <v>26</v>
      </c>
      <c r="J52" s="20" t="s">
        <v>26</v>
      </c>
    </row>
    <row r="53" spans="1:11" ht="15" x14ac:dyDescent="0.2">
      <c r="A53" s="65"/>
      <c r="B53" s="12" t="s">
        <v>44</v>
      </c>
      <c r="C53" s="13" t="s">
        <v>20</v>
      </c>
      <c r="D53" s="20">
        <f t="shared" si="2"/>
        <v>112063.65</v>
      </c>
      <c r="E53" s="20">
        <v>112063.65</v>
      </c>
      <c r="F53" s="20" t="s">
        <v>26</v>
      </c>
      <c r="G53" s="20" t="s">
        <v>26</v>
      </c>
      <c r="H53" s="20">
        <f t="shared" si="3"/>
        <v>110803.04999999999</v>
      </c>
      <c r="I53" s="20" t="s">
        <v>26</v>
      </c>
      <c r="J53" s="20" t="s">
        <v>26</v>
      </c>
    </row>
    <row r="54" spans="1:11" ht="15" x14ac:dyDescent="0.2">
      <c r="A54" s="65"/>
      <c r="B54" s="12" t="s">
        <v>60</v>
      </c>
      <c r="C54" s="13" t="s">
        <v>20</v>
      </c>
      <c r="D54" s="20">
        <f t="shared" si="2"/>
        <v>66361.320000000007</v>
      </c>
      <c r="E54" s="20">
        <v>66361.320000000007</v>
      </c>
      <c r="F54" s="20" t="s">
        <v>26</v>
      </c>
      <c r="G54" s="20" t="s">
        <v>26</v>
      </c>
      <c r="H54" s="20">
        <f t="shared" si="3"/>
        <v>65100.720000000008</v>
      </c>
      <c r="I54" s="20" t="s">
        <v>26</v>
      </c>
      <c r="J54" s="20" t="s">
        <v>26</v>
      </c>
    </row>
    <row r="55" spans="1:11" ht="15" x14ac:dyDescent="0.2">
      <c r="A55" s="65"/>
      <c r="B55" s="12" t="s">
        <v>61</v>
      </c>
      <c r="C55" s="13" t="s">
        <v>20</v>
      </c>
      <c r="D55" s="20">
        <f t="shared" si="2"/>
        <v>80183.77</v>
      </c>
      <c r="E55" s="20">
        <v>80183.77</v>
      </c>
      <c r="F55" s="20" t="s">
        <v>26</v>
      </c>
      <c r="G55" s="20" t="s">
        <v>26</v>
      </c>
      <c r="H55" s="20">
        <f t="shared" si="3"/>
        <v>78923.17</v>
      </c>
      <c r="I55" s="20" t="s">
        <v>26</v>
      </c>
      <c r="J55" s="20" t="s">
        <v>26</v>
      </c>
    </row>
    <row r="56" spans="1:11" ht="15" x14ac:dyDescent="0.2">
      <c r="A56" s="65"/>
      <c r="B56" s="12" t="s">
        <v>54</v>
      </c>
      <c r="C56" s="13" t="s">
        <v>20</v>
      </c>
      <c r="D56" s="20">
        <f t="shared" si="2"/>
        <v>174890.83</v>
      </c>
      <c r="E56" s="20">
        <v>174890.83</v>
      </c>
      <c r="F56" s="20" t="s">
        <v>26</v>
      </c>
      <c r="G56" s="20" t="s">
        <v>26</v>
      </c>
      <c r="H56" s="20">
        <f t="shared" si="3"/>
        <v>173630.22999999998</v>
      </c>
      <c r="I56" s="20" t="s">
        <v>26</v>
      </c>
      <c r="J56" s="20" t="s">
        <v>26</v>
      </c>
    </row>
    <row r="57" spans="1:11" ht="15" x14ac:dyDescent="0.2">
      <c r="A57" s="65"/>
      <c r="B57" s="12" t="s">
        <v>55</v>
      </c>
      <c r="C57" s="13" t="s">
        <v>20</v>
      </c>
      <c r="D57" s="20">
        <f t="shared" si="2"/>
        <v>211394.53</v>
      </c>
      <c r="E57" s="20">
        <v>211394.53</v>
      </c>
      <c r="F57" s="20" t="s">
        <v>26</v>
      </c>
      <c r="G57" s="20" t="s">
        <v>26</v>
      </c>
      <c r="H57" s="20">
        <f t="shared" si="3"/>
        <v>210133.93</v>
      </c>
      <c r="I57" s="20" t="s">
        <v>26</v>
      </c>
      <c r="J57" s="20" t="s">
        <v>26</v>
      </c>
    </row>
    <row r="58" spans="1:11" ht="15" x14ac:dyDescent="0.2">
      <c r="A58" s="65"/>
      <c r="B58" s="12" t="s">
        <v>62</v>
      </c>
      <c r="C58" s="13" t="s">
        <v>20</v>
      </c>
      <c r="D58" s="20">
        <f t="shared" si="2"/>
        <v>178794.98</v>
      </c>
      <c r="E58" s="20">
        <v>178794.98</v>
      </c>
      <c r="F58" s="20" t="s">
        <v>26</v>
      </c>
      <c r="G58" s="20" t="s">
        <v>26</v>
      </c>
      <c r="H58" s="20">
        <f t="shared" si="3"/>
        <v>177534.38</v>
      </c>
      <c r="I58" s="20" t="s">
        <v>26</v>
      </c>
      <c r="J58" s="20" t="s">
        <v>26</v>
      </c>
    </row>
    <row r="59" spans="1:11" ht="15" x14ac:dyDescent="0.2">
      <c r="A59" s="65"/>
      <c r="B59" s="12" t="s">
        <v>63</v>
      </c>
      <c r="C59" s="13" t="s">
        <v>20</v>
      </c>
      <c r="D59" s="20">
        <f t="shared" si="2"/>
        <v>216363.02</v>
      </c>
      <c r="E59" s="20">
        <v>216363.02</v>
      </c>
      <c r="F59" s="20" t="s">
        <v>26</v>
      </c>
      <c r="G59" s="20" t="s">
        <v>26</v>
      </c>
      <c r="H59" s="20">
        <f t="shared" si="3"/>
        <v>215102.41999999998</v>
      </c>
      <c r="I59" s="20" t="s">
        <v>26</v>
      </c>
      <c r="J59" s="20" t="s">
        <v>26</v>
      </c>
    </row>
    <row r="60" spans="1:11" ht="15" x14ac:dyDescent="0.2">
      <c r="A60" s="65"/>
      <c r="B60" s="12" t="s">
        <v>56</v>
      </c>
      <c r="C60" s="13" t="s">
        <v>20</v>
      </c>
      <c r="D60" s="20">
        <f t="shared" si="2"/>
        <v>99648.29</v>
      </c>
      <c r="E60" s="20">
        <v>99648.29</v>
      </c>
      <c r="F60" s="20" t="s">
        <v>26</v>
      </c>
      <c r="G60" s="20" t="s">
        <v>26</v>
      </c>
      <c r="H60" s="20">
        <f t="shared" si="3"/>
        <v>98387.689999999988</v>
      </c>
      <c r="I60" s="20" t="s">
        <v>26</v>
      </c>
      <c r="J60" s="20" t="s">
        <v>26</v>
      </c>
    </row>
    <row r="61" spans="1:11" ht="15" x14ac:dyDescent="0.2">
      <c r="A61" s="65"/>
      <c r="B61" s="12" t="s">
        <v>57</v>
      </c>
      <c r="C61" s="13" t="s">
        <v>20</v>
      </c>
      <c r="D61" s="20">
        <f t="shared" si="2"/>
        <v>120786.27</v>
      </c>
      <c r="E61" s="20">
        <v>120786.27</v>
      </c>
      <c r="F61" s="20" t="s">
        <v>26</v>
      </c>
      <c r="G61" s="20" t="s">
        <v>26</v>
      </c>
      <c r="H61" s="20">
        <f t="shared" si="3"/>
        <v>119525.67</v>
      </c>
      <c r="I61" s="20" t="s">
        <v>26</v>
      </c>
      <c r="J61" s="20" t="s">
        <v>26</v>
      </c>
    </row>
    <row r="62" spans="1:11" ht="15" x14ac:dyDescent="0.2">
      <c r="A62" s="65"/>
      <c r="B62" s="12" t="s">
        <v>45</v>
      </c>
      <c r="C62" s="13" t="s">
        <v>20</v>
      </c>
      <c r="D62" s="20">
        <f t="shared" si="2"/>
        <v>23553.439999999999</v>
      </c>
      <c r="E62" s="20">
        <v>23553.439999999999</v>
      </c>
      <c r="F62" s="20" t="s">
        <v>26</v>
      </c>
      <c r="G62" s="20" t="s">
        <v>26</v>
      </c>
      <c r="H62" s="20">
        <f t="shared" si="3"/>
        <v>22292.84</v>
      </c>
      <c r="I62" s="20" t="s">
        <v>26</v>
      </c>
      <c r="J62" s="20" t="s">
        <v>26</v>
      </c>
    </row>
    <row r="63" spans="1:11" ht="15" x14ac:dyDescent="0.2">
      <c r="A63" s="65"/>
      <c r="B63" s="12" t="s">
        <v>46</v>
      </c>
      <c r="C63" s="13" t="s">
        <v>20</v>
      </c>
      <c r="D63" s="20">
        <f t="shared" si="2"/>
        <v>28342.92</v>
      </c>
      <c r="E63" s="20">
        <v>28342.92</v>
      </c>
      <c r="F63" s="20" t="s">
        <v>26</v>
      </c>
      <c r="G63" s="20" t="s">
        <v>26</v>
      </c>
      <c r="H63" s="20">
        <f t="shared" si="3"/>
        <v>27082.32</v>
      </c>
      <c r="I63" s="20" t="s">
        <v>26</v>
      </c>
      <c r="J63" s="20" t="s">
        <v>26</v>
      </c>
    </row>
    <row r="64" spans="1:11" ht="60" x14ac:dyDescent="0.25">
      <c r="A64" s="65"/>
      <c r="B64" s="10" t="s">
        <v>40</v>
      </c>
      <c r="C64" s="13" t="s">
        <v>20</v>
      </c>
      <c r="D64" s="20">
        <f>SUM(E64:G64)</f>
        <v>140242.677146</v>
      </c>
      <c r="E64" s="20">
        <f>121412.92+1342.39</f>
        <v>122755.31</v>
      </c>
      <c r="F64" s="20">
        <f>4001.99*2.3654</f>
        <v>9466.307146000001</v>
      </c>
      <c r="G64" s="23">
        <v>8021.06</v>
      </c>
      <c r="H64" s="20">
        <f>121412.92-1434.06</f>
        <v>119978.86</v>
      </c>
      <c r="I64" s="50">
        <v>2934.26</v>
      </c>
      <c r="J64" s="50">
        <v>808.73</v>
      </c>
      <c r="K64" s="19"/>
    </row>
    <row r="65" spans="1:14" ht="60" x14ac:dyDescent="0.25">
      <c r="A65" s="65"/>
      <c r="B65" s="10" t="s">
        <v>48</v>
      </c>
      <c r="C65" s="13" t="s">
        <v>20</v>
      </c>
      <c r="D65" s="20">
        <f>SUM(E65:G65)</f>
        <v>199845.07714600003</v>
      </c>
      <c r="E65" s="20">
        <f>181015.32+1342.39</f>
        <v>182357.71000000002</v>
      </c>
      <c r="F65" s="20">
        <f>4001.99*2.3654</f>
        <v>9466.307146000001</v>
      </c>
      <c r="G65" s="23">
        <v>8021.06</v>
      </c>
      <c r="H65" s="20">
        <f>181015.32-1434.06</f>
        <v>179581.26</v>
      </c>
      <c r="I65" s="50">
        <v>2934.26</v>
      </c>
      <c r="J65" s="50">
        <v>808.73</v>
      </c>
      <c r="K65" s="19"/>
    </row>
    <row r="66" spans="1:14" ht="60" x14ac:dyDescent="0.25">
      <c r="A66" s="65"/>
      <c r="B66" s="10" t="s">
        <v>41</v>
      </c>
      <c r="C66" s="13" t="s">
        <v>20</v>
      </c>
      <c r="D66" s="20">
        <f>E66</f>
        <v>21480.1</v>
      </c>
      <c r="E66" s="20">
        <v>21480.1</v>
      </c>
      <c r="F66" s="20" t="s">
        <v>26</v>
      </c>
      <c r="G66" s="20" t="s">
        <v>26</v>
      </c>
      <c r="H66" s="20">
        <v>21480.1</v>
      </c>
      <c r="I66" s="20" t="s">
        <v>26</v>
      </c>
      <c r="J66" s="20" t="s">
        <v>26</v>
      </c>
    </row>
    <row r="67" spans="1:14" ht="60" x14ac:dyDescent="0.25">
      <c r="A67" s="66"/>
      <c r="B67" s="10" t="s">
        <v>42</v>
      </c>
      <c r="C67" s="13" t="s">
        <v>20</v>
      </c>
      <c r="D67" s="20">
        <f>E67</f>
        <v>25930.91</v>
      </c>
      <c r="E67" s="20">
        <v>25930.91</v>
      </c>
      <c r="F67" s="20" t="s">
        <v>26</v>
      </c>
      <c r="G67" s="20" t="s">
        <v>26</v>
      </c>
      <c r="H67" s="20">
        <v>25930.91</v>
      </c>
      <c r="I67" s="20" t="s">
        <v>26</v>
      </c>
      <c r="J67" s="20" t="s">
        <v>26</v>
      </c>
    </row>
    <row r="68" spans="1:14" ht="60" x14ac:dyDescent="0.25">
      <c r="A68" s="64" t="s">
        <v>121</v>
      </c>
      <c r="B68" s="10" t="s">
        <v>19</v>
      </c>
      <c r="C68" s="11" t="s">
        <v>20</v>
      </c>
      <c r="D68" s="23">
        <f>SUM(E68:G68)</f>
        <v>53471.797145999997</v>
      </c>
      <c r="E68" s="23">
        <f>34346.05+1638.38</f>
        <v>35984.43</v>
      </c>
      <c r="F68" s="23">
        <f>4001.99*2.3654</f>
        <v>9466.307146000001</v>
      </c>
      <c r="G68" s="20">
        <v>8021.06</v>
      </c>
      <c r="H68" s="50">
        <v>32911.99</v>
      </c>
      <c r="I68" s="50">
        <v>2934.26</v>
      </c>
      <c r="J68" s="50">
        <v>808.73</v>
      </c>
    </row>
    <row r="69" spans="1:14" ht="75" x14ac:dyDescent="0.25">
      <c r="A69" s="65"/>
      <c r="B69" s="10" t="s">
        <v>27</v>
      </c>
      <c r="C69" s="11" t="s">
        <v>20</v>
      </c>
      <c r="D69" s="23">
        <f>SUM(E69:G69)</f>
        <v>60230.867145999997</v>
      </c>
      <c r="E69" s="23">
        <f>41105.12+1638.38</f>
        <v>42743.5</v>
      </c>
      <c r="F69" s="23">
        <f>4001.99*2.3654</f>
        <v>9466.307146000001</v>
      </c>
      <c r="G69" s="20">
        <v>8021.06</v>
      </c>
      <c r="H69" s="50">
        <f>41105.12-1434.06</f>
        <v>39671.060000000005</v>
      </c>
      <c r="I69" s="50">
        <v>2934.26</v>
      </c>
      <c r="J69" s="50">
        <v>808.73</v>
      </c>
    </row>
    <row r="70" spans="1:14" ht="163.5" customHeight="1" x14ac:dyDescent="0.25">
      <c r="A70" s="65"/>
      <c r="B70" s="10" t="s">
        <v>21</v>
      </c>
      <c r="C70" s="11" t="s">
        <v>22</v>
      </c>
      <c r="D70" s="24" t="s">
        <v>95</v>
      </c>
      <c r="E70" s="24" t="s">
        <v>107</v>
      </c>
      <c r="F70" s="24" t="s">
        <v>80</v>
      </c>
      <c r="G70" s="24" t="s">
        <v>93</v>
      </c>
      <c r="H70" s="52" t="s">
        <v>77</v>
      </c>
      <c r="I70" s="52" t="s">
        <v>73</v>
      </c>
      <c r="J70" s="52" t="s">
        <v>74</v>
      </c>
      <c r="K70" s="16">
        <f>4001.99*2.3654</f>
        <v>9466.307146000001</v>
      </c>
      <c r="L70" s="16">
        <v>1276.26</v>
      </c>
      <c r="M70" s="16">
        <v>11433.94</v>
      </c>
      <c r="N70" s="16">
        <f>K70+L70+M70</f>
        <v>22176.507146000004</v>
      </c>
    </row>
    <row r="71" spans="1:14" ht="150" x14ac:dyDescent="0.25">
      <c r="A71" s="65"/>
      <c r="B71" s="10" t="s">
        <v>23</v>
      </c>
      <c r="C71" s="11" t="s">
        <v>22</v>
      </c>
      <c r="D71" s="23" t="s">
        <v>96</v>
      </c>
      <c r="E71" s="23" t="s">
        <v>108</v>
      </c>
      <c r="F71" s="23" t="s">
        <v>80</v>
      </c>
      <c r="G71" s="24" t="s">
        <v>93</v>
      </c>
      <c r="H71" s="50" t="s">
        <v>125</v>
      </c>
      <c r="I71" s="50" t="s">
        <v>73</v>
      </c>
      <c r="J71" s="50" t="s">
        <v>74</v>
      </c>
    </row>
    <row r="72" spans="1:14" ht="75" x14ac:dyDescent="0.2">
      <c r="A72" s="65"/>
      <c r="B72" s="12" t="s">
        <v>39</v>
      </c>
      <c r="C72" s="13" t="s">
        <v>20</v>
      </c>
      <c r="D72" s="20" t="s">
        <v>24</v>
      </c>
      <c r="E72" s="20" t="s">
        <v>24</v>
      </c>
      <c r="F72" s="20" t="s">
        <v>24</v>
      </c>
      <c r="G72" s="20" t="s">
        <v>24</v>
      </c>
      <c r="H72" s="20">
        <v>21463.43</v>
      </c>
      <c r="I72" s="20">
        <v>2934.26</v>
      </c>
      <c r="J72" s="20">
        <v>808.73</v>
      </c>
    </row>
    <row r="73" spans="1:14" ht="15" x14ac:dyDescent="0.2">
      <c r="A73" s="65"/>
      <c r="B73" s="12" t="s">
        <v>50</v>
      </c>
      <c r="C73" s="13" t="s">
        <v>20</v>
      </c>
      <c r="D73" s="20">
        <f>E73</f>
        <v>69362.66</v>
      </c>
      <c r="E73" s="20">
        <v>69362.66</v>
      </c>
      <c r="F73" s="20" t="s">
        <v>26</v>
      </c>
      <c r="G73" s="20" t="s">
        <v>26</v>
      </c>
      <c r="H73" s="20">
        <f>69362.66-1260.6</f>
        <v>68102.06</v>
      </c>
      <c r="I73" s="20" t="s">
        <v>26</v>
      </c>
      <c r="J73" s="20" t="s">
        <v>26</v>
      </c>
    </row>
    <row r="74" spans="1:14" ht="15" x14ac:dyDescent="0.2">
      <c r="A74" s="65"/>
      <c r="B74" s="12" t="s">
        <v>51</v>
      </c>
      <c r="C74" s="13" t="s">
        <v>20</v>
      </c>
      <c r="D74" s="20">
        <f>E74</f>
        <v>83829.91</v>
      </c>
      <c r="E74" s="20">
        <v>83829.91</v>
      </c>
      <c r="F74" s="20" t="s">
        <v>26</v>
      </c>
      <c r="G74" s="20" t="s">
        <v>26</v>
      </c>
      <c r="H74" s="20">
        <f>83829.91-1260.6</f>
        <v>82569.31</v>
      </c>
      <c r="I74" s="20" t="s">
        <v>26</v>
      </c>
      <c r="J74" s="20" t="s">
        <v>26</v>
      </c>
    </row>
    <row r="75" spans="1:14" ht="15" x14ac:dyDescent="0.2">
      <c r="A75" s="65"/>
      <c r="B75" s="12" t="s">
        <v>52</v>
      </c>
      <c r="C75" s="13" t="s">
        <v>20</v>
      </c>
      <c r="D75" s="20">
        <f t="shared" ref="D75:D84" si="4">E75</f>
        <v>25589.72</v>
      </c>
      <c r="E75" s="20">
        <v>25589.72</v>
      </c>
      <c r="F75" s="20" t="s">
        <v>26</v>
      </c>
      <c r="G75" s="20" t="s">
        <v>26</v>
      </c>
      <c r="H75" s="20">
        <f>25589.72-1260.6</f>
        <v>24329.120000000003</v>
      </c>
      <c r="I75" s="20" t="s">
        <v>26</v>
      </c>
      <c r="J75" s="20" t="s">
        <v>26</v>
      </c>
    </row>
    <row r="76" spans="1:14" ht="15" x14ac:dyDescent="0.2">
      <c r="A76" s="65"/>
      <c r="B76" s="12" t="s">
        <v>53</v>
      </c>
      <c r="C76" s="13" t="s">
        <v>20</v>
      </c>
      <c r="D76" s="20">
        <f t="shared" si="4"/>
        <v>30816.68</v>
      </c>
      <c r="E76" s="20">
        <v>30816.68</v>
      </c>
      <c r="F76" s="20" t="s">
        <v>26</v>
      </c>
      <c r="G76" s="20" t="s">
        <v>26</v>
      </c>
      <c r="H76" s="20">
        <f>30816.68-1260.6</f>
        <v>29556.080000000002</v>
      </c>
      <c r="I76" s="20" t="s">
        <v>26</v>
      </c>
      <c r="J76" s="20" t="s">
        <v>26</v>
      </c>
    </row>
    <row r="77" spans="1:14" ht="15" x14ac:dyDescent="0.2">
      <c r="A77" s="65"/>
      <c r="B77" s="12" t="s">
        <v>43</v>
      </c>
      <c r="C77" s="13" t="s">
        <v>20</v>
      </c>
      <c r="D77" s="20">
        <f t="shared" si="4"/>
        <v>92468.25</v>
      </c>
      <c r="E77" s="20">
        <v>92468.25</v>
      </c>
      <c r="F77" s="20" t="s">
        <v>26</v>
      </c>
      <c r="G77" s="20" t="s">
        <v>26</v>
      </c>
      <c r="H77" s="20">
        <f>92468.25-1260.6</f>
        <v>91207.65</v>
      </c>
      <c r="I77" s="20" t="s">
        <v>26</v>
      </c>
      <c r="J77" s="20" t="s">
        <v>26</v>
      </c>
    </row>
    <row r="78" spans="1:14" ht="15" x14ac:dyDescent="0.2">
      <c r="A78" s="65"/>
      <c r="B78" s="12" t="s">
        <v>44</v>
      </c>
      <c r="C78" s="13" t="s">
        <v>20</v>
      </c>
      <c r="D78" s="20">
        <f t="shared" si="4"/>
        <v>112063.65</v>
      </c>
      <c r="E78" s="20">
        <v>112063.65</v>
      </c>
      <c r="F78" s="20" t="s">
        <v>26</v>
      </c>
      <c r="G78" s="20" t="s">
        <v>26</v>
      </c>
      <c r="H78" s="20">
        <f>112063.65-1260.6</f>
        <v>110803.04999999999</v>
      </c>
      <c r="I78" s="20" t="s">
        <v>26</v>
      </c>
      <c r="J78" s="20" t="s">
        <v>26</v>
      </c>
    </row>
    <row r="79" spans="1:14" ht="15" x14ac:dyDescent="0.2">
      <c r="A79" s="65"/>
      <c r="B79" s="12" t="s">
        <v>54</v>
      </c>
      <c r="C79" s="13" t="s">
        <v>20</v>
      </c>
      <c r="D79" s="20">
        <f t="shared" si="4"/>
        <v>266106.15000000002</v>
      </c>
      <c r="E79" s="20">
        <v>266106.15000000002</v>
      </c>
      <c r="F79" s="20" t="s">
        <v>26</v>
      </c>
      <c r="G79" s="20" t="s">
        <v>26</v>
      </c>
      <c r="H79" s="20">
        <f>266106.15-1260.6</f>
        <v>264845.55000000005</v>
      </c>
      <c r="I79" s="20" t="s">
        <v>26</v>
      </c>
      <c r="J79" s="20" t="s">
        <v>26</v>
      </c>
    </row>
    <row r="80" spans="1:14" ht="15" x14ac:dyDescent="0.2">
      <c r="A80" s="65"/>
      <c r="B80" s="12" t="s">
        <v>55</v>
      </c>
      <c r="C80" s="13" t="s">
        <v>20</v>
      </c>
      <c r="D80" s="20">
        <f t="shared" si="4"/>
        <v>321792.71000000002</v>
      </c>
      <c r="E80" s="20">
        <v>321792.71000000002</v>
      </c>
      <c r="F80" s="20" t="s">
        <v>26</v>
      </c>
      <c r="G80" s="20" t="s">
        <v>26</v>
      </c>
      <c r="H80" s="20">
        <f>321792.71-1260.6</f>
        <v>320532.11000000004</v>
      </c>
      <c r="I80" s="20" t="s">
        <v>26</v>
      </c>
      <c r="J80" s="20" t="s">
        <v>26</v>
      </c>
    </row>
    <row r="81" spans="1:10" ht="15" x14ac:dyDescent="0.2">
      <c r="A81" s="65"/>
      <c r="B81" s="12" t="s">
        <v>56</v>
      </c>
      <c r="C81" s="13" t="s">
        <v>20</v>
      </c>
      <c r="D81" s="20">
        <f t="shared" si="4"/>
        <v>32769.75</v>
      </c>
      <c r="E81" s="20">
        <v>32769.75</v>
      </c>
      <c r="F81" s="20" t="s">
        <v>26</v>
      </c>
      <c r="G81" s="20" t="s">
        <v>26</v>
      </c>
      <c r="H81" s="20">
        <f>32769.75-1260.6</f>
        <v>31509.15</v>
      </c>
      <c r="I81" s="20" t="s">
        <v>26</v>
      </c>
      <c r="J81" s="20" t="s">
        <v>26</v>
      </c>
    </row>
    <row r="82" spans="1:10" ht="15" x14ac:dyDescent="0.2">
      <c r="A82" s="65"/>
      <c r="B82" s="12" t="s">
        <v>57</v>
      </c>
      <c r="C82" s="13" t="s">
        <v>20</v>
      </c>
      <c r="D82" s="20">
        <f t="shared" si="4"/>
        <v>39539.29</v>
      </c>
      <c r="E82" s="20">
        <v>39539.29</v>
      </c>
      <c r="F82" s="20" t="s">
        <v>26</v>
      </c>
      <c r="G82" s="20" t="s">
        <v>26</v>
      </c>
      <c r="H82" s="20">
        <f>39539.29-1260.6</f>
        <v>38278.69</v>
      </c>
      <c r="I82" s="20" t="s">
        <v>26</v>
      </c>
      <c r="J82" s="20" t="s">
        <v>26</v>
      </c>
    </row>
    <row r="83" spans="1:10" ht="15" x14ac:dyDescent="0.2">
      <c r="A83" s="65"/>
      <c r="B83" s="12" t="s">
        <v>45</v>
      </c>
      <c r="C83" s="13" t="s">
        <v>20</v>
      </c>
      <c r="D83" s="20">
        <f t="shared" si="4"/>
        <v>23553.439999999999</v>
      </c>
      <c r="E83" s="20">
        <v>23553.439999999999</v>
      </c>
      <c r="F83" s="20" t="s">
        <v>26</v>
      </c>
      <c r="G83" s="20" t="s">
        <v>26</v>
      </c>
      <c r="H83" s="20">
        <f>23553.44-1260.6</f>
        <v>22292.84</v>
      </c>
      <c r="I83" s="20" t="s">
        <v>26</v>
      </c>
      <c r="J83" s="20" t="s">
        <v>26</v>
      </c>
    </row>
    <row r="84" spans="1:10" ht="15" x14ac:dyDescent="0.2">
      <c r="A84" s="65"/>
      <c r="B84" s="12" t="s">
        <v>46</v>
      </c>
      <c r="C84" s="13" t="s">
        <v>20</v>
      </c>
      <c r="D84" s="20">
        <f t="shared" si="4"/>
        <v>28342.92</v>
      </c>
      <c r="E84" s="20">
        <v>28342.92</v>
      </c>
      <c r="F84" s="20" t="s">
        <v>26</v>
      </c>
      <c r="G84" s="20" t="s">
        <v>26</v>
      </c>
      <c r="H84" s="20">
        <f>28342.92-1260.6</f>
        <v>27082.32</v>
      </c>
      <c r="I84" s="20" t="s">
        <v>26</v>
      </c>
      <c r="J84" s="20" t="s">
        <v>26</v>
      </c>
    </row>
    <row r="85" spans="1:10" ht="60" x14ac:dyDescent="0.25">
      <c r="A85" s="65"/>
      <c r="B85" s="10" t="s">
        <v>40</v>
      </c>
      <c r="C85" s="13" t="s">
        <v>20</v>
      </c>
      <c r="D85" s="20">
        <f>SUM(E85:G85)</f>
        <v>170533.37714600001</v>
      </c>
      <c r="E85" s="20">
        <f>151407.63+1638.38</f>
        <v>153046.01</v>
      </c>
      <c r="F85" s="20">
        <f>4001.99*2.3654</f>
        <v>9466.307146000001</v>
      </c>
      <c r="G85" s="20">
        <v>8021.06</v>
      </c>
      <c r="H85" s="20">
        <v>149973.57</v>
      </c>
      <c r="I85" s="50">
        <v>2934.26</v>
      </c>
      <c r="J85" s="50">
        <v>808.73</v>
      </c>
    </row>
    <row r="86" spans="1:10" ht="60" x14ac:dyDescent="0.25">
      <c r="A86" s="65"/>
      <c r="B86" s="10" t="s">
        <v>47</v>
      </c>
      <c r="C86" s="13" t="s">
        <v>20</v>
      </c>
      <c r="D86" s="20">
        <f>SUM(E86:G86)</f>
        <v>245036.367146</v>
      </c>
      <c r="E86" s="20">
        <f>225910.62+1638.38</f>
        <v>227549</v>
      </c>
      <c r="F86" s="20">
        <f>4001.99*2.3654</f>
        <v>9466.307146000001</v>
      </c>
      <c r="G86" s="20">
        <v>8021.06</v>
      </c>
      <c r="H86" s="20">
        <v>224476.56</v>
      </c>
      <c r="I86" s="50">
        <v>2934.26</v>
      </c>
      <c r="J86" s="50">
        <v>808.73</v>
      </c>
    </row>
    <row r="87" spans="1:10" ht="60" x14ac:dyDescent="0.25">
      <c r="A87" s="65"/>
      <c r="B87" s="10" t="s">
        <v>41</v>
      </c>
      <c r="C87" s="13" t="s">
        <v>20</v>
      </c>
      <c r="D87" s="20">
        <v>34010.129999999997</v>
      </c>
      <c r="E87" s="20">
        <f>D87</f>
        <v>34010.129999999997</v>
      </c>
      <c r="F87" s="20" t="s">
        <v>26</v>
      </c>
      <c r="G87" s="20" t="s">
        <v>26</v>
      </c>
      <c r="H87" s="20">
        <f>D87</f>
        <v>34010.129999999997</v>
      </c>
      <c r="I87" s="20" t="s">
        <v>26</v>
      </c>
      <c r="J87" s="20" t="s">
        <v>26</v>
      </c>
    </row>
    <row r="88" spans="1:10" ht="60" x14ac:dyDescent="0.25">
      <c r="A88" s="66"/>
      <c r="B88" s="10" t="s">
        <v>42</v>
      </c>
      <c r="C88" s="13" t="s">
        <v>20</v>
      </c>
      <c r="D88" s="20">
        <f>E88</f>
        <v>41057.29</v>
      </c>
      <c r="E88" s="20">
        <v>41057.29</v>
      </c>
      <c r="F88" s="20" t="s">
        <v>26</v>
      </c>
      <c r="G88" s="20" t="s">
        <v>26</v>
      </c>
      <c r="H88" s="20">
        <v>41057.29</v>
      </c>
      <c r="I88" s="20" t="s">
        <v>26</v>
      </c>
      <c r="J88" s="20" t="s">
        <v>26</v>
      </c>
    </row>
    <row r="89" spans="1:10" ht="63.75" customHeight="1" x14ac:dyDescent="0.25">
      <c r="A89" s="64" t="s">
        <v>122</v>
      </c>
      <c r="B89" s="10" t="s">
        <v>19</v>
      </c>
      <c r="C89" s="11" t="s">
        <v>20</v>
      </c>
      <c r="D89" s="23">
        <f>SUM(E89:G89)</f>
        <v>60577.607146000002</v>
      </c>
      <c r="E89" s="23">
        <f>41105.12+1985.12</f>
        <v>43090.240000000005</v>
      </c>
      <c r="F89" s="23">
        <f>4001.99*2.3654</f>
        <v>9466.307146000001</v>
      </c>
      <c r="G89" s="20">
        <v>8021.06</v>
      </c>
      <c r="H89" s="50">
        <v>39671.06</v>
      </c>
      <c r="I89" s="50">
        <v>2934.26</v>
      </c>
      <c r="J89" s="50">
        <v>808.73</v>
      </c>
    </row>
    <row r="90" spans="1:10" ht="163.5" customHeight="1" x14ac:dyDescent="0.25">
      <c r="A90" s="65"/>
      <c r="B90" s="10" t="s">
        <v>21</v>
      </c>
      <c r="C90" s="11" t="s">
        <v>22</v>
      </c>
      <c r="D90" s="24" t="s">
        <v>97</v>
      </c>
      <c r="E90" s="24" t="s">
        <v>109</v>
      </c>
      <c r="F90" s="24" t="s">
        <v>80</v>
      </c>
      <c r="G90" s="24" t="s">
        <v>93</v>
      </c>
      <c r="H90" s="52" t="s">
        <v>78</v>
      </c>
      <c r="I90" s="52" t="s">
        <v>73</v>
      </c>
      <c r="J90" s="52" t="s">
        <v>74</v>
      </c>
    </row>
    <row r="91" spans="1:10" ht="150" x14ac:dyDescent="0.25">
      <c r="A91" s="65"/>
      <c r="B91" s="10" t="s">
        <v>23</v>
      </c>
      <c r="C91" s="11" t="s">
        <v>22</v>
      </c>
      <c r="D91" s="24" t="s">
        <v>98</v>
      </c>
      <c r="E91" s="24" t="s">
        <v>110</v>
      </c>
      <c r="F91" s="24" t="s">
        <v>80</v>
      </c>
      <c r="G91" s="24" t="s">
        <v>93</v>
      </c>
      <c r="H91" s="52" t="s">
        <v>126</v>
      </c>
      <c r="I91" s="52" t="s">
        <v>73</v>
      </c>
      <c r="J91" s="52" t="s">
        <v>74</v>
      </c>
    </row>
    <row r="92" spans="1:10" ht="75" x14ac:dyDescent="0.2">
      <c r="A92" s="65"/>
      <c r="B92" s="12" t="s">
        <v>49</v>
      </c>
      <c r="C92" s="13" t="s">
        <v>20</v>
      </c>
      <c r="D92" s="20" t="s">
        <v>26</v>
      </c>
      <c r="E92" s="20" t="s">
        <v>26</v>
      </c>
      <c r="F92" s="20" t="s">
        <v>26</v>
      </c>
      <c r="G92" s="20" t="s">
        <v>26</v>
      </c>
      <c r="H92" s="20">
        <v>23553.439999999999</v>
      </c>
      <c r="I92" s="20">
        <v>2934.26</v>
      </c>
      <c r="J92" s="20">
        <v>808.73</v>
      </c>
    </row>
    <row r="93" spans="1:10" ht="15" x14ac:dyDescent="0.2">
      <c r="A93" s="65"/>
      <c r="B93" s="12" t="s">
        <v>43</v>
      </c>
      <c r="C93" s="13" t="s">
        <v>20</v>
      </c>
      <c r="D93" s="20">
        <f>E93</f>
        <v>89075.19</v>
      </c>
      <c r="E93" s="20">
        <v>89075.19</v>
      </c>
      <c r="F93" s="20" t="s">
        <v>26</v>
      </c>
      <c r="G93" s="20" t="s">
        <v>26</v>
      </c>
      <c r="H93" s="20">
        <f>89075.19-1260.6</f>
        <v>87814.59</v>
      </c>
      <c r="I93" s="20" t="s">
        <v>26</v>
      </c>
      <c r="J93" s="20" t="s">
        <v>26</v>
      </c>
    </row>
    <row r="94" spans="1:10" ht="15" x14ac:dyDescent="0.2">
      <c r="A94" s="65"/>
      <c r="B94" s="12" t="s">
        <v>44</v>
      </c>
      <c r="C94" s="13" t="s">
        <v>20</v>
      </c>
      <c r="D94" s="20">
        <f t="shared" ref="D94:D96" si="5">E94</f>
        <v>107600.45</v>
      </c>
      <c r="E94" s="20">
        <v>107600.45</v>
      </c>
      <c r="F94" s="20" t="s">
        <v>26</v>
      </c>
      <c r="G94" s="20" t="s">
        <v>26</v>
      </c>
      <c r="H94" s="20">
        <f>107600.45-1260.6</f>
        <v>106339.84999999999</v>
      </c>
      <c r="I94" s="20" t="s">
        <v>26</v>
      </c>
      <c r="J94" s="20" t="s">
        <v>26</v>
      </c>
    </row>
    <row r="95" spans="1:10" ht="15" x14ac:dyDescent="0.2">
      <c r="A95" s="65"/>
      <c r="B95" s="12" t="s">
        <v>45</v>
      </c>
      <c r="C95" s="13" t="s">
        <v>20</v>
      </c>
      <c r="D95" s="20">
        <f t="shared" si="5"/>
        <v>22724.03</v>
      </c>
      <c r="E95" s="20">
        <v>22724.03</v>
      </c>
      <c r="F95" s="20" t="s">
        <v>26</v>
      </c>
      <c r="G95" s="20" t="s">
        <v>26</v>
      </c>
      <c r="H95" s="20">
        <f>22724.03-1260.6</f>
        <v>21463.43</v>
      </c>
      <c r="I95" s="20" t="s">
        <v>26</v>
      </c>
      <c r="J95" s="20" t="s">
        <v>26</v>
      </c>
    </row>
    <row r="96" spans="1:10" ht="15" x14ac:dyDescent="0.2">
      <c r="A96" s="65"/>
      <c r="B96" s="12" t="s">
        <v>46</v>
      </c>
      <c r="C96" s="13" t="s">
        <v>20</v>
      </c>
      <c r="D96" s="20">
        <f t="shared" si="5"/>
        <v>27251.919999999998</v>
      </c>
      <c r="E96" s="20">
        <v>27251.919999999998</v>
      </c>
      <c r="F96" s="20" t="s">
        <v>26</v>
      </c>
      <c r="G96" s="20" t="s">
        <v>26</v>
      </c>
      <c r="H96" s="20">
        <f>27251.92-1260.6</f>
        <v>25991.32</v>
      </c>
      <c r="I96" s="20" t="s">
        <v>26</v>
      </c>
      <c r="J96" s="20" t="s">
        <v>26</v>
      </c>
    </row>
    <row r="97" spans="1:10" ht="60" x14ac:dyDescent="0.25">
      <c r="A97" s="65"/>
      <c r="B97" s="10" t="s">
        <v>40</v>
      </c>
      <c r="C97" s="13" t="s">
        <v>20</v>
      </c>
      <c r="D97" s="20">
        <f>SUM(E97:G97)</f>
        <v>200874.83714600001</v>
      </c>
      <c r="E97" s="20">
        <f>181402.35+1985.12</f>
        <v>183387.47</v>
      </c>
      <c r="F97" s="20">
        <f>4001.99*2.3654</f>
        <v>9466.307146000001</v>
      </c>
      <c r="G97" s="20">
        <v>8021.06</v>
      </c>
      <c r="H97" s="20">
        <v>179968.29</v>
      </c>
      <c r="I97" s="20">
        <v>2934.26</v>
      </c>
      <c r="J97" s="20">
        <v>808.73</v>
      </c>
    </row>
    <row r="98" spans="1:10" ht="60" x14ac:dyDescent="0.25">
      <c r="A98" s="65"/>
      <c r="B98" s="10" t="s">
        <v>48</v>
      </c>
      <c r="C98" s="13" t="s">
        <v>20</v>
      </c>
      <c r="D98" s="20">
        <f>SUM(E98:G98)</f>
        <v>290278.42714599997</v>
      </c>
      <c r="E98" s="20">
        <f>270805.94+1985.12</f>
        <v>272791.06</v>
      </c>
      <c r="F98" s="20">
        <f>4001.99*2.3654</f>
        <v>9466.307146000001</v>
      </c>
      <c r="G98" s="20">
        <v>8021.06</v>
      </c>
      <c r="H98" s="20">
        <v>269371.88</v>
      </c>
      <c r="I98" s="20">
        <v>2934.26</v>
      </c>
      <c r="J98" s="20">
        <v>808.73</v>
      </c>
    </row>
    <row r="99" spans="1:10" ht="69.599999999999994" customHeight="1" x14ac:dyDescent="0.25">
      <c r="A99" s="66"/>
      <c r="B99" s="10" t="s">
        <v>25</v>
      </c>
      <c r="C99" s="13" t="s">
        <v>20</v>
      </c>
      <c r="D99" s="20">
        <v>35800.15</v>
      </c>
      <c r="E99" s="20">
        <f>D99</f>
        <v>35800.15</v>
      </c>
      <c r="F99" s="20" t="s">
        <v>26</v>
      </c>
      <c r="G99" s="20" t="s">
        <v>26</v>
      </c>
      <c r="H99" s="20">
        <f>D99</f>
        <v>35800.15</v>
      </c>
      <c r="I99" s="20" t="s">
        <v>26</v>
      </c>
      <c r="J99" s="20" t="s">
        <v>26</v>
      </c>
    </row>
    <row r="100" spans="1:10" ht="90" customHeight="1" x14ac:dyDescent="0.2">
      <c r="A100" s="68" t="s">
        <v>123</v>
      </c>
      <c r="B100" s="28" t="s">
        <v>75</v>
      </c>
      <c r="C100" s="13" t="s">
        <v>20</v>
      </c>
      <c r="D100" s="20">
        <v>2807.3</v>
      </c>
      <c r="E100" s="20">
        <v>2807.3</v>
      </c>
      <c r="F100" s="20" t="s">
        <v>26</v>
      </c>
      <c r="G100" s="20" t="s">
        <v>26</v>
      </c>
      <c r="H100" s="20">
        <v>2807.3</v>
      </c>
      <c r="I100" s="20" t="s">
        <v>26</v>
      </c>
      <c r="J100" s="20" t="s">
        <v>26</v>
      </c>
    </row>
    <row r="101" spans="1:10" ht="75" x14ac:dyDescent="0.2">
      <c r="A101" s="69"/>
      <c r="B101" s="28" t="s">
        <v>76</v>
      </c>
      <c r="C101" s="13" t="s">
        <v>20</v>
      </c>
      <c r="D101" s="20">
        <v>3513.66</v>
      </c>
      <c r="E101" s="20">
        <v>3513.66</v>
      </c>
      <c r="F101" s="20" t="s">
        <v>26</v>
      </c>
      <c r="G101" s="20" t="s">
        <v>26</v>
      </c>
      <c r="H101" s="20">
        <v>3513.66</v>
      </c>
      <c r="I101" s="20" t="s">
        <v>26</v>
      </c>
      <c r="J101" s="20" t="s">
        <v>26</v>
      </c>
    </row>
    <row r="102" spans="1:10" ht="30" customHeight="1" thickBot="1" x14ac:dyDescent="0.25">
      <c r="A102" s="18" t="s">
        <v>32</v>
      </c>
    </row>
    <row r="103" spans="1:10" ht="90.75" thickBot="1" x14ac:dyDescent="0.25">
      <c r="A103" s="14" t="s">
        <v>3</v>
      </c>
      <c r="B103" s="14" t="s">
        <v>29</v>
      </c>
      <c r="C103" s="14" t="s">
        <v>18</v>
      </c>
      <c r="D103" s="14" t="s">
        <v>4</v>
      </c>
      <c r="E103" s="14" t="s">
        <v>6</v>
      </c>
      <c r="F103" s="14" t="s">
        <v>7</v>
      </c>
      <c r="G103" s="14" t="s">
        <v>1</v>
      </c>
    </row>
    <row r="104" spans="1:10" ht="15.75" thickBot="1" x14ac:dyDescent="0.3">
      <c r="A104" s="60" t="s">
        <v>8</v>
      </c>
      <c r="B104" s="61"/>
      <c r="C104" s="62"/>
      <c r="D104" s="15" t="s">
        <v>9</v>
      </c>
      <c r="E104" s="15" t="s">
        <v>9</v>
      </c>
      <c r="F104" s="15" t="s">
        <v>9</v>
      </c>
      <c r="G104" s="15" t="s">
        <v>9</v>
      </c>
    </row>
    <row r="105" spans="1:10" ht="70.900000000000006" customHeight="1" thickBot="1" x14ac:dyDescent="0.3">
      <c r="A105" s="27" t="s">
        <v>111</v>
      </c>
      <c r="B105" s="26" t="s">
        <v>30</v>
      </c>
      <c r="C105" s="21" t="s">
        <v>66</v>
      </c>
      <c r="D105" s="53">
        <v>86.95</v>
      </c>
      <c r="E105" s="53">
        <v>43.52</v>
      </c>
      <c r="F105" s="54">
        <v>10.38</v>
      </c>
      <c r="G105" s="54">
        <v>0.74</v>
      </c>
    </row>
    <row r="106" spans="1:10" ht="58.9" customHeight="1" thickBot="1" x14ac:dyDescent="0.3">
      <c r="A106" s="27" t="s">
        <v>112</v>
      </c>
      <c r="B106" s="26" t="s">
        <v>30</v>
      </c>
      <c r="C106" s="21" t="s">
        <v>66</v>
      </c>
      <c r="D106" s="53">
        <v>94.37</v>
      </c>
      <c r="E106" s="53">
        <v>56.41</v>
      </c>
      <c r="F106" s="54">
        <v>10.62</v>
      </c>
      <c r="G106" s="55">
        <v>0.75</v>
      </c>
      <c r="H106" s="43"/>
      <c r="I106" s="43"/>
      <c r="J106" s="43"/>
    </row>
    <row r="107" spans="1:10" ht="75.599999999999994" customHeight="1" thickBot="1" x14ac:dyDescent="0.3">
      <c r="A107" s="27" t="s">
        <v>113</v>
      </c>
      <c r="B107" s="26" t="s">
        <v>30</v>
      </c>
      <c r="C107" s="21" t="s">
        <v>66</v>
      </c>
      <c r="D107" s="53">
        <v>66.37</v>
      </c>
      <c r="E107" s="53">
        <v>23.82</v>
      </c>
      <c r="F107" s="54">
        <v>4.72</v>
      </c>
      <c r="G107" s="55">
        <v>0.34</v>
      </c>
      <c r="H107" s="43"/>
      <c r="I107" s="43"/>
      <c r="J107" s="43"/>
    </row>
    <row r="108" spans="1:10" ht="72.599999999999994" customHeight="1" thickBot="1" x14ac:dyDescent="0.3">
      <c r="A108" s="27" t="s">
        <v>114</v>
      </c>
      <c r="B108" s="26" t="s">
        <v>30</v>
      </c>
      <c r="C108" s="21" t="s">
        <v>66</v>
      </c>
      <c r="D108" s="53">
        <v>74.78</v>
      </c>
      <c r="E108" s="53">
        <v>35.869999999999997</v>
      </c>
      <c r="F108" s="54">
        <v>10.38</v>
      </c>
      <c r="G108" s="55">
        <v>0.74</v>
      </c>
      <c r="H108" s="43"/>
      <c r="I108" s="43"/>
      <c r="J108" s="43"/>
    </row>
    <row r="109" spans="1:10" ht="58.9" customHeight="1" thickBot="1" x14ac:dyDescent="0.3">
      <c r="A109" s="27" t="s">
        <v>115</v>
      </c>
      <c r="B109" s="26" t="s">
        <v>30</v>
      </c>
      <c r="C109" s="21" t="s">
        <v>66</v>
      </c>
      <c r="D109" s="53">
        <v>78.73</v>
      </c>
      <c r="E109" s="53">
        <v>42.81</v>
      </c>
      <c r="F109" s="54">
        <v>8.73</v>
      </c>
      <c r="G109" s="55">
        <v>0.62</v>
      </c>
      <c r="H109" s="43"/>
      <c r="I109" s="43"/>
      <c r="J109" s="43"/>
    </row>
    <row r="110" spans="1:10" ht="58.9" customHeight="1" thickBot="1" x14ac:dyDescent="0.3">
      <c r="A110" s="33" t="s">
        <v>116</v>
      </c>
      <c r="B110" s="26" t="s">
        <v>30</v>
      </c>
      <c r="C110" s="27" t="s">
        <v>92</v>
      </c>
      <c r="D110" s="53">
        <v>173398.99</v>
      </c>
      <c r="E110" s="53">
        <v>19389.59</v>
      </c>
      <c r="F110" s="54">
        <v>20821.060000000001</v>
      </c>
      <c r="G110" s="55">
        <v>1073.1199999999999</v>
      </c>
      <c r="H110" s="43"/>
      <c r="I110" s="43"/>
      <c r="J110" s="43"/>
    </row>
    <row r="111" spans="1:10" ht="62.45" customHeight="1" thickBot="1" x14ac:dyDescent="0.3">
      <c r="A111" s="33" t="s">
        <v>117</v>
      </c>
      <c r="B111" s="26" t="s">
        <v>30</v>
      </c>
      <c r="C111" s="27" t="s">
        <v>92</v>
      </c>
      <c r="D111" s="53">
        <v>460384.49</v>
      </c>
      <c r="E111" s="53">
        <v>117151.61</v>
      </c>
      <c r="F111" s="54">
        <v>237955.08</v>
      </c>
      <c r="G111" s="55">
        <v>16898.72</v>
      </c>
      <c r="H111" s="43"/>
      <c r="I111" s="43"/>
      <c r="J111" s="43"/>
    </row>
    <row r="112" spans="1:10" ht="90.75" thickBot="1" x14ac:dyDescent="0.3">
      <c r="A112" s="27" t="s">
        <v>118</v>
      </c>
      <c r="B112" s="26" t="s">
        <v>91</v>
      </c>
      <c r="C112" s="21" t="s">
        <v>66</v>
      </c>
      <c r="D112" s="53">
        <v>99.33</v>
      </c>
      <c r="E112" s="53">
        <v>64.010000000000005</v>
      </c>
      <c r="F112" s="54">
        <v>2.5</v>
      </c>
      <c r="G112" s="55">
        <v>1.57</v>
      </c>
      <c r="H112" s="43"/>
      <c r="I112" s="43"/>
      <c r="J112" s="43"/>
    </row>
    <row r="115" spans="1:1" x14ac:dyDescent="0.2">
      <c r="A115" s="16" t="s">
        <v>67</v>
      </c>
    </row>
  </sheetData>
  <mergeCells count="8">
    <mergeCell ref="A5:J5"/>
    <mergeCell ref="A104:C104"/>
    <mergeCell ref="A8:C8"/>
    <mergeCell ref="A42:A67"/>
    <mergeCell ref="A68:A88"/>
    <mergeCell ref="A89:A99"/>
    <mergeCell ref="A9:A40"/>
    <mergeCell ref="A100:A101"/>
  </mergeCells>
  <pageMargins left="0.51181102362204722" right="0.31496062992125984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Отдел</cp:lastModifiedBy>
  <cp:lastPrinted>2019-02-14T08:11:44Z</cp:lastPrinted>
  <dcterms:modified xsi:type="dcterms:W3CDTF">2020-01-15T08:14:35Z</dcterms:modified>
</cp:coreProperties>
</file>