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40" windowWidth="15450" windowHeight="7620"/>
  </bookViews>
  <sheets>
    <sheet name="Прил.№2" sheetId="1" r:id="rId1"/>
    <sheet name="Лист1" sheetId="2" r:id="rId2"/>
  </sheets>
  <calcPr calcId="145621"/>
</workbook>
</file>

<file path=xl/calcChain.xml><?xml version="1.0" encoding="utf-8"?>
<calcChain xmlns="http://schemas.openxmlformats.org/spreadsheetml/2006/main">
  <c r="K17" i="1" l="1"/>
  <c r="J17" i="1"/>
  <c r="I41" i="1"/>
  <c r="I39" i="1"/>
  <c r="I40" i="1"/>
  <c r="I38" i="1"/>
  <c r="I37" i="1"/>
  <c r="I35" i="1"/>
  <c r="K35" i="1"/>
  <c r="J35" i="1"/>
  <c r="I32" i="1"/>
  <c r="K32" i="1"/>
  <c r="J32" i="1"/>
  <c r="I29" i="1"/>
  <c r="K29" i="1"/>
  <c r="J29" i="1"/>
  <c r="I26" i="1"/>
  <c r="I25" i="1"/>
  <c r="K26" i="1"/>
  <c r="J26" i="1"/>
  <c r="K25" i="1"/>
  <c r="J25" i="1"/>
  <c r="I22" i="1"/>
  <c r="I20" i="1"/>
  <c r="K22" i="1"/>
  <c r="J22" i="1"/>
  <c r="K20" i="1"/>
  <c r="J20" i="1"/>
  <c r="I17" i="1"/>
  <c r="I14" i="1"/>
  <c r="I12" i="1"/>
  <c r="I15" i="1"/>
  <c r="I11" i="1"/>
  <c r="J15" i="1" l="1"/>
  <c r="J14" i="1"/>
  <c r="J12" i="1"/>
  <c r="J11" i="1"/>
  <c r="K15" i="1"/>
  <c r="K14" i="1"/>
  <c r="K12" i="1"/>
  <c r="K11" i="1"/>
  <c r="L74" i="1" l="1"/>
  <c r="M42" i="1"/>
  <c r="P42" i="1"/>
  <c r="H36" i="1" l="1"/>
  <c r="I108" i="1"/>
  <c r="F108" i="1"/>
  <c r="F106" i="1"/>
  <c r="F105" i="1"/>
  <c r="G106" i="1"/>
  <c r="G105" i="1"/>
  <c r="G94" i="1"/>
  <c r="G95" i="1"/>
  <c r="G96" i="1"/>
  <c r="G97" i="1"/>
  <c r="G93" i="1"/>
  <c r="F97" i="1"/>
  <c r="F96" i="1"/>
  <c r="F95" i="1"/>
  <c r="F94" i="1"/>
  <c r="F93" i="1"/>
  <c r="G90" i="1"/>
  <c r="G89" i="1"/>
  <c r="F90" i="1"/>
  <c r="F89" i="1"/>
  <c r="G70" i="1"/>
  <c r="G71" i="1"/>
  <c r="G72" i="1"/>
  <c r="G68" i="1"/>
  <c r="G69" i="1"/>
  <c r="G67" i="1"/>
  <c r="F72" i="1"/>
  <c r="F68" i="1"/>
  <c r="F69" i="1"/>
  <c r="F70" i="1"/>
  <c r="F71" i="1"/>
  <c r="F67" i="1"/>
  <c r="F64" i="1"/>
  <c r="F63" i="1"/>
  <c r="G64" i="1"/>
  <c r="G63" i="1"/>
  <c r="G38" i="1"/>
  <c r="G39" i="1"/>
  <c r="G40" i="1"/>
  <c r="G41" i="1"/>
  <c r="G37" i="1"/>
  <c r="F38" i="1"/>
  <c r="F39" i="1"/>
  <c r="F40" i="1"/>
  <c r="F41" i="1"/>
  <c r="F37" i="1"/>
  <c r="E12" i="1"/>
  <c r="E14" i="1"/>
  <c r="E15" i="1"/>
  <c r="E17" i="1"/>
  <c r="E20" i="1"/>
  <c r="E22" i="1"/>
  <c r="E25" i="1"/>
  <c r="E26" i="1"/>
  <c r="E29" i="1"/>
  <c r="E32" i="1"/>
  <c r="E35" i="1"/>
  <c r="E11" i="1" l="1"/>
  <c r="E97" i="1" l="1"/>
  <c r="E96" i="1"/>
  <c r="E95" i="1"/>
  <c r="E94" i="1"/>
  <c r="E71" i="1"/>
  <c r="E70" i="1"/>
  <c r="E69" i="1"/>
  <c r="E68" i="1"/>
  <c r="I72" i="1"/>
  <c r="E41" i="1"/>
  <c r="E40" i="1"/>
  <c r="E39" i="1"/>
  <c r="E38" i="1"/>
  <c r="G108" i="1"/>
  <c r="E108" i="1" s="1"/>
  <c r="I104" i="1" l="1"/>
  <c r="I103" i="1"/>
  <c r="I102" i="1"/>
  <c r="I101" i="1"/>
  <c r="I88" i="1"/>
  <c r="I87" i="1"/>
  <c r="I86" i="1"/>
  <c r="I85" i="1"/>
  <c r="I84" i="1"/>
  <c r="I83" i="1"/>
  <c r="I82" i="1"/>
  <c r="I81" i="1"/>
  <c r="I80" i="1"/>
  <c r="I79" i="1"/>
  <c r="I78" i="1"/>
  <c r="I77" i="1"/>
  <c r="I64" i="1"/>
  <c r="I63" i="1"/>
  <c r="I46" i="1" l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45" i="1"/>
  <c r="O74" i="1" l="1"/>
  <c r="E37" i="1" l="1"/>
  <c r="F107" i="1"/>
  <c r="E36" i="1" l="1"/>
  <c r="E67" i="1" l="1"/>
  <c r="E102" i="1"/>
  <c r="E103" i="1"/>
  <c r="E104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86" i="1"/>
  <c r="E84" i="1"/>
  <c r="E80" i="1"/>
  <c r="E78" i="1"/>
  <c r="E101" i="1"/>
  <c r="E92" i="1"/>
  <c r="E79" i="1"/>
  <c r="E81" i="1"/>
  <c r="E82" i="1"/>
  <c r="E83" i="1"/>
  <c r="E85" i="1"/>
  <c r="E87" i="1"/>
  <c r="E88" i="1"/>
  <c r="E77" i="1"/>
  <c r="E66" i="1"/>
  <c r="E45" i="1"/>
  <c r="I107" i="1"/>
  <c r="E106" i="1"/>
  <c r="E105" i="1"/>
  <c r="E93" i="1"/>
  <c r="I91" i="1"/>
  <c r="F91" i="1"/>
  <c r="E90" i="1"/>
  <c r="E89" i="1"/>
  <c r="E72" i="1"/>
  <c r="E65" i="1"/>
  <c r="E64" i="1"/>
  <c r="E63" i="1"/>
</calcChain>
</file>

<file path=xl/sharedStrings.xml><?xml version="1.0" encoding="utf-8"?>
<sst xmlns="http://schemas.openxmlformats.org/spreadsheetml/2006/main" count="549" uniqueCount="137">
  <si>
    <t>Краевой норматив на административно-управленический и учебно-вспомогательный персонал</t>
  </si>
  <si>
    <t>Затраты на содержание недвижимого имущества</t>
  </si>
  <si>
    <t>Базовые нормативы затрат для муниципальных учреждений</t>
  </si>
  <si>
    <t>Наименование услуги и уникальный номер реестровой записи</t>
  </si>
  <si>
    <t>Базовый норматив затрат на единицу объема</t>
  </si>
  <si>
    <t>Краевой норматив на образовательную услугу</t>
  </si>
  <si>
    <t>Затраты на оплату труда работников, непосредственно связанных с оказанием услуги</t>
  </si>
  <si>
    <t>Затраты на коммунальные услуги</t>
  </si>
  <si>
    <t>в соответствии с перечнем</t>
  </si>
  <si>
    <t>в рублях</t>
  </si>
  <si>
    <t>Группы общеразвивающей направленности (за исключением малокомплектных образовательных организаций)</t>
  </si>
  <si>
    <t>городской населенный пункт</t>
  </si>
  <si>
    <t>сельский населенный пункт</t>
  </si>
  <si>
    <t>0,00</t>
  </si>
  <si>
    <t>чел.</t>
  </si>
  <si>
    <t>группа</t>
  </si>
  <si>
    <t>Ед.изм. Услуги</t>
  </si>
  <si>
    <t>Обучение детей  в образовательных организациях, реализующих программы общего образования (k = 1)</t>
  </si>
  <si>
    <t>человек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</si>
  <si>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</si>
  <si>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</si>
  <si>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</si>
  <si>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Х</t>
  </si>
  <si>
    <t>Обучение детей, находящихся на длительном лечении в медицинских учреждениях (индивидуальное, групповое) (k = 11)</t>
  </si>
  <si>
    <t>х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</si>
  <si>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</si>
  <si>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Форма организации обучения детей. Направленность групп образовательной организации</t>
  </si>
  <si>
    <t>Наименование образовательной организации</t>
  </si>
  <si>
    <t>МБОУ ДО "ДДТ"</t>
  </si>
  <si>
    <t>1. Образовательные учреждения</t>
  </si>
  <si>
    <t>2. Учреждения дополнительного образования детей (местный бюджет)</t>
  </si>
  <si>
    <t>Группы общеразвивающей направленности, созданные в малокомплектных образовательных организациях, сельский населенный пункт</t>
  </si>
  <si>
    <t>Группы общеразвивающей направленности, в которых воспитанники посещают бассейн (дополнительный норматив)</t>
  </si>
  <si>
    <t>Местный норматив на содержание учреждения</t>
  </si>
  <si>
    <t>Инклюзивное обучение детей c ограниченными возможностями здоровья в общеобразовательных классах образовательных организаций (k = 9) в т.ч:</t>
  </si>
  <si>
    <t>Индивидуальное обучение детей при наличии соответствующего медицинского заключения и детей-инвалидов на дому (k = 10) город</t>
  </si>
  <si>
    <t>Обучение детей, находящихся на длительном лечении в медицинских учреждениях (индивидуальное, групповое) (k = 11) город</t>
  </si>
  <si>
    <t>Обучение детей, находящихся на длительном лечении в медицинских учреждениях (индивидуальное, групповое) (k = 11) село</t>
  </si>
  <si>
    <t>t=6 город</t>
  </si>
  <si>
    <t>t=6 село</t>
  </si>
  <si>
    <t>t=12 город</t>
  </si>
  <si>
    <t>t=12 село</t>
  </si>
  <si>
    <t xml:space="preserve"> Индивидуальное обучение детей при наличии соответствующего медицинского заключения и детей-инвалидов на дому (k = 10) село</t>
  </si>
  <si>
    <t>Индивидуальное обучение детей при наличии соответствующего медицинского заключения и детей-инвалидов на дому (k = 10) село</t>
  </si>
  <si>
    <t>Инклюзивное обучение детей c ограниченными возможностями здоровья в общеобразовательных классах образовательных организаций (k = 9) в т.ч :</t>
  </si>
  <si>
    <t>t=2 город</t>
  </si>
  <si>
    <t>t=2 село</t>
  </si>
  <si>
    <t>t=4 город</t>
  </si>
  <si>
    <t>t=4 село</t>
  </si>
  <si>
    <t>t=8 город</t>
  </si>
  <si>
    <t>t=8 село</t>
  </si>
  <si>
    <t>t=10 город</t>
  </si>
  <si>
    <t>t=10 село</t>
  </si>
  <si>
    <t>t=5 город</t>
  </si>
  <si>
    <t>t=5 село</t>
  </si>
  <si>
    <t>t=7 город</t>
  </si>
  <si>
    <t>t=7 село</t>
  </si>
  <si>
    <t>t=9 город</t>
  </si>
  <si>
    <t>t=9 село</t>
  </si>
  <si>
    <t>человек-час</t>
  </si>
  <si>
    <t>от 3 до 7 лет (b=8)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</si>
  <si>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</si>
  <si>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</si>
  <si>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1152859,5- на 1 класс</t>
  </si>
  <si>
    <t xml:space="preserve">Приложение № 2 к Приказу </t>
  </si>
  <si>
    <t>МБОУ ДО ДЭБС</t>
  </si>
  <si>
    <t xml:space="preserve"> договоров (штук)</t>
  </si>
  <si>
    <t>Реализация дополнительных общеразвивающих программ (социально-педагогическое направление) 804200О.99.0.ББ52АЖ24000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</si>
  <si>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</si>
  <si>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(туристическо-краеведческое направление)  804200О.99.0.ББ52А368000</t>
  </si>
  <si>
    <t>Реализация дополнительных общеразвивающих программ (физкультурно-спортивное направление) 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</si>
  <si>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</si>
  <si>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 спортал) Р.03.1.0026.0001.001</t>
  </si>
  <si>
    <t>Обеспечение доступа к объектам спорта(бассейн) Р.03.1.0026.0001.001</t>
  </si>
  <si>
    <t>Реализация дополнительных общеразвивающих программ (естественно-научное направление)  804200О.99.0.ББ52АЕ28000; 804200О.99.0.ББ52АЕ28000</t>
  </si>
  <si>
    <t>Присмотр и уход  853211О.99.0.БВ19АА68000; 853211О.99.0.БВ19АА56000; 853211О.99.0.БВ19АБ82000; 853211О.99.0.БВ19АА20000</t>
  </si>
  <si>
    <t>Реализация основных общеобразовательных программ начального общего образования  801012О.99.0.БА81АЭ92001; 801012О.99.0.БА81АА00001; 801012О.99.0.БА81АЮ16001</t>
  </si>
  <si>
    <t>Реализация основных общеобразовательных программ основного общего образования 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</si>
  <si>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</si>
  <si>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>Реализация дополнительных общеобразовательных общеразвивающих программ 801012О.99.0.ББ57АЕ52000; 804200О.99.0.ББ52АЕ76000; 804200О.99.0.ББ52АЕ04000; 804200О.99.0.ББ52АЖ24000</t>
  </si>
  <si>
    <t>760066,14 на 1 класс</t>
  </si>
  <si>
    <t>813901,82- на 1 класс</t>
  </si>
  <si>
    <t>Реализация основных образовательных программ дошкольного образования 801011О.99.0.БВ24ДП02000; 801011О.99.0.БВ24ДН82000; 801011О.99.0.БВ24ГД82000; 801011О.99.0.БВ24АУ02000; 801011О.99.0.БВ24АВ42000;</t>
  </si>
  <si>
    <t>Заочное обучение детей в образовательных организациях, реализующие основные общеобразовательные программы (k = 14)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</si>
  <si>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</si>
  <si>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шк2</t>
  </si>
  <si>
    <t>шк4</t>
  </si>
  <si>
    <t>шк5</t>
  </si>
  <si>
    <t>шк9</t>
  </si>
  <si>
    <t>гим 10</t>
  </si>
  <si>
    <t>шк 7</t>
  </si>
  <si>
    <t>шк 2</t>
  </si>
  <si>
    <t>шк 4</t>
  </si>
  <si>
    <t>шк 5</t>
  </si>
  <si>
    <t>шк 9</t>
  </si>
  <si>
    <t>К1</t>
  </si>
  <si>
    <t>до 3 лет (b3)</t>
  </si>
  <si>
    <t>от 3 до 7 лет (b8)</t>
  </si>
  <si>
    <t>К11</t>
  </si>
  <si>
    <t>разновозрастные группы (b13)</t>
  </si>
  <si>
    <t>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</si>
  <si>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К2</t>
  </si>
  <si>
    <t>от 3 до 7 лет город (b8)</t>
  </si>
  <si>
    <t>К3</t>
  </si>
  <si>
    <t>от 3 до 7 лет  (b13)</t>
  </si>
  <si>
    <t>К5</t>
  </si>
  <si>
    <t>Группы комбинированной  направленности (за исключением малокомплектных образовательных организаций), городской населенный пункт</t>
  </si>
  <si>
    <t>К9</t>
  </si>
  <si>
    <t>4001,99*2,411294 на 1 человека</t>
  </si>
  <si>
    <t>668575,57- на 1 класс+ 1329,32- на 1 человека учебники</t>
  </si>
  <si>
    <t>628912,16- на 1 класс+ 1329,32 на 1 человека</t>
  </si>
  <si>
    <t>4001,99*2,411294- на 1 человека</t>
  </si>
  <si>
    <t>787313,28- на 1 класс+1622,42 на 1 человека</t>
  </si>
  <si>
    <t>877875,1- на 1 класс+ 1622,42 на 1 человека</t>
  </si>
  <si>
    <t>842023,6- на 1 класс</t>
  </si>
  <si>
    <t>1188711- на 1 класс+1965,79 на 1 человека</t>
  </si>
  <si>
    <t>841148,96 на 1 класс+1965,79 на 1 человека</t>
  </si>
  <si>
    <t>11462,74- на 1 человека</t>
  </si>
  <si>
    <t>668575,57- на 1 класс + 22442,03 на 1 человека</t>
  </si>
  <si>
    <t>9649,974- на 1 человека</t>
  </si>
  <si>
    <t>628912,16 на 1 класс+ 22442,03 на 1 человека</t>
  </si>
  <si>
    <t>877875,1- на 1 класс+ 22735,13 на 1 человека</t>
  </si>
  <si>
    <t>787313,28 на 1 класс+ 22735,13 на 1 человека</t>
  </si>
  <si>
    <t>1188711- на 1 класс+23078,5 на 1 человека</t>
  </si>
  <si>
    <t>841148,96 на 1 класс+ 23078,5 на 1 человека</t>
  </si>
  <si>
    <t>2567,5- на 1 человека</t>
  </si>
  <si>
    <t>247,23- на 1 человека</t>
  </si>
  <si>
    <t>2653,20- на 1 человека</t>
  </si>
  <si>
    <t>268,04- на 1 человека</t>
  </si>
  <si>
    <t>1428,72- на 1 человека</t>
  </si>
  <si>
    <t>411,21- на 1 человека</t>
  </si>
  <si>
    <t>601665,02 на 1 класс</t>
  </si>
  <si>
    <t xml:space="preserve">632724,07- на 1 класс </t>
  </si>
  <si>
    <t>от 09.01.2020 г. № 1</t>
  </si>
  <si>
    <t>Мисько Галина Владимировна (39144)3-16-33</t>
  </si>
  <si>
    <t>Медведева Кира Георгиевна (39144)3-79-43</t>
  </si>
  <si>
    <t>Гайлит Светлана Геннадьевна (39144)3-79-43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</si>
</sst>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"/>
    </font>
    <font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1"/>
  </cellStyleXfs>
  <cellXfs count="102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8" fillId="0" borderId="0" xfId="0" applyFont="1" applyFill="1"/>
    <xf numFmtId="0" fontId="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/>
    </xf>
    <xf numFmtId="4" fontId="1" fillId="0" borderId="2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0" fontId="9" fillId="0" borderId="0" xfId="0" applyFont="1" applyFill="1"/>
    <xf numFmtId="4" fontId="9" fillId="0" borderId="0" xfId="0" applyNumberFormat="1" applyFont="1" applyFill="1"/>
    <xf numFmtId="0" fontId="10" fillId="0" borderId="0" xfId="0" applyFont="1" applyFill="1"/>
    <xf numFmtId="0" fontId="9" fillId="0" borderId="0" xfId="0" applyFont="1" applyFill="1" applyAlignment="1">
      <alignment horizontal="center"/>
    </xf>
    <xf numFmtId="4" fontId="4" fillId="0" borderId="2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right"/>
    </xf>
    <xf numFmtId="4" fontId="6" fillId="3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right" vertical="center"/>
    </xf>
    <xf numFmtId="4" fontId="6" fillId="4" borderId="2" xfId="0" applyNumberFormat="1" applyFont="1" applyFill="1" applyBorder="1" applyAlignment="1">
      <alignment vertical="center"/>
    </xf>
    <xf numFmtId="0" fontId="9" fillId="4" borderId="2" xfId="0" applyFont="1" applyFill="1" applyBorder="1"/>
    <xf numFmtId="4" fontId="1" fillId="4" borderId="2" xfId="0" applyNumberFormat="1" applyFont="1" applyFill="1" applyBorder="1" applyAlignment="1">
      <alignment horizontal="right"/>
    </xf>
    <xf numFmtId="4" fontId="1" fillId="4" borderId="2" xfId="0" applyNumberFormat="1" applyFont="1" applyFill="1" applyBorder="1" applyAlignment="1">
      <alignment horizontal="right" vertical="top"/>
    </xf>
    <xf numFmtId="4" fontId="1" fillId="4" borderId="2" xfId="0" applyNumberFormat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/>
    </xf>
    <xf numFmtId="4" fontId="1" fillId="5" borderId="3" xfId="0" applyNumberFormat="1" applyFont="1" applyFill="1" applyBorder="1" applyAlignment="1">
      <alignment horizontal="right" indent="1"/>
    </xf>
    <xf numFmtId="164" fontId="1" fillId="5" borderId="3" xfId="0" applyNumberFormat="1" applyFont="1" applyFill="1" applyBorder="1" applyAlignment="1">
      <alignment horizontal="right" indent="1"/>
    </xf>
    <xf numFmtId="0" fontId="2" fillId="4" borderId="0" xfId="1" applyFill="1"/>
    <xf numFmtId="0" fontId="9" fillId="4" borderId="0" xfId="0" applyFont="1" applyFill="1"/>
    <xf numFmtId="0" fontId="1" fillId="4" borderId="0" xfId="0" applyFont="1" applyFill="1"/>
    <xf numFmtId="0" fontId="1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4" fontId="1" fillId="4" borderId="2" xfId="0" applyNumberFormat="1" applyFont="1" applyFill="1" applyBorder="1" applyAlignment="1">
      <alignment horizontal="left" vertical="top"/>
    </xf>
    <xf numFmtId="4" fontId="4" fillId="4" borderId="2" xfId="0" applyNumberFormat="1" applyFont="1" applyFill="1" applyBorder="1"/>
    <xf numFmtId="0" fontId="4" fillId="4" borderId="2" xfId="0" applyFont="1" applyFill="1" applyBorder="1"/>
    <xf numFmtId="4" fontId="6" fillId="4" borderId="2" xfId="0" applyNumberFormat="1" applyFont="1" applyFill="1" applyBorder="1" applyAlignment="1">
      <alignment horizontal="right" vertical="center" wrapText="1"/>
    </xf>
    <xf numFmtId="4" fontId="1" fillId="4" borderId="2" xfId="0" applyNumberFormat="1" applyFont="1" applyFill="1" applyBorder="1" applyAlignment="1">
      <alignment horizontal="right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right" vertical="center"/>
    </xf>
    <xf numFmtId="4" fontId="11" fillId="4" borderId="2" xfId="0" applyNumberFormat="1" applyFont="1" applyFill="1" applyBorder="1" applyAlignment="1">
      <alignment horizontal="right" vertical="center" wrapText="1"/>
    </xf>
    <xf numFmtId="4" fontId="5" fillId="4" borderId="2" xfId="0" applyNumberFormat="1" applyFont="1" applyFill="1" applyBorder="1" applyAlignment="1">
      <alignment horizontal="right" vertical="center" wrapText="1"/>
    </xf>
    <xf numFmtId="4" fontId="5" fillId="4" borderId="2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/>
    </xf>
    <xf numFmtId="4" fontId="1" fillId="4" borderId="3" xfId="0" applyNumberFormat="1" applyFont="1" applyFill="1" applyBorder="1" applyAlignment="1">
      <alignment horizontal="right" indent="1"/>
    </xf>
    <xf numFmtId="164" fontId="1" fillId="4" borderId="10" xfId="0" applyNumberFormat="1" applyFont="1" applyFill="1" applyBorder="1" applyAlignment="1">
      <alignment horizontal="right" indent="1"/>
    </xf>
    <xf numFmtId="0" fontId="9" fillId="4" borderId="1" xfId="0" applyFont="1" applyFill="1" applyBorder="1"/>
    <xf numFmtId="4" fontId="1" fillId="4" borderId="10" xfId="0" applyNumberFormat="1" applyFont="1" applyFill="1" applyBorder="1" applyAlignment="1">
      <alignment horizontal="right" indent="1"/>
    </xf>
    <xf numFmtId="0" fontId="4" fillId="4" borderId="1" xfId="0" applyFont="1" applyFill="1" applyBorder="1"/>
    <xf numFmtId="14" fontId="1" fillId="4" borderId="0" xfId="0" applyNumberFormat="1" applyFont="1" applyFill="1"/>
    <xf numFmtId="4" fontId="1" fillId="4" borderId="2" xfId="0" applyNumberFormat="1" applyFont="1" applyFill="1" applyBorder="1" applyAlignment="1">
      <alignment horizontal="left" vertical="top" indent="1"/>
    </xf>
    <xf numFmtId="4" fontId="1" fillId="4" borderId="2" xfId="0" applyNumberFormat="1" applyFont="1" applyFill="1" applyBorder="1" applyAlignment="1">
      <alignment horizontal="right" vertical="top" indent="1"/>
    </xf>
    <xf numFmtId="0" fontId="4" fillId="4" borderId="2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4" fillId="0" borderId="6" xfId="2" applyFont="1" applyFill="1" applyBorder="1" applyAlignment="1">
      <alignment horizontal="center" vertical="top" wrapText="1"/>
    </xf>
    <xf numFmtId="0" fontId="4" fillId="0" borderId="7" xfId="2" applyFont="1" applyFill="1" applyBorder="1" applyAlignment="1">
      <alignment horizontal="center" vertical="top" wrapText="1"/>
    </xf>
    <xf numFmtId="0" fontId="4" fillId="0" borderId="8" xfId="2" applyFont="1" applyFill="1" applyBorder="1" applyAlignment="1">
      <alignment horizontal="center" vertical="top" wrapText="1"/>
    </xf>
    <xf numFmtId="0" fontId="1" fillId="0" borderId="6" xfId="1" applyFont="1" applyFill="1" applyBorder="1" applyAlignment="1">
      <alignment horizontal="center" vertical="top" wrapText="1"/>
    </xf>
    <xf numFmtId="0" fontId="1" fillId="0" borderId="7" xfId="1" applyFont="1" applyFill="1" applyBorder="1" applyAlignment="1">
      <alignment horizontal="center" vertical="top" wrapText="1"/>
    </xf>
    <xf numFmtId="0" fontId="1" fillId="0" borderId="8" xfId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8"/>
  <sheetViews>
    <sheetView tabSelected="1" zoomScale="80" zoomScaleNormal="80" workbookViewId="0">
      <selection activeCell="A126" sqref="A126"/>
    </sheetView>
  </sheetViews>
  <sheetFormatPr defaultColWidth="9.140625" defaultRowHeight="12.75" x14ac:dyDescent="0.2"/>
  <cols>
    <col min="1" max="1" width="35.5703125" style="16" customWidth="1"/>
    <col min="2" max="2" width="28.42578125" style="16" customWidth="1"/>
    <col min="3" max="3" width="5.42578125" style="16" customWidth="1"/>
    <col min="4" max="4" width="13.7109375" style="16" customWidth="1"/>
    <col min="5" max="5" width="15" style="16" customWidth="1"/>
    <col min="6" max="6" width="16.85546875" style="16" customWidth="1"/>
    <col min="7" max="7" width="17" style="16"/>
    <col min="8" max="8" width="17.7109375" style="55" customWidth="1"/>
    <col min="9" max="9" width="14.42578125" style="55" customWidth="1"/>
    <col min="10" max="10" width="14" style="55" customWidth="1"/>
    <col min="11" max="11" width="15" style="55" customWidth="1"/>
    <col min="12" max="12" width="11.140625" style="16" customWidth="1"/>
    <col min="13" max="14" width="9.140625" style="16" hidden="1" customWidth="1"/>
    <col min="15" max="18" width="0" style="16" hidden="1" customWidth="1"/>
    <col min="19" max="16384" width="9.140625" style="16"/>
  </cols>
  <sheetData>
    <row r="1" spans="1:12" ht="15" x14ac:dyDescent="0.25">
      <c r="J1" s="77" t="s">
        <v>64</v>
      </c>
      <c r="K1" s="77"/>
    </row>
    <row r="2" spans="1:12" ht="15" x14ac:dyDescent="0.25">
      <c r="J2" s="77" t="s">
        <v>133</v>
      </c>
      <c r="K2" s="77"/>
    </row>
    <row r="3" spans="1:12" ht="15" x14ac:dyDescent="0.25">
      <c r="A3" s="2"/>
      <c r="B3" s="1"/>
      <c r="C3" s="1"/>
      <c r="D3" s="1"/>
      <c r="E3" s="1"/>
      <c r="F3" s="1"/>
      <c r="G3" s="1"/>
      <c r="H3" s="56"/>
      <c r="I3" s="56"/>
      <c r="J3" s="77"/>
      <c r="K3" s="77"/>
    </row>
    <row r="4" spans="1:12" ht="15" x14ac:dyDescent="0.25">
      <c r="A4" s="2"/>
      <c r="B4" s="1"/>
      <c r="C4" s="1"/>
      <c r="D4" s="1"/>
      <c r="E4" s="1"/>
      <c r="F4" s="1"/>
      <c r="G4" s="1"/>
      <c r="H4" s="56"/>
      <c r="I4" s="56"/>
      <c r="J4" s="77"/>
      <c r="K4" s="77"/>
    </row>
    <row r="5" spans="1:12" ht="18.75" x14ac:dyDescent="0.2">
      <c r="A5" s="86" t="s">
        <v>2</v>
      </c>
      <c r="B5" s="86"/>
      <c r="C5" s="86"/>
      <c r="D5" s="86"/>
      <c r="E5" s="86"/>
      <c r="F5" s="86"/>
      <c r="G5" s="86"/>
      <c r="H5" s="86"/>
      <c r="I5" s="86"/>
      <c r="J5" s="86"/>
      <c r="K5" s="86"/>
    </row>
    <row r="6" spans="1:12" ht="15.75" x14ac:dyDescent="0.25">
      <c r="A6" s="3" t="s">
        <v>29</v>
      </c>
      <c r="B6" s="1"/>
      <c r="C6" s="1"/>
      <c r="D6" s="1"/>
      <c r="E6" s="1"/>
      <c r="F6" s="1"/>
      <c r="G6" s="1"/>
      <c r="H6" s="56"/>
      <c r="I6" s="56"/>
      <c r="J6" s="56"/>
      <c r="K6" s="78"/>
    </row>
    <row r="7" spans="1:12" ht="145.5" customHeight="1" x14ac:dyDescent="0.2">
      <c r="A7" s="29" t="s">
        <v>3</v>
      </c>
      <c r="B7" s="29" t="s">
        <v>26</v>
      </c>
      <c r="C7" s="34"/>
      <c r="D7" s="29" t="s">
        <v>16</v>
      </c>
      <c r="E7" s="29" t="s">
        <v>4</v>
      </c>
      <c r="F7" s="29" t="s">
        <v>5</v>
      </c>
      <c r="G7" s="29" t="s">
        <v>0</v>
      </c>
      <c r="H7" s="57" t="s">
        <v>33</v>
      </c>
      <c r="I7" s="57" t="s">
        <v>6</v>
      </c>
      <c r="J7" s="57" t="s">
        <v>7</v>
      </c>
      <c r="K7" s="57" t="s">
        <v>1</v>
      </c>
    </row>
    <row r="8" spans="1:12" ht="25.15" customHeight="1" x14ac:dyDescent="0.25">
      <c r="A8" s="90" t="s">
        <v>8</v>
      </c>
      <c r="B8" s="91"/>
      <c r="C8" s="91"/>
      <c r="D8" s="92"/>
      <c r="E8" s="28" t="s">
        <v>9</v>
      </c>
      <c r="F8" s="28" t="s">
        <v>9</v>
      </c>
      <c r="G8" s="28" t="s">
        <v>9</v>
      </c>
      <c r="H8" s="58" t="s">
        <v>9</v>
      </c>
      <c r="I8" s="58" t="s">
        <v>9</v>
      </c>
      <c r="J8" s="58" t="s">
        <v>9</v>
      </c>
      <c r="K8" s="58" t="s">
        <v>9</v>
      </c>
    </row>
    <row r="9" spans="1:12" ht="70.900000000000006" customHeight="1" x14ac:dyDescent="0.25">
      <c r="A9" s="83" t="s">
        <v>82</v>
      </c>
      <c r="B9" s="4" t="s">
        <v>10</v>
      </c>
      <c r="C9" s="83" t="s">
        <v>95</v>
      </c>
      <c r="D9" s="5" t="s">
        <v>14</v>
      </c>
      <c r="E9" s="6"/>
      <c r="F9" s="6"/>
      <c r="G9" s="6"/>
      <c r="H9" s="59"/>
      <c r="I9" s="59"/>
      <c r="J9" s="79"/>
      <c r="K9" s="79"/>
    </row>
    <row r="10" spans="1:12" ht="15" x14ac:dyDescent="0.25">
      <c r="A10" s="84"/>
      <c r="B10" s="7" t="s">
        <v>96</v>
      </c>
      <c r="C10" s="84"/>
      <c r="D10" s="5"/>
      <c r="E10" s="6"/>
      <c r="F10" s="6"/>
      <c r="G10" s="6"/>
      <c r="H10" s="59"/>
      <c r="I10" s="59"/>
      <c r="J10" s="79"/>
      <c r="K10" s="79"/>
    </row>
    <row r="11" spans="1:12" ht="15" x14ac:dyDescent="0.25">
      <c r="A11" s="84"/>
      <c r="B11" s="7" t="s">
        <v>11</v>
      </c>
      <c r="C11" s="84"/>
      <c r="D11" s="5" t="s">
        <v>14</v>
      </c>
      <c r="E11" s="8">
        <f>F11+G11+H11</f>
        <v>85340.95578556</v>
      </c>
      <c r="F11" s="41">
        <v>43138.04</v>
      </c>
      <c r="G11" s="44">
        <v>21881.31578556</v>
      </c>
      <c r="H11" s="44">
        <v>20321.599999999999</v>
      </c>
      <c r="I11" s="60">
        <f>F11-1159.4</f>
        <v>41978.64</v>
      </c>
      <c r="J11" s="44">
        <f>10880.37</f>
        <v>10880.37</v>
      </c>
      <c r="K11" s="44">
        <f>1895.62</f>
        <v>1895.62</v>
      </c>
      <c r="L11" s="17"/>
    </row>
    <row r="12" spans="1:12" ht="15" x14ac:dyDescent="0.25">
      <c r="A12" s="84"/>
      <c r="B12" s="7" t="s">
        <v>12</v>
      </c>
      <c r="C12" s="84"/>
      <c r="D12" s="5" t="s">
        <v>14</v>
      </c>
      <c r="E12" s="8">
        <f t="shared" ref="E12:E17" si="0">F12+G12+H12</f>
        <v>91581.295785560011</v>
      </c>
      <c r="F12" s="41">
        <v>49378.38</v>
      </c>
      <c r="G12" s="44">
        <v>21881.31578556</v>
      </c>
      <c r="H12" s="44">
        <v>20321.599999999999</v>
      </c>
      <c r="I12" s="60">
        <f t="shared" ref="I12:I17" si="1">F12-1159.4</f>
        <v>48218.979999999996</v>
      </c>
      <c r="J12" s="44">
        <f>10880.37</f>
        <v>10880.37</v>
      </c>
      <c r="K12" s="44">
        <f>1895.62</f>
        <v>1895.62</v>
      </c>
    </row>
    <row r="13" spans="1:12" ht="15" x14ac:dyDescent="0.25">
      <c r="A13" s="84"/>
      <c r="B13" s="7" t="s">
        <v>97</v>
      </c>
      <c r="C13" s="84"/>
      <c r="D13" s="5"/>
      <c r="E13" s="8"/>
      <c r="F13" s="45"/>
      <c r="G13" s="45"/>
      <c r="H13" s="45"/>
      <c r="I13" s="60"/>
      <c r="J13" s="80"/>
      <c r="K13" s="80"/>
    </row>
    <row r="14" spans="1:12" ht="15" x14ac:dyDescent="0.25">
      <c r="A14" s="84"/>
      <c r="B14" s="7" t="s">
        <v>11</v>
      </c>
      <c r="C14" s="84"/>
      <c r="D14" s="5" t="s">
        <v>14</v>
      </c>
      <c r="E14" s="8">
        <f t="shared" si="0"/>
        <v>76401.08578555999</v>
      </c>
      <c r="F14" s="42">
        <v>34198.17</v>
      </c>
      <c r="G14" s="44">
        <v>21881.31578556</v>
      </c>
      <c r="H14" s="44">
        <v>20321.599999999999</v>
      </c>
      <c r="I14" s="60">
        <f>F14-1159.4</f>
        <v>33038.769999999997</v>
      </c>
      <c r="J14" s="44">
        <f>10880.37</f>
        <v>10880.37</v>
      </c>
      <c r="K14" s="44">
        <f>1895.62</f>
        <v>1895.62</v>
      </c>
    </row>
    <row r="15" spans="1:12" ht="15" x14ac:dyDescent="0.25">
      <c r="A15" s="84"/>
      <c r="B15" s="7" t="s">
        <v>12</v>
      </c>
      <c r="C15" s="84"/>
      <c r="D15" s="5" t="s">
        <v>14</v>
      </c>
      <c r="E15" s="8">
        <f t="shared" si="0"/>
        <v>81301.485785559998</v>
      </c>
      <c r="F15" s="42">
        <v>39098.57</v>
      </c>
      <c r="G15" s="44">
        <v>21881.31578556</v>
      </c>
      <c r="H15" s="44">
        <v>20321.599999999999</v>
      </c>
      <c r="I15" s="60">
        <f t="shared" si="1"/>
        <v>37939.17</v>
      </c>
      <c r="J15" s="44">
        <f>10880.37</f>
        <v>10880.37</v>
      </c>
      <c r="K15" s="44">
        <f>1895.62</f>
        <v>1895.62</v>
      </c>
    </row>
    <row r="16" spans="1:12" ht="15" x14ac:dyDescent="0.25">
      <c r="A16" s="84"/>
      <c r="B16" s="7" t="s">
        <v>99</v>
      </c>
      <c r="C16" s="84"/>
      <c r="D16" s="5"/>
      <c r="E16" s="8"/>
      <c r="F16" s="41"/>
      <c r="G16" s="44"/>
      <c r="H16" s="44"/>
      <c r="I16" s="60"/>
      <c r="J16" s="44"/>
      <c r="K16" s="44"/>
    </row>
    <row r="17" spans="1:11" ht="15" x14ac:dyDescent="0.25">
      <c r="A17" s="84"/>
      <c r="B17" s="7" t="s">
        <v>11</v>
      </c>
      <c r="C17" s="84"/>
      <c r="D17" s="5" t="s">
        <v>14</v>
      </c>
      <c r="E17" s="8">
        <f t="shared" si="0"/>
        <v>119240.61578555999</v>
      </c>
      <c r="F17" s="41">
        <v>77037.7</v>
      </c>
      <c r="G17" s="44">
        <v>21881.31578556</v>
      </c>
      <c r="H17" s="44">
        <v>20321.599999999999</v>
      </c>
      <c r="I17" s="60">
        <f t="shared" si="1"/>
        <v>75878.3</v>
      </c>
      <c r="J17" s="44">
        <f>10880.37</f>
        <v>10880.37</v>
      </c>
      <c r="K17" s="44">
        <f>1895.62</f>
        <v>1895.62</v>
      </c>
    </row>
    <row r="18" spans="1:11" ht="103.5" customHeight="1" x14ac:dyDescent="0.25">
      <c r="A18" s="84"/>
      <c r="B18" s="4" t="s">
        <v>100</v>
      </c>
      <c r="C18" s="83" t="s">
        <v>101</v>
      </c>
      <c r="D18" s="5" t="s">
        <v>14</v>
      </c>
      <c r="E18" s="8"/>
      <c r="F18" s="44"/>
      <c r="G18" s="44"/>
      <c r="H18" s="44"/>
      <c r="I18" s="44"/>
      <c r="J18" s="44"/>
      <c r="K18" s="44"/>
    </row>
    <row r="19" spans="1:11" ht="15" x14ac:dyDescent="0.25">
      <c r="A19" s="84"/>
      <c r="B19" s="7" t="s">
        <v>97</v>
      </c>
      <c r="C19" s="84"/>
      <c r="D19" s="5"/>
      <c r="E19" s="8"/>
      <c r="F19" s="42"/>
      <c r="G19" s="44"/>
      <c r="H19" s="44"/>
      <c r="I19" s="60"/>
      <c r="J19" s="44"/>
      <c r="K19" s="44"/>
    </row>
    <row r="20" spans="1:11" ht="15" x14ac:dyDescent="0.25">
      <c r="A20" s="84"/>
      <c r="B20" s="7" t="s">
        <v>11</v>
      </c>
      <c r="C20" s="84"/>
      <c r="D20" s="5" t="s">
        <v>14</v>
      </c>
      <c r="E20" s="8">
        <f t="shared" ref="E20:E22" si="2">F20+G20+H20</f>
        <v>184296.49578555999</v>
      </c>
      <c r="F20" s="42">
        <v>142093.57999999999</v>
      </c>
      <c r="G20" s="44">
        <v>21881.31578556</v>
      </c>
      <c r="H20" s="44">
        <v>20321.599999999999</v>
      </c>
      <c r="I20" s="60">
        <f>F20-1159.4</f>
        <v>140934.18</v>
      </c>
      <c r="J20" s="44">
        <f>10880.37</f>
        <v>10880.37</v>
      </c>
      <c r="K20" s="44">
        <f>1895.62</f>
        <v>1895.62</v>
      </c>
    </row>
    <row r="21" spans="1:11" ht="15" x14ac:dyDescent="0.25">
      <c r="A21" s="84"/>
      <c r="B21" s="7" t="s">
        <v>104</v>
      </c>
      <c r="C21" s="84"/>
      <c r="D21" s="5"/>
      <c r="E21" s="8"/>
      <c r="F21" s="42"/>
      <c r="G21" s="44"/>
      <c r="H21" s="44"/>
      <c r="I21" s="60"/>
      <c r="J21" s="44"/>
      <c r="K21" s="44"/>
    </row>
    <row r="22" spans="1:11" ht="15" x14ac:dyDescent="0.25">
      <c r="A22" s="84"/>
      <c r="B22" s="7" t="s">
        <v>11</v>
      </c>
      <c r="C22" s="85"/>
      <c r="D22" s="5" t="s">
        <v>14</v>
      </c>
      <c r="E22" s="8">
        <f t="shared" si="2"/>
        <v>272035.75578556</v>
      </c>
      <c r="F22" s="42">
        <v>229832.84</v>
      </c>
      <c r="G22" s="44">
        <v>21881.31578556</v>
      </c>
      <c r="H22" s="44">
        <v>20321.599999999999</v>
      </c>
      <c r="I22" s="60">
        <f>F22-1159.4</f>
        <v>228673.44</v>
      </c>
      <c r="J22" s="44">
        <f>10880.37</f>
        <v>10880.37</v>
      </c>
      <c r="K22" s="44">
        <f>1895.62</f>
        <v>1895.62</v>
      </c>
    </row>
    <row r="23" spans="1:11" ht="78.75" customHeight="1" x14ac:dyDescent="0.25">
      <c r="A23" s="84"/>
      <c r="B23" s="4" t="s">
        <v>106</v>
      </c>
      <c r="C23" s="83" t="s">
        <v>103</v>
      </c>
      <c r="D23" s="5" t="s">
        <v>14</v>
      </c>
      <c r="E23" s="8"/>
      <c r="F23" s="45"/>
      <c r="G23" s="45"/>
      <c r="H23" s="45"/>
      <c r="I23" s="45"/>
      <c r="J23" s="80"/>
      <c r="K23" s="80"/>
    </row>
    <row r="24" spans="1:11" ht="15" x14ac:dyDescent="0.25">
      <c r="A24" s="84"/>
      <c r="B24" s="7" t="s">
        <v>102</v>
      </c>
      <c r="C24" s="84"/>
      <c r="D24" s="5"/>
      <c r="E24" s="8"/>
      <c r="F24" s="43"/>
      <c r="G24" s="44"/>
      <c r="H24" s="44"/>
      <c r="I24" s="60"/>
      <c r="J24" s="44"/>
      <c r="K24" s="44"/>
    </row>
    <row r="25" spans="1:11" ht="15" x14ac:dyDescent="0.25">
      <c r="A25" s="84"/>
      <c r="B25" s="7" t="s">
        <v>11</v>
      </c>
      <c r="C25" s="84"/>
      <c r="D25" s="5" t="s">
        <v>14</v>
      </c>
      <c r="E25" s="8">
        <f t="shared" ref="E25:E26" si="3">F25+G25+H25</f>
        <v>106788.74137674237</v>
      </c>
      <c r="F25" s="46">
        <v>64585.825591182365</v>
      </c>
      <c r="G25" s="44">
        <v>21881.31578556</v>
      </c>
      <c r="H25" s="44">
        <v>20321.599999999999</v>
      </c>
      <c r="I25" s="60">
        <f>F25-1159.4</f>
        <v>63426.425591182364</v>
      </c>
      <c r="J25" s="44">
        <f>10880.37</f>
        <v>10880.37</v>
      </c>
      <c r="K25" s="44">
        <f>1895.62</f>
        <v>1895.62</v>
      </c>
    </row>
    <row r="26" spans="1:11" ht="15" x14ac:dyDescent="0.25">
      <c r="A26" s="84"/>
      <c r="B26" s="7" t="s">
        <v>12</v>
      </c>
      <c r="C26" s="85"/>
      <c r="D26" s="5" t="s">
        <v>14</v>
      </c>
      <c r="E26" s="8">
        <f t="shared" si="3"/>
        <v>117304.45578555999</v>
      </c>
      <c r="F26" s="41">
        <v>75101.539999999994</v>
      </c>
      <c r="G26" s="44">
        <v>21881.31578556</v>
      </c>
      <c r="H26" s="44">
        <v>20321.599999999999</v>
      </c>
      <c r="I26" s="60">
        <f>F26-1159.4</f>
        <v>73942.14</v>
      </c>
      <c r="J26" s="44">
        <f>10880.37</f>
        <v>10880.37</v>
      </c>
      <c r="K26" s="44">
        <f>1895.62</f>
        <v>1895.62</v>
      </c>
    </row>
    <row r="27" spans="1:11" ht="71.45" customHeight="1" x14ac:dyDescent="0.25">
      <c r="A27" s="84"/>
      <c r="B27" s="4" t="s">
        <v>31</v>
      </c>
      <c r="C27" s="83" t="s">
        <v>105</v>
      </c>
      <c r="D27" s="5" t="s">
        <v>15</v>
      </c>
      <c r="E27" s="8"/>
      <c r="F27" s="45"/>
      <c r="G27" s="45"/>
      <c r="H27" s="45"/>
      <c r="I27" s="45"/>
      <c r="J27" s="80"/>
      <c r="K27" s="80"/>
    </row>
    <row r="28" spans="1:11" ht="15.75" customHeight="1" x14ac:dyDescent="0.25">
      <c r="A28" s="84"/>
      <c r="B28" s="7" t="s">
        <v>99</v>
      </c>
      <c r="C28" s="84"/>
      <c r="D28" s="38" t="s">
        <v>15</v>
      </c>
      <c r="E28" s="8"/>
      <c r="F28" s="44"/>
      <c r="G28" s="44"/>
      <c r="H28" s="44"/>
      <c r="I28" s="60"/>
      <c r="J28" s="44"/>
      <c r="K28" s="44"/>
    </row>
    <row r="29" spans="1:11" ht="13.5" customHeight="1" x14ac:dyDescent="0.25">
      <c r="A29" s="84"/>
      <c r="B29" s="7" t="s">
        <v>12</v>
      </c>
      <c r="C29" s="85"/>
      <c r="D29" s="38" t="s">
        <v>15</v>
      </c>
      <c r="E29" s="8">
        <f t="shared" ref="E29:E32" si="4">F29+G29+H29</f>
        <v>800334.0257855599</v>
      </c>
      <c r="F29" s="44">
        <v>758131.11</v>
      </c>
      <c r="G29" s="44">
        <v>21881.31578556</v>
      </c>
      <c r="H29" s="44">
        <v>20321.599999999999</v>
      </c>
      <c r="I29" s="60">
        <f>F29-1159.4</f>
        <v>756971.71</v>
      </c>
      <c r="J29" s="44">
        <f>10880.37</f>
        <v>10880.37</v>
      </c>
      <c r="K29" s="44">
        <f>1895.62</f>
        <v>1895.62</v>
      </c>
    </row>
    <row r="30" spans="1:11" ht="75" x14ac:dyDescent="0.25">
      <c r="A30" s="84"/>
      <c r="B30" s="4" t="s">
        <v>32</v>
      </c>
      <c r="C30" s="83" t="s">
        <v>98</v>
      </c>
      <c r="D30" s="5" t="s">
        <v>14</v>
      </c>
      <c r="E30" s="8"/>
      <c r="F30" s="45"/>
      <c r="G30" s="45"/>
      <c r="H30" s="44"/>
      <c r="I30" s="45"/>
      <c r="J30" s="44"/>
      <c r="K30" s="44"/>
    </row>
    <row r="31" spans="1:11" ht="15" x14ac:dyDescent="0.25">
      <c r="A31" s="84"/>
      <c r="B31" s="7" t="s">
        <v>60</v>
      </c>
      <c r="C31" s="85"/>
      <c r="D31" s="5"/>
      <c r="E31" s="8"/>
      <c r="F31" s="44"/>
      <c r="G31" s="44" t="s">
        <v>24</v>
      </c>
      <c r="H31" s="44"/>
      <c r="I31" s="60"/>
      <c r="J31" s="44" t="s">
        <v>24</v>
      </c>
      <c r="K31" s="44" t="s">
        <v>24</v>
      </c>
    </row>
    <row r="32" spans="1:11" ht="15" x14ac:dyDescent="0.25">
      <c r="A32" s="84"/>
      <c r="B32" s="7" t="s">
        <v>11</v>
      </c>
      <c r="C32" s="40"/>
      <c r="D32" s="5" t="s">
        <v>14</v>
      </c>
      <c r="E32" s="8">
        <f t="shared" si="4"/>
        <v>44275.975785560004</v>
      </c>
      <c r="F32" s="44">
        <v>2073.06</v>
      </c>
      <c r="G32" s="44">
        <v>21881.31578556</v>
      </c>
      <c r="H32" s="44">
        <v>20321.599999999999</v>
      </c>
      <c r="I32" s="60">
        <f>F32-1159.4</f>
        <v>913.65999999999985</v>
      </c>
      <c r="J32" s="44">
        <f>10880.37</f>
        <v>10880.37</v>
      </c>
      <c r="K32" s="44">
        <f>1895.62</f>
        <v>1895.62</v>
      </c>
    </row>
    <row r="33" spans="1:16" ht="75" x14ac:dyDescent="0.25">
      <c r="A33" s="84"/>
      <c r="B33" s="4" t="s">
        <v>32</v>
      </c>
      <c r="C33" s="83" t="s">
        <v>107</v>
      </c>
      <c r="D33" s="5" t="s">
        <v>14</v>
      </c>
      <c r="E33" s="8"/>
      <c r="F33" s="44"/>
      <c r="G33" s="44" t="s">
        <v>24</v>
      </c>
      <c r="H33" s="44"/>
      <c r="I33" s="44"/>
      <c r="J33" s="44" t="s">
        <v>24</v>
      </c>
      <c r="K33" s="44" t="s">
        <v>24</v>
      </c>
    </row>
    <row r="34" spans="1:16" ht="15" x14ac:dyDescent="0.25">
      <c r="A34" s="84"/>
      <c r="B34" s="7" t="s">
        <v>60</v>
      </c>
      <c r="C34" s="84"/>
      <c r="D34" s="5" t="s">
        <v>14</v>
      </c>
      <c r="E34" s="8"/>
      <c r="F34" s="44"/>
      <c r="G34" s="44"/>
      <c r="H34" s="44"/>
      <c r="I34" s="61"/>
      <c r="J34" s="44"/>
      <c r="K34" s="44" t="s">
        <v>24</v>
      </c>
    </row>
    <row r="35" spans="1:16" ht="15" x14ac:dyDescent="0.25">
      <c r="A35" s="85"/>
      <c r="B35" s="7" t="s">
        <v>11</v>
      </c>
      <c r="C35" s="85"/>
      <c r="D35" s="5"/>
      <c r="E35" s="8">
        <f>F35+G35+H35</f>
        <v>43757.715785559994</v>
      </c>
      <c r="F35" s="44">
        <v>1554.8</v>
      </c>
      <c r="G35" s="44">
        <v>21881.31578556</v>
      </c>
      <c r="H35" s="44">
        <v>20321.599999999999</v>
      </c>
      <c r="I35" s="60">
        <f>F35-1159.4</f>
        <v>395.39999999999986</v>
      </c>
      <c r="J35" s="44">
        <f>10880.37</f>
        <v>10880.37</v>
      </c>
      <c r="K35" s="44">
        <f>1895.62</f>
        <v>1895.62</v>
      </c>
    </row>
    <row r="36" spans="1:16" ht="75" customHeight="1" x14ac:dyDescent="0.25">
      <c r="A36" s="29" t="s">
        <v>75</v>
      </c>
      <c r="B36" s="9"/>
      <c r="C36" s="9"/>
      <c r="D36" s="5" t="s">
        <v>14</v>
      </c>
      <c r="E36" s="8">
        <f>H36</f>
        <v>22420.75</v>
      </c>
      <c r="F36" s="8" t="s">
        <v>13</v>
      </c>
      <c r="G36" s="8" t="s">
        <v>13</v>
      </c>
      <c r="H36" s="44">
        <f>12750.1+9670.65</f>
        <v>22420.75</v>
      </c>
      <c r="I36" s="44" t="s">
        <v>13</v>
      </c>
      <c r="J36" s="44">
        <v>0</v>
      </c>
      <c r="K36" s="44" t="s">
        <v>13</v>
      </c>
    </row>
    <row r="37" spans="1:16" ht="58.5" customHeight="1" x14ac:dyDescent="0.2">
      <c r="A37" s="93" t="s">
        <v>76</v>
      </c>
      <c r="B37" s="99" t="s">
        <v>17</v>
      </c>
      <c r="C37" s="35"/>
      <c r="D37" s="11" t="s">
        <v>18</v>
      </c>
      <c r="E37" s="22">
        <f>SUM(F37:H37)</f>
        <v>38349.724475059993</v>
      </c>
      <c r="F37" s="30">
        <f>19579.7+1329.32</f>
        <v>20909.02</v>
      </c>
      <c r="G37" s="22">
        <f>4001.99*2.411294</f>
        <v>9649.9744750599984</v>
      </c>
      <c r="H37" s="62">
        <v>7790.73</v>
      </c>
      <c r="I37" s="63">
        <f>19579.7-1434.06</f>
        <v>18145.64</v>
      </c>
      <c r="J37" s="67">
        <v>2567.5</v>
      </c>
      <c r="K37" s="67">
        <v>247.23</v>
      </c>
      <c r="L37" s="16" t="s">
        <v>85</v>
      </c>
    </row>
    <row r="38" spans="1:16" ht="58.5" customHeight="1" x14ac:dyDescent="0.2">
      <c r="A38" s="94"/>
      <c r="B38" s="100"/>
      <c r="C38" s="36"/>
      <c r="D38" s="11" t="s">
        <v>18</v>
      </c>
      <c r="E38" s="22">
        <f>SUM(F38:H38)</f>
        <v>38349.724475059993</v>
      </c>
      <c r="F38" s="30">
        <f t="shared" ref="F38:F41" si="5">19579.7+1329.32</f>
        <v>20909.02</v>
      </c>
      <c r="G38" s="22">
        <f t="shared" ref="G38:G41" si="6">4001.99*2.411294</f>
        <v>9649.9744750599984</v>
      </c>
      <c r="H38" s="62">
        <v>7790.73</v>
      </c>
      <c r="I38" s="63">
        <f>19579.7-1434.06</f>
        <v>18145.64</v>
      </c>
      <c r="J38" s="68">
        <v>2567.5</v>
      </c>
      <c r="K38" s="68">
        <v>247.23</v>
      </c>
      <c r="L38" s="16" t="s">
        <v>86</v>
      </c>
    </row>
    <row r="39" spans="1:16" ht="58.5" customHeight="1" x14ac:dyDescent="0.2">
      <c r="A39" s="94"/>
      <c r="B39" s="100"/>
      <c r="C39" s="36"/>
      <c r="D39" s="11" t="s">
        <v>18</v>
      </c>
      <c r="E39" s="22">
        <f>SUM(F39:H39)</f>
        <v>38349.724475059993</v>
      </c>
      <c r="F39" s="30">
        <f t="shared" si="5"/>
        <v>20909.02</v>
      </c>
      <c r="G39" s="22">
        <f t="shared" si="6"/>
        <v>9649.9744750599984</v>
      </c>
      <c r="H39" s="62">
        <v>7790.73</v>
      </c>
      <c r="I39" s="63">
        <f t="shared" ref="I39:I41" si="7">19579.7-1434.06</f>
        <v>18145.64</v>
      </c>
      <c r="J39" s="68">
        <v>2567.5</v>
      </c>
      <c r="K39" s="68">
        <v>247.23</v>
      </c>
      <c r="L39" s="16" t="s">
        <v>87</v>
      </c>
    </row>
    <row r="40" spans="1:16" ht="58.5" customHeight="1" x14ac:dyDescent="0.2">
      <c r="A40" s="94"/>
      <c r="B40" s="100"/>
      <c r="C40" s="36"/>
      <c r="D40" s="11" t="s">
        <v>18</v>
      </c>
      <c r="E40" s="22">
        <f>SUM(F40:H40)</f>
        <v>38349.724475059993</v>
      </c>
      <c r="F40" s="30">
        <f t="shared" si="5"/>
        <v>20909.02</v>
      </c>
      <c r="G40" s="22">
        <f t="shared" si="6"/>
        <v>9649.9744750599984</v>
      </c>
      <c r="H40" s="62">
        <v>7790.73</v>
      </c>
      <c r="I40" s="63">
        <f t="shared" si="7"/>
        <v>18145.64</v>
      </c>
      <c r="J40" s="68">
        <v>2567.5</v>
      </c>
      <c r="K40" s="68">
        <v>247.23</v>
      </c>
      <c r="L40" s="16" t="s">
        <v>88</v>
      </c>
    </row>
    <row r="41" spans="1:16" ht="58.5" customHeight="1" x14ac:dyDescent="0.2">
      <c r="A41" s="94"/>
      <c r="B41" s="101"/>
      <c r="C41" s="37"/>
      <c r="D41" s="11" t="s">
        <v>18</v>
      </c>
      <c r="E41" s="22">
        <f>SUM(F41:H41)</f>
        <v>38349.724475059993</v>
      </c>
      <c r="F41" s="30">
        <f t="shared" si="5"/>
        <v>20909.02</v>
      </c>
      <c r="G41" s="22">
        <f t="shared" si="6"/>
        <v>9649.9744750599984</v>
      </c>
      <c r="H41" s="62">
        <v>7790.73</v>
      </c>
      <c r="I41" s="63">
        <f t="shared" si="7"/>
        <v>18145.64</v>
      </c>
      <c r="J41" s="68">
        <v>2567.5</v>
      </c>
      <c r="K41" s="68">
        <v>247.23</v>
      </c>
      <c r="L41" s="16" t="s">
        <v>89</v>
      </c>
    </row>
    <row r="42" spans="1:16" ht="165" customHeight="1" x14ac:dyDescent="0.25">
      <c r="A42" s="94"/>
      <c r="B42" s="10" t="s">
        <v>19</v>
      </c>
      <c r="C42" s="10"/>
      <c r="D42" s="11" t="s">
        <v>20</v>
      </c>
      <c r="E42" s="31" t="s">
        <v>118</v>
      </c>
      <c r="F42" s="23" t="s">
        <v>109</v>
      </c>
      <c r="G42" s="23" t="s">
        <v>108</v>
      </c>
      <c r="H42" s="64" t="s">
        <v>117</v>
      </c>
      <c r="I42" s="65" t="s">
        <v>132</v>
      </c>
      <c r="J42" s="69" t="s">
        <v>125</v>
      </c>
      <c r="K42" s="69" t="s">
        <v>126</v>
      </c>
      <c r="L42" s="16" t="s">
        <v>90</v>
      </c>
      <c r="M42" s="16">
        <f>4001.99*2.411294</f>
        <v>9649.9744750599984</v>
      </c>
      <c r="N42" s="16">
        <v>1329.32</v>
      </c>
      <c r="O42" s="16">
        <v>11462.74</v>
      </c>
      <c r="P42" s="16">
        <f>M42+N42+O42</f>
        <v>22442.034475059998</v>
      </c>
    </row>
    <row r="43" spans="1:16" ht="165.75" customHeight="1" x14ac:dyDescent="0.25">
      <c r="A43" s="94"/>
      <c r="B43" s="10" t="s">
        <v>21</v>
      </c>
      <c r="C43" s="10"/>
      <c r="D43" s="11" t="s">
        <v>20</v>
      </c>
      <c r="E43" s="33" t="s">
        <v>120</v>
      </c>
      <c r="F43" s="33" t="s">
        <v>110</v>
      </c>
      <c r="G43" s="33" t="s">
        <v>119</v>
      </c>
      <c r="H43" s="64" t="s">
        <v>117</v>
      </c>
      <c r="I43" s="64" t="s">
        <v>131</v>
      </c>
      <c r="J43" s="69" t="s">
        <v>125</v>
      </c>
      <c r="K43" s="69" t="s">
        <v>126</v>
      </c>
    </row>
    <row r="44" spans="1:16" ht="90" x14ac:dyDescent="0.25">
      <c r="A44" s="94"/>
      <c r="B44" s="12" t="s">
        <v>34</v>
      </c>
      <c r="C44" s="12"/>
      <c r="D44" s="13" t="s">
        <v>18</v>
      </c>
      <c r="E44" s="20" t="s">
        <v>24</v>
      </c>
      <c r="F44" s="20" t="s">
        <v>24</v>
      </c>
      <c r="G44" s="20" t="s">
        <v>24</v>
      </c>
      <c r="H44" s="66" t="s">
        <v>24</v>
      </c>
      <c r="I44" s="66" t="s">
        <v>24</v>
      </c>
      <c r="J44" s="66" t="s">
        <v>24</v>
      </c>
      <c r="K44" s="66" t="s">
        <v>24</v>
      </c>
      <c r="L44" s="54"/>
    </row>
    <row r="45" spans="1:16" ht="15" x14ac:dyDescent="0.2">
      <c r="A45" s="94"/>
      <c r="B45" s="12" t="s">
        <v>45</v>
      </c>
      <c r="C45" s="12"/>
      <c r="D45" s="13" t="s">
        <v>18</v>
      </c>
      <c r="E45" s="20">
        <f>F45</f>
        <v>69362.66</v>
      </c>
      <c r="F45" s="20">
        <v>69362.66</v>
      </c>
      <c r="G45" s="20" t="s">
        <v>24</v>
      </c>
      <c r="H45" s="66" t="s">
        <v>24</v>
      </c>
      <c r="I45" s="66">
        <f>F45-1260.6</f>
        <v>68102.06</v>
      </c>
      <c r="J45" s="66" t="s">
        <v>24</v>
      </c>
      <c r="K45" s="66" t="s">
        <v>24</v>
      </c>
    </row>
    <row r="46" spans="1:16" ht="15" x14ac:dyDescent="0.2">
      <c r="A46" s="94"/>
      <c r="B46" s="12" t="s">
        <v>46</v>
      </c>
      <c r="C46" s="12"/>
      <c r="D46" s="13" t="s">
        <v>18</v>
      </c>
      <c r="E46" s="20">
        <f t="shared" ref="E46:E62" si="8">F46</f>
        <v>83829.91</v>
      </c>
      <c r="F46" s="20">
        <v>83829.91</v>
      </c>
      <c r="G46" s="20" t="s">
        <v>24</v>
      </c>
      <c r="H46" s="66" t="s">
        <v>24</v>
      </c>
      <c r="I46" s="66">
        <f t="shared" ref="I46:I62" si="9">F46-1260.6</f>
        <v>82569.31</v>
      </c>
      <c r="J46" s="66" t="s">
        <v>24</v>
      </c>
      <c r="K46" s="66" t="s">
        <v>24</v>
      </c>
    </row>
    <row r="47" spans="1:16" ht="15" x14ac:dyDescent="0.2">
      <c r="A47" s="94"/>
      <c r="B47" s="12" t="s">
        <v>47</v>
      </c>
      <c r="C47" s="12"/>
      <c r="D47" s="13" t="s">
        <v>18</v>
      </c>
      <c r="E47" s="20">
        <f t="shared" si="8"/>
        <v>25589.72</v>
      </c>
      <c r="F47" s="20">
        <v>25589.72</v>
      </c>
      <c r="G47" s="20" t="s">
        <v>24</v>
      </c>
      <c r="H47" s="66" t="s">
        <v>24</v>
      </c>
      <c r="I47" s="66">
        <f t="shared" si="9"/>
        <v>24329.120000000003</v>
      </c>
      <c r="J47" s="66" t="s">
        <v>24</v>
      </c>
      <c r="K47" s="66" t="s">
        <v>24</v>
      </c>
    </row>
    <row r="48" spans="1:16" ht="15" x14ac:dyDescent="0.2">
      <c r="A48" s="94"/>
      <c r="B48" s="12" t="s">
        <v>48</v>
      </c>
      <c r="C48" s="12"/>
      <c r="D48" s="13" t="s">
        <v>18</v>
      </c>
      <c r="E48" s="20">
        <f t="shared" si="8"/>
        <v>30816.68</v>
      </c>
      <c r="F48" s="20">
        <v>30816.68</v>
      </c>
      <c r="G48" s="20" t="s">
        <v>24</v>
      </c>
      <c r="H48" s="66" t="s">
        <v>24</v>
      </c>
      <c r="I48" s="66">
        <f t="shared" si="9"/>
        <v>29556.080000000002</v>
      </c>
      <c r="J48" s="66" t="s">
        <v>24</v>
      </c>
      <c r="K48" s="66" t="s">
        <v>24</v>
      </c>
    </row>
    <row r="49" spans="1:12" ht="15" x14ac:dyDescent="0.2">
      <c r="A49" s="94"/>
      <c r="B49" s="12" t="s">
        <v>53</v>
      </c>
      <c r="C49" s="12"/>
      <c r="D49" s="13" t="s">
        <v>18</v>
      </c>
      <c r="E49" s="20">
        <f t="shared" si="8"/>
        <v>69362.66</v>
      </c>
      <c r="F49" s="20">
        <v>69362.66</v>
      </c>
      <c r="G49" s="20" t="s">
        <v>24</v>
      </c>
      <c r="H49" s="66" t="s">
        <v>24</v>
      </c>
      <c r="I49" s="66">
        <f t="shared" si="9"/>
        <v>68102.06</v>
      </c>
      <c r="J49" s="66" t="s">
        <v>24</v>
      </c>
      <c r="K49" s="66" t="s">
        <v>24</v>
      </c>
    </row>
    <row r="50" spans="1:12" ht="15" x14ac:dyDescent="0.2">
      <c r="A50" s="94"/>
      <c r="B50" s="12" t="s">
        <v>54</v>
      </c>
      <c r="C50" s="12"/>
      <c r="D50" s="13" t="s">
        <v>18</v>
      </c>
      <c r="E50" s="20">
        <f t="shared" si="8"/>
        <v>83829.91</v>
      </c>
      <c r="F50" s="20">
        <v>83829.91</v>
      </c>
      <c r="G50" s="20" t="s">
        <v>24</v>
      </c>
      <c r="H50" s="66" t="s">
        <v>24</v>
      </c>
      <c r="I50" s="66">
        <f t="shared" si="9"/>
        <v>82569.31</v>
      </c>
      <c r="J50" s="66" t="s">
        <v>24</v>
      </c>
      <c r="K50" s="66" t="s">
        <v>24</v>
      </c>
    </row>
    <row r="51" spans="1:12" ht="15" x14ac:dyDescent="0.2">
      <c r="A51" s="94"/>
      <c r="B51" s="12" t="s">
        <v>38</v>
      </c>
      <c r="C51" s="12"/>
      <c r="D51" s="13" t="s">
        <v>18</v>
      </c>
      <c r="E51" s="20">
        <f t="shared" si="8"/>
        <v>92468.25</v>
      </c>
      <c r="F51" s="20">
        <v>92468.25</v>
      </c>
      <c r="G51" s="20" t="s">
        <v>24</v>
      </c>
      <c r="H51" s="66" t="s">
        <v>24</v>
      </c>
      <c r="I51" s="66">
        <f t="shared" si="9"/>
        <v>91207.65</v>
      </c>
      <c r="J51" s="66" t="s">
        <v>24</v>
      </c>
      <c r="K51" s="66" t="s">
        <v>24</v>
      </c>
    </row>
    <row r="52" spans="1:12" ht="15" x14ac:dyDescent="0.2">
      <c r="A52" s="94"/>
      <c r="B52" s="12" t="s">
        <v>39</v>
      </c>
      <c r="C52" s="12"/>
      <c r="D52" s="13" t="s">
        <v>18</v>
      </c>
      <c r="E52" s="20">
        <f t="shared" si="8"/>
        <v>112063.65</v>
      </c>
      <c r="F52" s="20">
        <v>112063.65</v>
      </c>
      <c r="G52" s="20" t="s">
        <v>24</v>
      </c>
      <c r="H52" s="66" t="s">
        <v>24</v>
      </c>
      <c r="I52" s="66">
        <f t="shared" si="9"/>
        <v>110803.04999999999</v>
      </c>
      <c r="J52" s="66" t="s">
        <v>24</v>
      </c>
      <c r="K52" s="66" t="s">
        <v>24</v>
      </c>
    </row>
    <row r="53" spans="1:12" ht="15" x14ac:dyDescent="0.2">
      <c r="A53" s="94"/>
      <c r="B53" s="12" t="s">
        <v>55</v>
      </c>
      <c r="C53" s="12"/>
      <c r="D53" s="13" t="s">
        <v>18</v>
      </c>
      <c r="E53" s="20">
        <f t="shared" si="8"/>
        <v>66361.320000000007</v>
      </c>
      <c r="F53" s="20">
        <v>66361.320000000007</v>
      </c>
      <c r="G53" s="20" t="s">
        <v>24</v>
      </c>
      <c r="H53" s="66" t="s">
        <v>24</v>
      </c>
      <c r="I53" s="66">
        <f t="shared" si="9"/>
        <v>65100.720000000008</v>
      </c>
      <c r="J53" s="66" t="s">
        <v>24</v>
      </c>
      <c r="K53" s="66" t="s">
        <v>24</v>
      </c>
    </row>
    <row r="54" spans="1:12" ht="15" x14ac:dyDescent="0.2">
      <c r="A54" s="94"/>
      <c r="B54" s="12" t="s">
        <v>56</v>
      </c>
      <c r="C54" s="12"/>
      <c r="D54" s="13" t="s">
        <v>18</v>
      </c>
      <c r="E54" s="20">
        <f t="shared" si="8"/>
        <v>80183.77</v>
      </c>
      <c r="F54" s="20">
        <v>80183.77</v>
      </c>
      <c r="G54" s="20" t="s">
        <v>24</v>
      </c>
      <c r="H54" s="66" t="s">
        <v>24</v>
      </c>
      <c r="I54" s="66">
        <f t="shared" si="9"/>
        <v>78923.17</v>
      </c>
      <c r="J54" s="66" t="s">
        <v>24</v>
      </c>
      <c r="K54" s="66" t="s">
        <v>24</v>
      </c>
    </row>
    <row r="55" spans="1:12" ht="15" x14ac:dyDescent="0.2">
      <c r="A55" s="94"/>
      <c r="B55" s="12" t="s">
        <v>49</v>
      </c>
      <c r="C55" s="12"/>
      <c r="D55" s="13" t="s">
        <v>18</v>
      </c>
      <c r="E55" s="20">
        <f t="shared" si="8"/>
        <v>174890.83</v>
      </c>
      <c r="F55" s="20">
        <v>174890.83</v>
      </c>
      <c r="G55" s="20" t="s">
        <v>24</v>
      </c>
      <c r="H55" s="66" t="s">
        <v>24</v>
      </c>
      <c r="I55" s="66">
        <f t="shared" si="9"/>
        <v>173630.22999999998</v>
      </c>
      <c r="J55" s="66" t="s">
        <v>24</v>
      </c>
      <c r="K55" s="66" t="s">
        <v>24</v>
      </c>
    </row>
    <row r="56" spans="1:12" ht="15" x14ac:dyDescent="0.2">
      <c r="A56" s="94"/>
      <c r="B56" s="12" t="s">
        <v>50</v>
      </c>
      <c r="C56" s="12"/>
      <c r="D56" s="13" t="s">
        <v>18</v>
      </c>
      <c r="E56" s="20">
        <f t="shared" si="8"/>
        <v>211394.53</v>
      </c>
      <c r="F56" s="20">
        <v>211394.53</v>
      </c>
      <c r="G56" s="20" t="s">
        <v>24</v>
      </c>
      <c r="H56" s="66" t="s">
        <v>24</v>
      </c>
      <c r="I56" s="66">
        <f t="shared" si="9"/>
        <v>210133.93</v>
      </c>
      <c r="J56" s="66" t="s">
        <v>24</v>
      </c>
      <c r="K56" s="66" t="s">
        <v>24</v>
      </c>
    </row>
    <row r="57" spans="1:12" ht="15" x14ac:dyDescent="0.2">
      <c r="A57" s="94"/>
      <c r="B57" s="12" t="s">
        <v>57</v>
      </c>
      <c r="C57" s="12"/>
      <c r="D57" s="13" t="s">
        <v>18</v>
      </c>
      <c r="E57" s="20">
        <f t="shared" si="8"/>
        <v>178794.98</v>
      </c>
      <c r="F57" s="20">
        <v>178794.98</v>
      </c>
      <c r="G57" s="20" t="s">
        <v>24</v>
      </c>
      <c r="H57" s="66" t="s">
        <v>24</v>
      </c>
      <c r="I57" s="66">
        <f t="shared" si="9"/>
        <v>177534.38</v>
      </c>
      <c r="J57" s="66" t="s">
        <v>24</v>
      </c>
      <c r="K57" s="66" t="s">
        <v>24</v>
      </c>
    </row>
    <row r="58" spans="1:12" ht="15" x14ac:dyDescent="0.2">
      <c r="A58" s="94"/>
      <c r="B58" s="12" t="s">
        <v>58</v>
      </c>
      <c r="C58" s="12"/>
      <c r="D58" s="13" t="s">
        <v>18</v>
      </c>
      <c r="E58" s="20">
        <f t="shared" si="8"/>
        <v>216363.02</v>
      </c>
      <c r="F58" s="20">
        <v>216363.02</v>
      </c>
      <c r="G58" s="20" t="s">
        <v>24</v>
      </c>
      <c r="H58" s="66" t="s">
        <v>24</v>
      </c>
      <c r="I58" s="66">
        <f t="shared" si="9"/>
        <v>215102.41999999998</v>
      </c>
      <c r="J58" s="66" t="s">
        <v>24</v>
      </c>
      <c r="K58" s="66" t="s">
        <v>24</v>
      </c>
    </row>
    <row r="59" spans="1:12" ht="15" x14ac:dyDescent="0.2">
      <c r="A59" s="94"/>
      <c r="B59" s="12" t="s">
        <v>51</v>
      </c>
      <c r="C59" s="12"/>
      <c r="D59" s="13" t="s">
        <v>18</v>
      </c>
      <c r="E59" s="20">
        <f t="shared" si="8"/>
        <v>99648.29</v>
      </c>
      <c r="F59" s="20">
        <v>99648.29</v>
      </c>
      <c r="G59" s="20" t="s">
        <v>24</v>
      </c>
      <c r="H59" s="66" t="s">
        <v>24</v>
      </c>
      <c r="I59" s="66">
        <f t="shared" si="9"/>
        <v>98387.689999999988</v>
      </c>
      <c r="J59" s="66" t="s">
        <v>24</v>
      </c>
      <c r="K59" s="66" t="s">
        <v>24</v>
      </c>
    </row>
    <row r="60" spans="1:12" ht="15" x14ac:dyDescent="0.2">
      <c r="A60" s="94"/>
      <c r="B60" s="12" t="s">
        <v>52</v>
      </c>
      <c r="C60" s="12"/>
      <c r="D60" s="13" t="s">
        <v>18</v>
      </c>
      <c r="E60" s="20">
        <f t="shared" si="8"/>
        <v>120786.27</v>
      </c>
      <c r="F60" s="20">
        <v>120786.27</v>
      </c>
      <c r="G60" s="20" t="s">
        <v>24</v>
      </c>
      <c r="H60" s="66" t="s">
        <v>24</v>
      </c>
      <c r="I60" s="66">
        <f t="shared" si="9"/>
        <v>119525.67</v>
      </c>
      <c r="J60" s="66" t="s">
        <v>24</v>
      </c>
      <c r="K60" s="66" t="s">
        <v>24</v>
      </c>
    </row>
    <row r="61" spans="1:12" ht="15" x14ac:dyDescent="0.2">
      <c r="A61" s="94"/>
      <c r="B61" s="12" t="s">
        <v>40</v>
      </c>
      <c r="C61" s="12"/>
      <c r="D61" s="13" t="s">
        <v>18</v>
      </c>
      <c r="E61" s="20">
        <f t="shared" si="8"/>
        <v>23553.439999999999</v>
      </c>
      <c r="F61" s="20">
        <v>23553.439999999999</v>
      </c>
      <c r="G61" s="20" t="s">
        <v>24</v>
      </c>
      <c r="H61" s="66" t="s">
        <v>24</v>
      </c>
      <c r="I61" s="66">
        <f t="shared" si="9"/>
        <v>22292.84</v>
      </c>
      <c r="J61" s="66" t="s">
        <v>24</v>
      </c>
      <c r="K61" s="66" t="s">
        <v>24</v>
      </c>
    </row>
    <row r="62" spans="1:12" ht="15" x14ac:dyDescent="0.2">
      <c r="A62" s="94"/>
      <c r="B62" s="12" t="s">
        <v>41</v>
      </c>
      <c r="C62" s="12"/>
      <c r="D62" s="13" t="s">
        <v>18</v>
      </c>
      <c r="E62" s="20">
        <f t="shared" si="8"/>
        <v>28342.92</v>
      </c>
      <c r="F62" s="20">
        <v>28342.92</v>
      </c>
      <c r="G62" s="20" t="s">
        <v>24</v>
      </c>
      <c r="H62" s="66" t="s">
        <v>24</v>
      </c>
      <c r="I62" s="66">
        <f t="shared" si="9"/>
        <v>27082.32</v>
      </c>
      <c r="J62" s="66" t="s">
        <v>24</v>
      </c>
      <c r="K62" s="66" t="s">
        <v>24</v>
      </c>
    </row>
    <row r="63" spans="1:12" ht="90" x14ac:dyDescent="0.25">
      <c r="A63" s="94"/>
      <c r="B63" s="10" t="s">
        <v>35</v>
      </c>
      <c r="C63" s="10"/>
      <c r="D63" s="13" t="s">
        <v>18</v>
      </c>
      <c r="E63" s="20">
        <f>SUM(F63:H63)</f>
        <v>132392.21447506</v>
      </c>
      <c r="F63" s="20">
        <f>121412.92+1329.32</f>
        <v>122742.24</v>
      </c>
      <c r="G63" s="22">
        <f t="shared" ref="G63:G64" si="10">4001.99*2.411294</f>
        <v>9649.9744750599984</v>
      </c>
      <c r="H63" s="62" t="s">
        <v>24</v>
      </c>
      <c r="I63" s="66">
        <f>121412.92-1434.06</f>
        <v>119978.86</v>
      </c>
      <c r="J63" s="66" t="s">
        <v>24</v>
      </c>
      <c r="K63" s="66" t="s">
        <v>24</v>
      </c>
      <c r="L63" s="19"/>
    </row>
    <row r="64" spans="1:12" ht="90" x14ac:dyDescent="0.25">
      <c r="A64" s="94"/>
      <c r="B64" s="10" t="s">
        <v>43</v>
      </c>
      <c r="C64" s="10"/>
      <c r="D64" s="13" t="s">
        <v>18</v>
      </c>
      <c r="E64" s="20">
        <f>SUM(F64:H64)</f>
        <v>191994.61447506002</v>
      </c>
      <c r="F64" s="20">
        <f>181015.32+1329.32</f>
        <v>182344.64</v>
      </c>
      <c r="G64" s="22">
        <f t="shared" si="10"/>
        <v>9649.9744750599984</v>
      </c>
      <c r="H64" s="62" t="s">
        <v>24</v>
      </c>
      <c r="I64" s="66">
        <f>181015.32-1434.06</f>
        <v>179581.26</v>
      </c>
      <c r="J64" s="66" t="s">
        <v>24</v>
      </c>
      <c r="K64" s="66" t="s">
        <v>24</v>
      </c>
      <c r="L64" s="19"/>
    </row>
    <row r="65" spans="1:15" ht="90" x14ac:dyDescent="0.25">
      <c r="A65" s="94"/>
      <c r="B65" s="10" t="s">
        <v>36</v>
      </c>
      <c r="C65" s="10"/>
      <c r="D65" s="13" t="s">
        <v>18</v>
      </c>
      <c r="E65" s="20">
        <f>F65</f>
        <v>21480.1</v>
      </c>
      <c r="F65" s="20">
        <v>21480.1</v>
      </c>
      <c r="G65" s="20" t="s">
        <v>24</v>
      </c>
      <c r="H65" s="66" t="s">
        <v>24</v>
      </c>
      <c r="I65" s="66">
        <v>21480.1</v>
      </c>
      <c r="J65" s="66" t="s">
        <v>24</v>
      </c>
      <c r="K65" s="66" t="s">
        <v>24</v>
      </c>
    </row>
    <row r="66" spans="1:15" ht="90" x14ac:dyDescent="0.25">
      <c r="A66" s="95"/>
      <c r="B66" s="10" t="s">
        <v>37</v>
      </c>
      <c r="C66" s="10"/>
      <c r="D66" s="13" t="s">
        <v>18</v>
      </c>
      <c r="E66" s="20">
        <f>F66</f>
        <v>25930.91</v>
      </c>
      <c r="F66" s="20">
        <v>25930.91</v>
      </c>
      <c r="G66" s="20" t="s">
        <v>24</v>
      </c>
      <c r="H66" s="66" t="s">
        <v>24</v>
      </c>
      <c r="I66" s="66">
        <v>25930.91</v>
      </c>
      <c r="J66" s="66" t="s">
        <v>24</v>
      </c>
      <c r="K66" s="66" t="s">
        <v>24</v>
      </c>
    </row>
    <row r="67" spans="1:15" ht="75" x14ac:dyDescent="0.25">
      <c r="A67" s="93" t="s">
        <v>77</v>
      </c>
      <c r="B67" s="10" t="s">
        <v>17</v>
      </c>
      <c r="C67" s="10"/>
      <c r="D67" s="11" t="s">
        <v>18</v>
      </c>
      <c r="E67" s="22">
        <f t="shared" ref="E67:E72" si="11">SUM(F67:H67)</f>
        <v>53409.174475060005</v>
      </c>
      <c r="F67" s="22">
        <f>34346.05+1622.42</f>
        <v>35968.47</v>
      </c>
      <c r="G67" s="22">
        <f>4001.99*2.411294</f>
        <v>9649.9744750599984</v>
      </c>
      <c r="H67" s="66">
        <v>7790.73</v>
      </c>
      <c r="I67" s="67">
        <v>32911.99</v>
      </c>
      <c r="J67" s="67">
        <v>2653.2</v>
      </c>
      <c r="K67" s="67">
        <v>268.04000000000002</v>
      </c>
      <c r="L67" s="16" t="s">
        <v>91</v>
      </c>
    </row>
    <row r="68" spans="1:15" ht="67.150000000000006" customHeight="1" x14ac:dyDescent="0.25">
      <c r="A68" s="94"/>
      <c r="B68" s="10" t="s">
        <v>17</v>
      </c>
      <c r="C68" s="10"/>
      <c r="D68" s="11" t="s">
        <v>18</v>
      </c>
      <c r="E68" s="22">
        <f t="shared" si="11"/>
        <v>53409.174475060005</v>
      </c>
      <c r="F68" s="22">
        <f t="shared" ref="F68:F71" si="12">34346.05+1622.42</f>
        <v>35968.47</v>
      </c>
      <c r="G68" s="22">
        <f t="shared" ref="G68:G72" si="13">4001.99*2.411294</f>
        <v>9649.9744750599984</v>
      </c>
      <c r="H68" s="66">
        <v>7790.73</v>
      </c>
      <c r="I68" s="68">
        <v>32911.99</v>
      </c>
      <c r="J68" s="68">
        <v>2653.2</v>
      </c>
      <c r="K68" s="68">
        <v>268.04000000000002</v>
      </c>
      <c r="L68" s="16" t="s">
        <v>92</v>
      </c>
    </row>
    <row r="69" spans="1:15" ht="67.150000000000006" customHeight="1" x14ac:dyDescent="0.25">
      <c r="A69" s="94"/>
      <c r="B69" s="10" t="s">
        <v>17</v>
      </c>
      <c r="C69" s="10"/>
      <c r="D69" s="11" t="s">
        <v>18</v>
      </c>
      <c r="E69" s="22">
        <f t="shared" si="11"/>
        <v>53409.174475060005</v>
      </c>
      <c r="F69" s="22">
        <f t="shared" si="12"/>
        <v>35968.47</v>
      </c>
      <c r="G69" s="22">
        <f t="shared" si="13"/>
        <v>9649.9744750599984</v>
      </c>
      <c r="H69" s="66">
        <v>7790.73</v>
      </c>
      <c r="I69" s="68">
        <v>32911.99</v>
      </c>
      <c r="J69" s="68">
        <v>2653.2</v>
      </c>
      <c r="K69" s="68">
        <v>268.04000000000002</v>
      </c>
      <c r="L69" s="16" t="s">
        <v>93</v>
      </c>
    </row>
    <row r="70" spans="1:15" ht="67.150000000000006" customHeight="1" x14ac:dyDescent="0.25">
      <c r="A70" s="94"/>
      <c r="B70" s="10" t="s">
        <v>17</v>
      </c>
      <c r="C70" s="10"/>
      <c r="D70" s="11" t="s">
        <v>18</v>
      </c>
      <c r="E70" s="22">
        <f t="shared" si="11"/>
        <v>53409.174475060005</v>
      </c>
      <c r="F70" s="22">
        <f t="shared" si="12"/>
        <v>35968.47</v>
      </c>
      <c r="G70" s="22">
        <f t="shared" si="13"/>
        <v>9649.9744750599984</v>
      </c>
      <c r="H70" s="66">
        <v>7790.73</v>
      </c>
      <c r="I70" s="68">
        <v>32911.99</v>
      </c>
      <c r="J70" s="68">
        <v>2653.2</v>
      </c>
      <c r="K70" s="68">
        <v>268.04000000000002</v>
      </c>
      <c r="L70" s="16" t="s">
        <v>94</v>
      </c>
    </row>
    <row r="71" spans="1:15" ht="67.150000000000006" customHeight="1" x14ac:dyDescent="0.25">
      <c r="A71" s="94"/>
      <c r="B71" s="10" t="s">
        <v>17</v>
      </c>
      <c r="C71" s="10"/>
      <c r="D71" s="11" t="s">
        <v>18</v>
      </c>
      <c r="E71" s="22">
        <f t="shared" si="11"/>
        <v>53409.174475060005</v>
      </c>
      <c r="F71" s="22">
        <f t="shared" si="12"/>
        <v>35968.47</v>
      </c>
      <c r="G71" s="22">
        <f t="shared" si="13"/>
        <v>9649.9744750599984</v>
      </c>
      <c r="H71" s="66">
        <v>7790.73</v>
      </c>
      <c r="I71" s="68">
        <v>32911.99</v>
      </c>
      <c r="J71" s="68">
        <v>2653.2</v>
      </c>
      <c r="K71" s="68">
        <v>268.04000000000002</v>
      </c>
      <c r="L71" s="16" t="s">
        <v>89</v>
      </c>
    </row>
    <row r="72" spans="1:15" ht="105" x14ac:dyDescent="0.25">
      <c r="A72" s="94"/>
      <c r="B72" s="10" t="s">
        <v>25</v>
      </c>
      <c r="C72" s="10"/>
      <c r="D72" s="11" t="s">
        <v>18</v>
      </c>
      <c r="E72" s="22">
        <f t="shared" si="11"/>
        <v>60168.244475059997</v>
      </c>
      <c r="F72" s="22">
        <f>41105.12+1622.42</f>
        <v>42727.54</v>
      </c>
      <c r="G72" s="22">
        <f t="shared" si="13"/>
        <v>9649.9744750599984</v>
      </c>
      <c r="H72" s="66">
        <v>7790.73</v>
      </c>
      <c r="I72" s="68">
        <f>41105.12-1434.06</f>
        <v>39671.060000000005</v>
      </c>
      <c r="J72" s="68">
        <v>2653.2</v>
      </c>
      <c r="K72" s="68">
        <v>268.04000000000002</v>
      </c>
      <c r="L72" s="16" t="s">
        <v>89</v>
      </c>
    </row>
    <row r="73" spans="1:15" ht="58.15" customHeight="1" x14ac:dyDescent="0.25">
      <c r="A73" s="94"/>
      <c r="B73" s="10" t="s">
        <v>17</v>
      </c>
      <c r="C73" s="10"/>
      <c r="D73" s="11"/>
      <c r="E73" s="22"/>
      <c r="F73" s="22"/>
      <c r="G73" s="22"/>
      <c r="H73" s="66"/>
      <c r="I73" s="68"/>
      <c r="J73" s="68"/>
      <c r="K73" s="68"/>
    </row>
    <row r="74" spans="1:15" ht="163.5" customHeight="1" x14ac:dyDescent="0.25">
      <c r="A74" s="94"/>
      <c r="B74" s="10" t="s">
        <v>19</v>
      </c>
      <c r="C74" s="10"/>
      <c r="D74" s="11" t="s">
        <v>20</v>
      </c>
      <c r="E74" s="23" t="s">
        <v>121</v>
      </c>
      <c r="F74" s="23" t="s">
        <v>113</v>
      </c>
      <c r="G74" s="23" t="s">
        <v>111</v>
      </c>
      <c r="H74" s="64" t="s">
        <v>117</v>
      </c>
      <c r="I74" s="69" t="s">
        <v>114</v>
      </c>
      <c r="J74" s="69" t="s">
        <v>127</v>
      </c>
      <c r="K74" s="69" t="s">
        <v>128</v>
      </c>
      <c r="L74" s="16">
        <f>4001.99*2.411294</f>
        <v>9649.9744750599984</v>
      </c>
      <c r="M74" s="16">
        <v>1622.42</v>
      </c>
      <c r="N74" s="16">
        <v>11462.74</v>
      </c>
      <c r="O74" s="16">
        <f>L74+M74+N74</f>
        <v>22735.134475059996</v>
      </c>
    </row>
    <row r="75" spans="1:15" ht="180" x14ac:dyDescent="0.25">
      <c r="A75" s="94"/>
      <c r="B75" s="81" t="s">
        <v>21</v>
      </c>
      <c r="C75" s="81"/>
      <c r="D75" s="82" t="s">
        <v>20</v>
      </c>
      <c r="E75" s="62" t="s">
        <v>122</v>
      </c>
      <c r="F75" s="62" t="s">
        <v>112</v>
      </c>
      <c r="G75" s="62" t="s">
        <v>111</v>
      </c>
      <c r="H75" s="64" t="s">
        <v>117</v>
      </c>
      <c r="I75" s="68" t="s">
        <v>80</v>
      </c>
      <c r="J75" s="69" t="s">
        <v>127</v>
      </c>
      <c r="K75" s="69" t="s">
        <v>128</v>
      </c>
    </row>
    <row r="76" spans="1:15" ht="90" x14ac:dyDescent="0.2">
      <c r="A76" s="94"/>
      <c r="B76" s="12" t="s">
        <v>34</v>
      </c>
      <c r="C76" s="12"/>
      <c r="D76" s="13" t="s">
        <v>18</v>
      </c>
      <c r="E76" s="20" t="s">
        <v>22</v>
      </c>
      <c r="F76" s="20" t="s">
        <v>22</v>
      </c>
      <c r="G76" s="20" t="s">
        <v>22</v>
      </c>
      <c r="H76" s="66" t="s">
        <v>22</v>
      </c>
      <c r="I76" s="66" t="s">
        <v>22</v>
      </c>
      <c r="J76" s="66" t="s">
        <v>22</v>
      </c>
      <c r="K76" s="66" t="s">
        <v>22</v>
      </c>
    </row>
    <row r="77" spans="1:15" ht="15" x14ac:dyDescent="0.2">
      <c r="A77" s="94"/>
      <c r="B77" s="12" t="s">
        <v>45</v>
      </c>
      <c r="C77" s="12"/>
      <c r="D77" s="13" t="s">
        <v>18</v>
      </c>
      <c r="E77" s="20">
        <f>F77</f>
        <v>69362.66</v>
      </c>
      <c r="F77" s="20">
        <v>69362.66</v>
      </c>
      <c r="G77" s="20" t="s">
        <v>24</v>
      </c>
      <c r="H77" s="66" t="s">
        <v>24</v>
      </c>
      <c r="I77" s="66">
        <f>69362.66-1260.6</f>
        <v>68102.06</v>
      </c>
      <c r="J77" s="66" t="s">
        <v>24</v>
      </c>
      <c r="K77" s="66" t="s">
        <v>24</v>
      </c>
    </row>
    <row r="78" spans="1:15" ht="15" x14ac:dyDescent="0.2">
      <c r="A78" s="94"/>
      <c r="B78" s="12" t="s">
        <v>46</v>
      </c>
      <c r="C78" s="12"/>
      <c r="D78" s="13" t="s">
        <v>18</v>
      </c>
      <c r="E78" s="20">
        <f>F78</f>
        <v>83829.91</v>
      </c>
      <c r="F78" s="20">
        <v>83829.91</v>
      </c>
      <c r="G78" s="20" t="s">
        <v>24</v>
      </c>
      <c r="H78" s="66" t="s">
        <v>24</v>
      </c>
      <c r="I78" s="66">
        <f>83829.91-1260.6</f>
        <v>82569.31</v>
      </c>
      <c r="J78" s="66" t="s">
        <v>24</v>
      </c>
      <c r="K78" s="66" t="s">
        <v>24</v>
      </c>
    </row>
    <row r="79" spans="1:15" ht="15" x14ac:dyDescent="0.2">
      <c r="A79" s="94"/>
      <c r="B79" s="12" t="s">
        <v>47</v>
      </c>
      <c r="C79" s="12"/>
      <c r="D79" s="13" t="s">
        <v>18</v>
      </c>
      <c r="E79" s="20">
        <f t="shared" ref="E79:E88" si="14">F79</f>
        <v>25589.72</v>
      </c>
      <c r="F79" s="20">
        <v>25589.72</v>
      </c>
      <c r="G79" s="20" t="s">
        <v>24</v>
      </c>
      <c r="H79" s="66" t="s">
        <v>24</v>
      </c>
      <c r="I79" s="66">
        <f>25589.72-1260.6</f>
        <v>24329.120000000003</v>
      </c>
      <c r="J79" s="66" t="s">
        <v>24</v>
      </c>
      <c r="K79" s="66" t="s">
        <v>24</v>
      </c>
    </row>
    <row r="80" spans="1:15" ht="15" x14ac:dyDescent="0.2">
      <c r="A80" s="94"/>
      <c r="B80" s="12" t="s">
        <v>48</v>
      </c>
      <c r="C80" s="12"/>
      <c r="D80" s="13" t="s">
        <v>18</v>
      </c>
      <c r="E80" s="20">
        <f t="shared" si="14"/>
        <v>30816.68</v>
      </c>
      <c r="F80" s="20">
        <v>30816.68</v>
      </c>
      <c r="G80" s="20" t="s">
        <v>24</v>
      </c>
      <c r="H80" s="66" t="s">
        <v>24</v>
      </c>
      <c r="I80" s="66">
        <f>30816.68-1260.6</f>
        <v>29556.080000000002</v>
      </c>
      <c r="J80" s="66" t="s">
        <v>24</v>
      </c>
      <c r="K80" s="66" t="s">
        <v>24</v>
      </c>
    </row>
    <row r="81" spans="1:12" ht="15" x14ac:dyDescent="0.2">
      <c r="A81" s="94"/>
      <c r="B81" s="12" t="s">
        <v>38</v>
      </c>
      <c r="C81" s="12"/>
      <c r="D81" s="13" t="s">
        <v>18</v>
      </c>
      <c r="E81" s="20">
        <f t="shared" si="14"/>
        <v>92468.25</v>
      </c>
      <c r="F81" s="20">
        <v>92468.25</v>
      </c>
      <c r="G81" s="20" t="s">
        <v>24</v>
      </c>
      <c r="H81" s="66" t="s">
        <v>24</v>
      </c>
      <c r="I81" s="66">
        <f>92468.25-1260.6</f>
        <v>91207.65</v>
      </c>
      <c r="J81" s="66" t="s">
        <v>24</v>
      </c>
      <c r="K81" s="66" t="s">
        <v>24</v>
      </c>
    </row>
    <row r="82" spans="1:12" ht="15" x14ac:dyDescent="0.2">
      <c r="A82" s="94"/>
      <c r="B82" s="12" t="s">
        <v>39</v>
      </c>
      <c r="C82" s="12"/>
      <c r="D82" s="13" t="s">
        <v>18</v>
      </c>
      <c r="E82" s="20">
        <f t="shared" si="14"/>
        <v>112063.65</v>
      </c>
      <c r="F82" s="20">
        <v>112063.65</v>
      </c>
      <c r="G82" s="20" t="s">
        <v>24</v>
      </c>
      <c r="H82" s="66" t="s">
        <v>24</v>
      </c>
      <c r="I82" s="66">
        <f>112063.65-1260.6</f>
        <v>110803.04999999999</v>
      </c>
      <c r="J82" s="66" t="s">
        <v>24</v>
      </c>
      <c r="K82" s="66" t="s">
        <v>24</v>
      </c>
    </row>
    <row r="83" spans="1:12" ht="15" x14ac:dyDescent="0.2">
      <c r="A83" s="94"/>
      <c r="B83" s="12" t="s">
        <v>49</v>
      </c>
      <c r="C83" s="12"/>
      <c r="D83" s="13" t="s">
        <v>18</v>
      </c>
      <c r="E83" s="20">
        <f t="shared" si="14"/>
        <v>266106.15000000002</v>
      </c>
      <c r="F83" s="20">
        <v>266106.15000000002</v>
      </c>
      <c r="G83" s="20" t="s">
        <v>24</v>
      </c>
      <c r="H83" s="66" t="s">
        <v>24</v>
      </c>
      <c r="I83" s="66">
        <f>266106.15-1260.6</f>
        <v>264845.55000000005</v>
      </c>
      <c r="J83" s="66" t="s">
        <v>24</v>
      </c>
      <c r="K83" s="66" t="s">
        <v>24</v>
      </c>
    </row>
    <row r="84" spans="1:12" ht="15" x14ac:dyDescent="0.2">
      <c r="A84" s="94"/>
      <c r="B84" s="12" t="s">
        <v>50</v>
      </c>
      <c r="C84" s="12"/>
      <c r="D84" s="13" t="s">
        <v>18</v>
      </c>
      <c r="E84" s="20">
        <f t="shared" si="14"/>
        <v>321792.71000000002</v>
      </c>
      <c r="F84" s="20">
        <v>321792.71000000002</v>
      </c>
      <c r="G84" s="20" t="s">
        <v>24</v>
      </c>
      <c r="H84" s="66" t="s">
        <v>24</v>
      </c>
      <c r="I84" s="66">
        <f>321792.71-1260.6</f>
        <v>320532.11000000004</v>
      </c>
      <c r="J84" s="66" t="s">
        <v>24</v>
      </c>
      <c r="K84" s="66" t="s">
        <v>24</v>
      </c>
    </row>
    <row r="85" spans="1:12" ht="15" x14ac:dyDescent="0.2">
      <c r="A85" s="94"/>
      <c r="B85" s="12" t="s">
        <v>51</v>
      </c>
      <c r="C85" s="12"/>
      <c r="D85" s="13" t="s">
        <v>18</v>
      </c>
      <c r="E85" s="20">
        <f t="shared" si="14"/>
        <v>32769.75</v>
      </c>
      <c r="F85" s="20">
        <v>32769.75</v>
      </c>
      <c r="G85" s="20" t="s">
        <v>24</v>
      </c>
      <c r="H85" s="66" t="s">
        <v>24</v>
      </c>
      <c r="I85" s="66">
        <f>32769.75-1260.6</f>
        <v>31509.15</v>
      </c>
      <c r="J85" s="66" t="s">
        <v>24</v>
      </c>
      <c r="K85" s="66" t="s">
        <v>24</v>
      </c>
    </row>
    <row r="86" spans="1:12" ht="15" x14ac:dyDescent="0.2">
      <c r="A86" s="94"/>
      <c r="B86" s="12" t="s">
        <v>52</v>
      </c>
      <c r="C86" s="12"/>
      <c r="D86" s="13" t="s">
        <v>18</v>
      </c>
      <c r="E86" s="20">
        <f t="shared" si="14"/>
        <v>39539.29</v>
      </c>
      <c r="F86" s="20">
        <v>39539.29</v>
      </c>
      <c r="G86" s="20" t="s">
        <v>24</v>
      </c>
      <c r="H86" s="66" t="s">
        <v>24</v>
      </c>
      <c r="I86" s="66">
        <f>39539.29-1260.6</f>
        <v>38278.69</v>
      </c>
      <c r="J86" s="66" t="s">
        <v>24</v>
      </c>
      <c r="K86" s="66" t="s">
        <v>24</v>
      </c>
    </row>
    <row r="87" spans="1:12" ht="15" x14ac:dyDescent="0.2">
      <c r="A87" s="94"/>
      <c r="B87" s="12" t="s">
        <v>40</v>
      </c>
      <c r="C87" s="12"/>
      <c r="D87" s="13" t="s">
        <v>18</v>
      </c>
      <c r="E87" s="20">
        <f t="shared" si="14"/>
        <v>23553.439999999999</v>
      </c>
      <c r="F87" s="20">
        <v>23553.439999999999</v>
      </c>
      <c r="G87" s="20" t="s">
        <v>24</v>
      </c>
      <c r="H87" s="66" t="s">
        <v>24</v>
      </c>
      <c r="I87" s="66">
        <f>23553.44-1260.6</f>
        <v>22292.84</v>
      </c>
      <c r="J87" s="66" t="s">
        <v>24</v>
      </c>
      <c r="K87" s="66" t="s">
        <v>24</v>
      </c>
    </row>
    <row r="88" spans="1:12" ht="15" x14ac:dyDescent="0.2">
      <c r="A88" s="94"/>
      <c r="B88" s="12" t="s">
        <v>41</v>
      </c>
      <c r="C88" s="12"/>
      <c r="D88" s="13" t="s">
        <v>18</v>
      </c>
      <c r="E88" s="20">
        <f t="shared" si="14"/>
        <v>28342.92</v>
      </c>
      <c r="F88" s="20">
        <v>28342.92</v>
      </c>
      <c r="G88" s="20" t="s">
        <v>24</v>
      </c>
      <c r="H88" s="66" t="s">
        <v>24</v>
      </c>
      <c r="I88" s="66">
        <f>28342.92-1260.6</f>
        <v>27082.32</v>
      </c>
      <c r="J88" s="66" t="s">
        <v>24</v>
      </c>
      <c r="K88" s="66" t="s">
        <v>24</v>
      </c>
    </row>
    <row r="89" spans="1:12" ht="90" x14ac:dyDescent="0.25">
      <c r="A89" s="94"/>
      <c r="B89" s="10" t="s">
        <v>35</v>
      </c>
      <c r="C89" s="10"/>
      <c r="D89" s="13" t="s">
        <v>18</v>
      </c>
      <c r="E89" s="20">
        <f>SUM(F89:H89)</f>
        <v>162680.02447506002</v>
      </c>
      <c r="F89" s="20">
        <f>151407.63+1622.42</f>
        <v>153030.05000000002</v>
      </c>
      <c r="G89" s="20">
        <f>4001.99*2.411294</f>
        <v>9649.9744750599984</v>
      </c>
      <c r="H89" s="66" t="s">
        <v>24</v>
      </c>
      <c r="I89" s="66">
        <v>149973.57</v>
      </c>
      <c r="J89" s="66" t="s">
        <v>24</v>
      </c>
      <c r="K89" s="66" t="s">
        <v>24</v>
      </c>
    </row>
    <row r="90" spans="1:12" ht="90" x14ac:dyDescent="0.25">
      <c r="A90" s="94"/>
      <c r="B90" s="10" t="s">
        <v>42</v>
      </c>
      <c r="C90" s="10"/>
      <c r="D90" s="13" t="s">
        <v>18</v>
      </c>
      <c r="E90" s="20">
        <f>SUM(F90:H90)</f>
        <v>237183.01447506002</v>
      </c>
      <c r="F90" s="20">
        <f>225910.62+1622.42</f>
        <v>227533.04</v>
      </c>
      <c r="G90" s="20">
        <f>4001.99*2.411294</f>
        <v>9649.9744750599984</v>
      </c>
      <c r="H90" s="66" t="s">
        <v>24</v>
      </c>
      <c r="I90" s="66">
        <v>224476.56</v>
      </c>
      <c r="J90" s="66" t="s">
        <v>24</v>
      </c>
      <c r="K90" s="66" t="s">
        <v>24</v>
      </c>
    </row>
    <row r="91" spans="1:12" ht="90" x14ac:dyDescent="0.25">
      <c r="A91" s="94"/>
      <c r="B91" s="10" t="s">
        <v>36</v>
      </c>
      <c r="C91" s="10"/>
      <c r="D91" s="13" t="s">
        <v>18</v>
      </c>
      <c r="E91" s="20">
        <v>34010.129999999997</v>
      </c>
      <c r="F91" s="20">
        <f>E91</f>
        <v>34010.129999999997</v>
      </c>
      <c r="G91" s="20" t="s">
        <v>24</v>
      </c>
      <c r="H91" s="66" t="s">
        <v>24</v>
      </c>
      <c r="I91" s="66">
        <f>E91</f>
        <v>34010.129999999997</v>
      </c>
      <c r="J91" s="66" t="s">
        <v>24</v>
      </c>
      <c r="K91" s="66" t="s">
        <v>24</v>
      </c>
    </row>
    <row r="92" spans="1:12" ht="90" x14ac:dyDescent="0.25">
      <c r="A92" s="95"/>
      <c r="B92" s="10" t="s">
        <v>37</v>
      </c>
      <c r="C92" s="10"/>
      <c r="D92" s="13" t="s">
        <v>18</v>
      </c>
      <c r="E92" s="20">
        <f>F92</f>
        <v>41057.29</v>
      </c>
      <c r="F92" s="20">
        <v>41057.29</v>
      </c>
      <c r="G92" s="20" t="s">
        <v>24</v>
      </c>
      <c r="H92" s="66" t="s">
        <v>24</v>
      </c>
      <c r="I92" s="66">
        <v>41057.29</v>
      </c>
      <c r="J92" s="66" t="s">
        <v>24</v>
      </c>
      <c r="K92" s="66" t="s">
        <v>24</v>
      </c>
    </row>
    <row r="93" spans="1:12" ht="63.75" customHeight="1" x14ac:dyDescent="0.25">
      <c r="A93" s="93" t="s">
        <v>78</v>
      </c>
      <c r="B93" s="10" t="s">
        <v>17</v>
      </c>
      <c r="C93" s="10"/>
      <c r="D93" s="11" t="s">
        <v>18</v>
      </c>
      <c r="E93" s="22">
        <f>SUM(F93:H93)</f>
        <v>60511.614475060007</v>
      </c>
      <c r="F93" s="22">
        <f>41105.12+1965.79</f>
        <v>43070.91</v>
      </c>
      <c r="G93" s="20">
        <f>4001.99*2.411294</f>
        <v>9649.9744750599984</v>
      </c>
      <c r="H93" s="66">
        <v>7790.73</v>
      </c>
      <c r="I93" s="67">
        <v>39671.06</v>
      </c>
      <c r="J93" s="67">
        <v>1428.72</v>
      </c>
      <c r="K93" s="67">
        <v>411.21</v>
      </c>
      <c r="L93" s="16" t="s">
        <v>91</v>
      </c>
    </row>
    <row r="94" spans="1:12" ht="63.75" customHeight="1" x14ac:dyDescent="0.25">
      <c r="A94" s="94"/>
      <c r="B94" s="10" t="s">
        <v>17</v>
      </c>
      <c r="C94" s="10"/>
      <c r="D94" s="11" t="s">
        <v>18</v>
      </c>
      <c r="E94" s="22">
        <f>SUM(F94:H94)</f>
        <v>60511.614475060007</v>
      </c>
      <c r="F94" s="22">
        <f>41105.12+1965.79</f>
        <v>43070.91</v>
      </c>
      <c r="G94" s="20">
        <f t="shared" ref="G94:G97" si="15">4001.99*2.411294</f>
        <v>9649.9744750599984</v>
      </c>
      <c r="H94" s="66">
        <v>7790.73</v>
      </c>
      <c r="I94" s="68">
        <v>39671.06</v>
      </c>
      <c r="J94" s="68">
        <v>1428.72</v>
      </c>
      <c r="K94" s="68">
        <v>411.21</v>
      </c>
      <c r="L94" s="16" t="s">
        <v>92</v>
      </c>
    </row>
    <row r="95" spans="1:12" ht="63.75" customHeight="1" x14ac:dyDescent="0.25">
      <c r="A95" s="94"/>
      <c r="B95" s="10" t="s">
        <v>17</v>
      </c>
      <c r="C95" s="10"/>
      <c r="D95" s="11" t="s">
        <v>18</v>
      </c>
      <c r="E95" s="22">
        <f>SUM(F95:H95)</f>
        <v>60511.614475060007</v>
      </c>
      <c r="F95" s="22">
        <f>41105.12+1965.79</f>
        <v>43070.91</v>
      </c>
      <c r="G95" s="20">
        <f t="shared" si="15"/>
        <v>9649.9744750599984</v>
      </c>
      <c r="H95" s="66">
        <v>7790.73</v>
      </c>
      <c r="I95" s="68">
        <v>39671.06</v>
      </c>
      <c r="J95" s="68">
        <v>1428.72</v>
      </c>
      <c r="K95" s="68">
        <v>411.21</v>
      </c>
      <c r="L95" s="16" t="s">
        <v>93</v>
      </c>
    </row>
    <row r="96" spans="1:12" ht="63.75" customHeight="1" x14ac:dyDescent="0.25">
      <c r="A96" s="94"/>
      <c r="B96" s="10" t="s">
        <v>17</v>
      </c>
      <c r="C96" s="10"/>
      <c r="D96" s="11" t="s">
        <v>18</v>
      </c>
      <c r="E96" s="22">
        <f>SUM(F96:H96)</f>
        <v>60511.614475060007</v>
      </c>
      <c r="F96" s="22">
        <f>41105.12+1965.79</f>
        <v>43070.91</v>
      </c>
      <c r="G96" s="20">
        <f t="shared" si="15"/>
        <v>9649.9744750599984</v>
      </c>
      <c r="H96" s="66">
        <v>7790.73</v>
      </c>
      <c r="I96" s="68">
        <v>39671.06</v>
      </c>
      <c r="J96" s="68">
        <v>1428.72</v>
      </c>
      <c r="K96" s="68">
        <v>411.21</v>
      </c>
      <c r="L96" s="16" t="s">
        <v>94</v>
      </c>
    </row>
    <row r="97" spans="1:12" ht="63.75" customHeight="1" x14ac:dyDescent="0.25">
      <c r="A97" s="94"/>
      <c r="B97" s="10" t="s">
        <v>17</v>
      </c>
      <c r="C97" s="10"/>
      <c r="D97" s="11" t="s">
        <v>18</v>
      </c>
      <c r="E97" s="22">
        <f>SUM(F97:H97)</f>
        <v>60511.614475060007</v>
      </c>
      <c r="F97" s="22">
        <f>41105.12+1965.79</f>
        <v>43070.91</v>
      </c>
      <c r="G97" s="20">
        <f t="shared" si="15"/>
        <v>9649.9744750599984</v>
      </c>
      <c r="H97" s="66">
        <v>7790.73</v>
      </c>
      <c r="I97" s="68">
        <v>39671.06</v>
      </c>
      <c r="J97" s="68">
        <v>1428.72</v>
      </c>
      <c r="K97" s="68">
        <v>411.21</v>
      </c>
      <c r="L97" s="16" t="s">
        <v>89</v>
      </c>
    </row>
    <row r="98" spans="1:12" ht="163.5" customHeight="1" x14ac:dyDescent="0.25">
      <c r="A98" s="94"/>
      <c r="B98" s="10" t="s">
        <v>19</v>
      </c>
      <c r="C98" s="10"/>
      <c r="D98" s="11" t="s">
        <v>20</v>
      </c>
      <c r="E98" s="23" t="s">
        <v>123</v>
      </c>
      <c r="F98" s="23" t="s">
        <v>115</v>
      </c>
      <c r="G98" s="23" t="s">
        <v>111</v>
      </c>
      <c r="H98" s="64" t="s">
        <v>117</v>
      </c>
      <c r="I98" s="69" t="s">
        <v>63</v>
      </c>
      <c r="J98" s="69" t="s">
        <v>129</v>
      </c>
      <c r="K98" s="69" t="s">
        <v>130</v>
      </c>
    </row>
    <row r="99" spans="1:12" ht="180" x14ac:dyDescent="0.25">
      <c r="A99" s="94"/>
      <c r="B99" s="10" t="s">
        <v>21</v>
      </c>
      <c r="C99" s="10"/>
      <c r="D99" s="11" t="s">
        <v>20</v>
      </c>
      <c r="E99" s="23" t="s">
        <v>124</v>
      </c>
      <c r="F99" s="23" t="s">
        <v>116</v>
      </c>
      <c r="G99" s="23" t="s">
        <v>111</v>
      </c>
      <c r="H99" s="64" t="s">
        <v>117</v>
      </c>
      <c r="I99" s="69" t="s">
        <v>81</v>
      </c>
      <c r="J99" s="69" t="s">
        <v>129</v>
      </c>
      <c r="K99" s="69" t="s">
        <v>130</v>
      </c>
    </row>
    <row r="100" spans="1:12" ht="90" x14ac:dyDescent="0.2">
      <c r="A100" s="94"/>
      <c r="B100" s="12" t="s">
        <v>44</v>
      </c>
      <c r="C100" s="12"/>
      <c r="D100" s="13" t="s">
        <v>18</v>
      </c>
      <c r="E100" s="20" t="s">
        <v>24</v>
      </c>
      <c r="F100" s="20" t="s">
        <v>24</v>
      </c>
      <c r="G100" s="20" t="s">
        <v>24</v>
      </c>
      <c r="H100" s="66" t="s">
        <v>24</v>
      </c>
      <c r="I100" s="66" t="s">
        <v>24</v>
      </c>
      <c r="J100" s="66" t="s">
        <v>24</v>
      </c>
      <c r="K100" s="66" t="s">
        <v>24</v>
      </c>
    </row>
    <row r="101" spans="1:12" ht="15" x14ac:dyDescent="0.2">
      <c r="A101" s="94"/>
      <c r="B101" s="12" t="s">
        <v>38</v>
      </c>
      <c r="C101" s="12"/>
      <c r="D101" s="13" t="s">
        <v>18</v>
      </c>
      <c r="E101" s="20">
        <f>F101</f>
        <v>89075.19</v>
      </c>
      <c r="F101" s="20">
        <v>89075.19</v>
      </c>
      <c r="G101" s="20" t="s">
        <v>24</v>
      </c>
      <c r="H101" s="66" t="s">
        <v>24</v>
      </c>
      <c r="I101" s="66">
        <f>89075.19-1260.6</f>
        <v>87814.59</v>
      </c>
      <c r="J101" s="66" t="s">
        <v>24</v>
      </c>
      <c r="K101" s="66" t="s">
        <v>24</v>
      </c>
    </row>
    <row r="102" spans="1:12" ht="15" x14ac:dyDescent="0.2">
      <c r="A102" s="94"/>
      <c r="B102" s="12" t="s">
        <v>39</v>
      </c>
      <c r="C102" s="12"/>
      <c r="D102" s="13" t="s">
        <v>18</v>
      </c>
      <c r="E102" s="20">
        <f t="shared" ref="E102:E104" si="16">F102</f>
        <v>107600.45</v>
      </c>
      <c r="F102" s="20">
        <v>107600.45</v>
      </c>
      <c r="G102" s="20" t="s">
        <v>24</v>
      </c>
      <c r="H102" s="66" t="s">
        <v>24</v>
      </c>
      <c r="I102" s="66">
        <f>107600.45-1260.6</f>
        <v>106339.84999999999</v>
      </c>
      <c r="J102" s="66" t="s">
        <v>24</v>
      </c>
      <c r="K102" s="66" t="s">
        <v>24</v>
      </c>
    </row>
    <row r="103" spans="1:12" ht="15" x14ac:dyDescent="0.2">
      <c r="A103" s="94"/>
      <c r="B103" s="12" t="s">
        <v>40</v>
      </c>
      <c r="C103" s="12"/>
      <c r="D103" s="13" t="s">
        <v>18</v>
      </c>
      <c r="E103" s="20">
        <f t="shared" si="16"/>
        <v>22724.03</v>
      </c>
      <c r="F103" s="20">
        <v>22724.03</v>
      </c>
      <c r="G103" s="20" t="s">
        <v>24</v>
      </c>
      <c r="H103" s="66" t="s">
        <v>24</v>
      </c>
      <c r="I103" s="66">
        <f>22724.03-1260.6</f>
        <v>21463.43</v>
      </c>
      <c r="J103" s="66" t="s">
        <v>24</v>
      </c>
      <c r="K103" s="66" t="s">
        <v>24</v>
      </c>
    </row>
    <row r="104" spans="1:12" ht="15" x14ac:dyDescent="0.2">
      <c r="A104" s="94"/>
      <c r="B104" s="12" t="s">
        <v>41</v>
      </c>
      <c r="C104" s="12"/>
      <c r="D104" s="13" t="s">
        <v>18</v>
      </c>
      <c r="E104" s="20">
        <f t="shared" si="16"/>
        <v>27251.919999999998</v>
      </c>
      <c r="F104" s="20">
        <v>27251.919999999998</v>
      </c>
      <c r="G104" s="20" t="s">
        <v>24</v>
      </c>
      <c r="H104" s="66" t="s">
        <v>24</v>
      </c>
      <c r="I104" s="66">
        <f>27251.92-1260.6</f>
        <v>25991.32</v>
      </c>
      <c r="J104" s="66" t="s">
        <v>24</v>
      </c>
      <c r="K104" s="66" t="s">
        <v>24</v>
      </c>
    </row>
    <row r="105" spans="1:12" ht="90" x14ac:dyDescent="0.25">
      <c r="A105" s="94"/>
      <c r="B105" s="10" t="s">
        <v>35</v>
      </c>
      <c r="C105" s="10"/>
      <c r="D105" s="13" t="s">
        <v>18</v>
      </c>
      <c r="E105" s="20">
        <f>SUM(F105:H105)</f>
        <v>193018.11447506002</v>
      </c>
      <c r="F105" s="20">
        <f>181402.35+1965.79</f>
        <v>183368.14</v>
      </c>
      <c r="G105" s="20">
        <f t="shared" ref="G105:G106" si="17">4001.99*2.411294</f>
        <v>9649.9744750599984</v>
      </c>
      <c r="H105" s="66" t="s">
        <v>24</v>
      </c>
      <c r="I105" s="66">
        <v>179968.29</v>
      </c>
      <c r="J105" s="66" t="s">
        <v>24</v>
      </c>
      <c r="K105" s="66" t="s">
        <v>24</v>
      </c>
    </row>
    <row r="106" spans="1:12" ht="90" x14ac:dyDescent="0.25">
      <c r="A106" s="94"/>
      <c r="B106" s="10" t="s">
        <v>43</v>
      </c>
      <c r="C106" s="10"/>
      <c r="D106" s="13" t="s">
        <v>18</v>
      </c>
      <c r="E106" s="20">
        <f>SUM(F106:H106)</f>
        <v>282421.70447505999</v>
      </c>
      <c r="F106" s="20">
        <f>270805.94+1965.79</f>
        <v>272771.73</v>
      </c>
      <c r="G106" s="20">
        <f t="shared" si="17"/>
        <v>9649.9744750599984</v>
      </c>
      <c r="H106" s="66" t="s">
        <v>24</v>
      </c>
      <c r="I106" s="66">
        <v>269371.88</v>
      </c>
      <c r="J106" s="66" t="s">
        <v>24</v>
      </c>
      <c r="K106" s="66" t="s">
        <v>24</v>
      </c>
    </row>
    <row r="107" spans="1:12" ht="69.599999999999994" customHeight="1" x14ac:dyDescent="0.25">
      <c r="A107" s="94"/>
      <c r="B107" s="10" t="s">
        <v>23</v>
      </c>
      <c r="C107" s="10"/>
      <c r="D107" s="13" t="s">
        <v>18</v>
      </c>
      <c r="E107" s="20">
        <v>35800.15</v>
      </c>
      <c r="F107" s="20">
        <f>E107</f>
        <v>35800.15</v>
      </c>
      <c r="G107" s="20" t="s">
        <v>24</v>
      </c>
      <c r="H107" s="66" t="s">
        <v>24</v>
      </c>
      <c r="I107" s="66">
        <f>E107</f>
        <v>35800.15</v>
      </c>
      <c r="J107" s="66" t="s">
        <v>24</v>
      </c>
      <c r="K107" s="66" t="s">
        <v>24</v>
      </c>
    </row>
    <row r="108" spans="1:12" ht="69.599999999999994" customHeight="1" x14ac:dyDescent="0.25">
      <c r="A108" s="95"/>
      <c r="B108" s="10" t="s">
        <v>83</v>
      </c>
      <c r="C108" s="10"/>
      <c r="D108" s="13" t="s">
        <v>18</v>
      </c>
      <c r="E108" s="20">
        <f>F108+G108</f>
        <v>43755.927146000002</v>
      </c>
      <c r="F108" s="20">
        <f>32323.83+1965.79</f>
        <v>34289.620000000003</v>
      </c>
      <c r="G108" s="22">
        <f>4001.99*2.3654</f>
        <v>9466.307146000001</v>
      </c>
      <c r="H108" s="66" t="s">
        <v>24</v>
      </c>
      <c r="I108" s="66">
        <f>32323.83-654.47</f>
        <v>31669.360000000001</v>
      </c>
      <c r="J108" s="66" t="s">
        <v>24</v>
      </c>
      <c r="K108" s="66" t="s">
        <v>24</v>
      </c>
    </row>
    <row r="109" spans="1:12" ht="90" customHeight="1" x14ac:dyDescent="0.2">
      <c r="A109" s="96" t="s">
        <v>79</v>
      </c>
      <c r="B109" s="26" t="s">
        <v>61</v>
      </c>
      <c r="C109" s="26"/>
      <c r="D109" s="13" t="s">
        <v>18</v>
      </c>
      <c r="E109" s="20">
        <v>3978.76</v>
      </c>
      <c r="F109" s="20">
        <v>3268.55</v>
      </c>
      <c r="G109" s="20" t="s">
        <v>24</v>
      </c>
      <c r="H109" s="66" t="s">
        <v>24</v>
      </c>
      <c r="I109" s="66">
        <v>3268.55</v>
      </c>
      <c r="J109" s="66" t="s">
        <v>24</v>
      </c>
      <c r="K109" s="66" t="s">
        <v>24</v>
      </c>
    </row>
    <row r="110" spans="1:12" ht="90" x14ac:dyDescent="0.2">
      <c r="A110" s="97"/>
      <c r="B110" s="26" t="s">
        <v>62</v>
      </c>
      <c r="C110" s="26"/>
      <c r="D110" s="13" t="s">
        <v>18</v>
      </c>
      <c r="E110" s="20">
        <v>4982.75</v>
      </c>
      <c r="F110" s="20">
        <v>4982.75</v>
      </c>
      <c r="G110" s="20" t="s">
        <v>24</v>
      </c>
      <c r="H110" s="66" t="s">
        <v>24</v>
      </c>
      <c r="I110" s="66">
        <v>4982.75</v>
      </c>
      <c r="J110" s="66" t="s">
        <v>24</v>
      </c>
      <c r="K110" s="66" t="s">
        <v>24</v>
      </c>
    </row>
    <row r="111" spans="1:12" ht="105" x14ac:dyDescent="0.2">
      <c r="A111" s="98"/>
      <c r="B111" s="26" t="s">
        <v>84</v>
      </c>
      <c r="C111" s="26"/>
      <c r="D111" s="13" t="s">
        <v>18</v>
      </c>
      <c r="E111" s="20" t="s">
        <v>24</v>
      </c>
      <c r="F111" s="20" t="s">
        <v>24</v>
      </c>
      <c r="G111" s="20" t="s">
        <v>24</v>
      </c>
      <c r="H111" s="66">
        <v>5421.31</v>
      </c>
      <c r="I111" s="66" t="s">
        <v>24</v>
      </c>
      <c r="J111" s="66" t="s">
        <v>24</v>
      </c>
      <c r="K111" s="66" t="s">
        <v>24</v>
      </c>
      <c r="L111" s="16" t="s">
        <v>89</v>
      </c>
    </row>
    <row r="112" spans="1:12" ht="40.15" customHeight="1" x14ac:dyDescent="0.2">
      <c r="A112" s="47"/>
      <c r="B112" s="48"/>
      <c r="C112" s="48"/>
      <c r="D112" s="49"/>
      <c r="E112" s="50"/>
      <c r="F112" s="50"/>
      <c r="G112" s="50"/>
      <c r="H112" s="70"/>
      <c r="I112" s="70"/>
      <c r="J112" s="70"/>
      <c r="K112" s="70"/>
    </row>
    <row r="113" spans="1:11" ht="30" customHeight="1" thickBot="1" x14ac:dyDescent="0.25">
      <c r="A113" s="18" t="s">
        <v>30</v>
      </c>
    </row>
    <row r="114" spans="1:11" ht="90.75" thickBot="1" x14ac:dyDescent="0.25">
      <c r="A114" s="14" t="s">
        <v>3</v>
      </c>
      <c r="B114" s="14" t="s">
        <v>27</v>
      </c>
      <c r="C114" s="14"/>
      <c r="D114" s="14" t="s">
        <v>16</v>
      </c>
      <c r="E114" s="14" t="s">
        <v>4</v>
      </c>
      <c r="F114" s="14" t="s">
        <v>6</v>
      </c>
      <c r="G114" s="14" t="s">
        <v>7</v>
      </c>
      <c r="H114" s="71" t="s">
        <v>1</v>
      </c>
    </row>
    <row r="115" spans="1:11" ht="15.75" thickBot="1" x14ac:dyDescent="0.3">
      <c r="A115" s="87" t="s">
        <v>8</v>
      </c>
      <c r="B115" s="88"/>
      <c r="C115" s="88"/>
      <c r="D115" s="89"/>
      <c r="E115" s="15" t="s">
        <v>9</v>
      </c>
      <c r="F115" s="15" t="s">
        <v>9</v>
      </c>
      <c r="G115" s="15" t="s">
        <v>9</v>
      </c>
      <c r="H115" s="72" t="s">
        <v>9</v>
      </c>
    </row>
    <row r="116" spans="1:11" ht="70.900000000000006" customHeight="1" thickBot="1" x14ac:dyDescent="0.3">
      <c r="A116" s="25" t="s">
        <v>67</v>
      </c>
      <c r="B116" s="24" t="s">
        <v>28</v>
      </c>
      <c r="C116" s="24"/>
      <c r="D116" s="21" t="s">
        <v>59</v>
      </c>
      <c r="E116" s="32">
        <v>116.87</v>
      </c>
      <c r="F116" s="51">
        <v>61.44</v>
      </c>
      <c r="G116" s="52">
        <v>17.920000000000002</v>
      </c>
      <c r="H116" s="73">
        <v>1.53</v>
      </c>
    </row>
    <row r="117" spans="1:11" ht="58.9" customHeight="1" thickBot="1" x14ac:dyDescent="0.3">
      <c r="A117" s="25" t="s">
        <v>68</v>
      </c>
      <c r="B117" s="24" t="s">
        <v>28</v>
      </c>
      <c r="C117" s="24"/>
      <c r="D117" s="21" t="s">
        <v>59</v>
      </c>
      <c r="E117" s="32">
        <v>156.74</v>
      </c>
      <c r="F117" s="51">
        <v>92.92</v>
      </c>
      <c r="G117" s="53">
        <v>21.443000000000001</v>
      </c>
      <c r="H117" s="74">
        <v>1.825</v>
      </c>
      <c r="I117" s="75"/>
      <c r="J117" s="75"/>
      <c r="K117" s="75"/>
    </row>
    <row r="118" spans="1:11" ht="75.599999999999994" customHeight="1" thickBot="1" x14ac:dyDescent="0.3">
      <c r="A118" s="25" t="s">
        <v>69</v>
      </c>
      <c r="B118" s="24" t="s">
        <v>28</v>
      </c>
      <c r="C118" s="24"/>
      <c r="D118" s="21" t="s">
        <v>59</v>
      </c>
      <c r="E118" s="32">
        <v>153.58000000000001</v>
      </c>
      <c r="F118" s="51">
        <v>61.35</v>
      </c>
      <c r="G118" s="52">
        <v>15.15</v>
      </c>
      <c r="H118" s="74">
        <v>1.29</v>
      </c>
      <c r="I118" s="75"/>
      <c r="J118" s="75"/>
      <c r="K118" s="75"/>
    </row>
    <row r="119" spans="1:11" ht="72.599999999999994" customHeight="1" thickBot="1" x14ac:dyDescent="0.3">
      <c r="A119" s="25" t="s">
        <v>70</v>
      </c>
      <c r="B119" s="24" t="s">
        <v>28</v>
      </c>
      <c r="C119" s="24"/>
      <c r="D119" s="21" t="s">
        <v>59</v>
      </c>
      <c r="E119" s="32">
        <v>205.73</v>
      </c>
      <c r="F119" s="51">
        <v>101.94</v>
      </c>
      <c r="G119" s="52">
        <v>35.89</v>
      </c>
      <c r="H119" s="74">
        <v>3.0550000000000002</v>
      </c>
      <c r="I119" s="75"/>
      <c r="J119" s="75"/>
      <c r="K119" s="75"/>
    </row>
    <row r="120" spans="1:11" ht="58.9" customHeight="1" thickBot="1" x14ac:dyDescent="0.3">
      <c r="A120" s="25" t="s">
        <v>71</v>
      </c>
      <c r="B120" s="24" t="s">
        <v>28</v>
      </c>
      <c r="C120" s="24"/>
      <c r="D120" s="21" t="s">
        <v>59</v>
      </c>
      <c r="E120" s="32">
        <v>154.09</v>
      </c>
      <c r="F120" s="51">
        <v>89.96</v>
      </c>
      <c r="G120" s="52">
        <v>22.53</v>
      </c>
      <c r="H120" s="76">
        <v>1.92</v>
      </c>
      <c r="I120" s="75"/>
      <c r="J120" s="75"/>
      <c r="K120" s="75"/>
    </row>
    <row r="121" spans="1:11" ht="58.9" customHeight="1" thickBot="1" x14ac:dyDescent="0.3">
      <c r="A121" s="27" t="s">
        <v>72</v>
      </c>
      <c r="B121" s="24" t="s">
        <v>28</v>
      </c>
      <c r="C121" s="39"/>
      <c r="D121" s="25" t="s">
        <v>66</v>
      </c>
      <c r="E121" s="32">
        <v>99867.58</v>
      </c>
      <c r="F121" s="51">
        <v>23083.48</v>
      </c>
      <c r="G121" s="52">
        <v>24705.9</v>
      </c>
      <c r="H121" s="76">
        <v>2103</v>
      </c>
      <c r="I121" s="75"/>
      <c r="J121" s="75"/>
      <c r="K121" s="75"/>
    </row>
    <row r="122" spans="1:11" ht="62.45" customHeight="1" thickBot="1" x14ac:dyDescent="0.3">
      <c r="A122" s="27" t="s">
        <v>73</v>
      </c>
      <c r="B122" s="24" t="s">
        <v>28</v>
      </c>
      <c r="C122" s="39"/>
      <c r="D122" s="25" t="s">
        <v>66</v>
      </c>
      <c r="E122" s="32">
        <v>1404760.38</v>
      </c>
      <c r="F122" s="51">
        <v>362357.29</v>
      </c>
      <c r="G122" s="52">
        <v>864706.66</v>
      </c>
      <c r="H122" s="76">
        <v>51968.47</v>
      </c>
      <c r="I122" s="75"/>
      <c r="J122" s="75"/>
      <c r="K122" s="75"/>
    </row>
    <row r="123" spans="1:11" ht="75.75" thickBot="1" x14ac:dyDescent="0.3">
      <c r="A123" s="25" t="s">
        <v>74</v>
      </c>
      <c r="B123" s="24" t="s">
        <v>65</v>
      </c>
      <c r="C123" s="24"/>
      <c r="D123" s="21" t="s">
        <v>59</v>
      </c>
      <c r="E123" s="32">
        <v>96.64</v>
      </c>
      <c r="F123" s="51">
        <v>80.77</v>
      </c>
      <c r="G123" s="52">
        <v>19.170000000000002</v>
      </c>
      <c r="H123" s="76">
        <v>1.63</v>
      </c>
      <c r="I123" s="75"/>
      <c r="J123" s="75"/>
      <c r="K123" s="75"/>
    </row>
    <row r="126" spans="1:11" x14ac:dyDescent="0.2">
      <c r="A126" s="16" t="s">
        <v>134</v>
      </c>
    </row>
    <row r="127" spans="1:11" x14ac:dyDescent="0.2">
      <c r="A127" s="16" t="s">
        <v>135</v>
      </c>
    </row>
    <row r="128" spans="1:11" x14ac:dyDescent="0.2">
      <c r="A128" s="16" t="s">
        <v>136</v>
      </c>
    </row>
  </sheetData>
  <mergeCells count="15">
    <mergeCell ref="A9:A35"/>
    <mergeCell ref="C33:C35"/>
    <mergeCell ref="C30:C31"/>
    <mergeCell ref="A5:K5"/>
    <mergeCell ref="A115:D115"/>
    <mergeCell ref="A8:D8"/>
    <mergeCell ref="A37:A66"/>
    <mergeCell ref="A67:A92"/>
    <mergeCell ref="A93:A108"/>
    <mergeCell ref="A109:A111"/>
    <mergeCell ref="B37:B41"/>
    <mergeCell ref="C9:C17"/>
    <mergeCell ref="C18:C22"/>
    <mergeCell ref="C23:C26"/>
    <mergeCell ref="C27:C29"/>
  </mergeCells>
  <pageMargins left="0.51181102362204722" right="0.31496062992125984" top="0.35433070866141736" bottom="0.35433070866141736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Прил.№2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Отдел</cp:lastModifiedBy>
  <cp:lastPrinted>2020-02-07T01:45:56Z</cp:lastPrinted>
  <dcterms:modified xsi:type="dcterms:W3CDTF">2020-02-07T03:51:54Z</dcterms:modified>
</cp:coreProperties>
</file>