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I130" i="1"/>
  <c r="I129"/>
  <c r="I128"/>
  <c r="I127"/>
  <c r="I126"/>
  <c r="I125"/>
  <c r="E130"/>
  <c r="E129"/>
  <c r="E128"/>
  <c r="E127"/>
  <c r="E126"/>
  <c r="E125"/>
  <c r="AO130" l="1"/>
  <c r="AO129"/>
  <c r="AO128"/>
  <c r="AO127"/>
  <c r="AO126"/>
  <c r="AO125"/>
  <c r="AN130"/>
  <c r="AN129"/>
  <c r="AN128"/>
  <c r="AN127"/>
  <c r="AN126"/>
  <c r="AN125"/>
  <c r="AL126" l="1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<sst xmlns="http://schemas.openxmlformats.org/spreadsheetml/2006/main" count="685" uniqueCount="166">
  <si>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</si>
  <si>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</si>
  <si>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</si>
  <si>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</si>
  <si>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</si>
  <si>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</si>
  <si>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</si>
  <si>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</si>
  <si>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</si>
  <si>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</si>
  <si>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</si>
  <si>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</si>
  <si>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</si>
  <si>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</si>
  <si>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</si>
  <si>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</si>
  <si>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</si>
  <si>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</si>
  <si>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</si>
  <si>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</si>
  <si>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</si>
  <si>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</si>
  <si>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</si>
  <si>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</si>
  <si>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</si>
  <si>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</si>
  <si>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</si>
  <si>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</si>
  <si>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</si>
  <si>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</si>
  <si>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</si>
  <si>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</si>
  <si>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</si>
  <si>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</si>
  <si>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</si>
  <si>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</si>
  <si>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</si>
  <si>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</si>
  <si>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</si>
  <si>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</si>
  <si>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</si>
  <si>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</si>
  <si>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</si>
  <si>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</si>
  <si>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</si>
  <si>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</si>
  <si>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</si>
  <si>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</si>
  <si>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</si>
  <si>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</si>
  <si>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</si>
  <si>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</si>
  <si>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</si>
  <si>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</si>
  <si>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</si>
  <si>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</si>
  <si>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</si>
  <si>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</si>
  <si>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</si>
  <si>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</si>
  <si>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</si>
  <si>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</si>
  <si>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</si>
  <si>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</si>
  <si>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</si>
  <si>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</si>
  <si>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</si>
  <si>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</si>
  <si>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</si>
  <si>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</si>
  <si>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</si>
  <si>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</si>
  <si>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</si>
  <si>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</si>
  <si>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</si>
  <si>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</si>
  <si>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</si>
  <si>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</si>
  <si>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</si>
  <si>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</si>
  <si>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</si>
  <si>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</si>
  <si>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</si>
  <si>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</si>
  <si>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</si>
  <si>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</si>
  <si>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</si>
  <si>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</si>
  <si>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</si>
  <si>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</si>
  <si>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</si>
  <si>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</si>
  <si>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</si>
  <si>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</si>
  <si>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</si>
  <si>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</si>
  <si>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</si>
  <si>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</si>
  <si>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</si>
  <si>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</si>
  <si>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</si>
  <si>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</si>
  <si>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</si>
  <si>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</si>
  <si>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</si>
  <si>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</si>
  <si>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</si>
  <si>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</si>
  <si>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</si>
  <si>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</si>
  <si>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</si>
  <si>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</si>
  <si>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</si>
  <si>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</si>
  <si>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</si>
  <si>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</si>
  <si>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</si>
  <si>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</si>
  <si>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</si>
  <si>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</si>
  <si>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</si>
  <si>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</si>
  <si>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</si>
  <si>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</si>
  <si>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</si>
  <si>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</si>
  <si>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</si>
  <si>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</si>
  <si>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</si>
  <si>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</si>
  <si>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</si>
  <si>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</si>
  <si>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</si>
  <si>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</si>
  <si>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</si>
  <si>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</si>
  <si>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</si>
  <si>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</si>
  <si>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</si>
  <si>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</si>
  <si>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</si>
  <si>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</si>
  <si>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</si>
  <si>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</si>
  <si>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</si>
  <si>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</si>
  <si>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</si>
  <si>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</si>
  <si>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</si>
  <si>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</si>
  <si>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</si>
  <si>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</si>
  <si>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</si>
  <si>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</si>
  <si>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</si>
  <si>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</si>
  <si>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</si>
  <si>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</si>
  <si>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</si>
  <si>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</si>
  <si>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</si>
  <si>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</si>
  <si>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</si>
  <si>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</si>
  <si>
    <r>
      <rPr>
        <b/>
        <sz val="9"/>
        <color theme="5" tint="-0.249977111117893"/>
        <rFont val="Calibri"/>
        <family val="2"/>
        <charset val="204"/>
        <scheme val="minor"/>
      </rPr>
      <t>з/п</t>
    </r>
    <r>
      <rPr>
        <sz val="9"/>
        <color theme="5" tint="-0.249977111117893"/>
        <rFont val="Calibri"/>
        <family val="2"/>
        <charset val="204"/>
        <scheme val="minor"/>
      </rPr>
      <t xml:space="preserve"> после корректировки 31.04.21г.</t>
    </r>
  </si>
  <si>
    <t>от 01.10.2021 г. № 181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</si>
</sst>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7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5" tint="-0.249977111117893"/>
      <name val="Calibri"/>
      <family val="2"/>
      <charset val="204"/>
      <scheme val="minor"/>
    </font>
    <font>
      <b/>
      <sz val="9"/>
      <color theme="5" tint="-0.249977111117893"/>
      <name val="Calibri"/>
      <family val="2"/>
      <charset val="204"/>
      <scheme val="minor"/>
    </font>
    <font>
      <sz val="8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31.05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I11">
            <v>221.36449058657408</v>
          </cell>
        </row>
        <row r="12">
          <cell r="I12">
            <v>229.35202578172783</v>
          </cell>
        </row>
        <row r="13">
          <cell r="I13">
            <v>266.29347175972225</v>
          </cell>
        </row>
        <row r="14">
          <cell r="I14">
            <v>238.19674809395428</v>
          </cell>
        </row>
        <row r="15">
          <cell r="I15">
            <v>212.21322326729367</v>
          </cell>
        </row>
        <row r="16">
          <cell r="I16">
            <v>219.4157182669903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A5" sqref="A5:K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9.109375" style="7" hidden="1" customWidth="1"/>
    <col min="19" max="19" width="5.88671875" style="7" hidden="1" customWidth="1"/>
    <col min="20" max="23" width="9.109375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9.109375" style="7" hidden="1" customWidth="1"/>
    <col min="29" max="29" width="8.21875" style="7" hidden="1" customWidth="1"/>
    <col min="30" max="30" width="8" style="7" hidden="1" customWidth="1"/>
    <col min="31" max="31" width="9.109375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9.109375" style="7" hidden="1" customWidth="1"/>
    <col min="39" max="39" width="11.21875" style="7" hidden="1" customWidth="1"/>
    <col min="40" max="41" width="0" style="7" hidden="1" customWidth="1"/>
    <col min="42" max="42" width="10.5546875" style="7" hidden="1" customWidth="1"/>
    <col min="43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165</v>
      </c>
      <c r="K4" s="54"/>
    </row>
    <row r="5" spans="1:39" ht="18">
      <c r="A5" s="118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119" t="s">
        <v>8</v>
      </c>
      <c r="B8" s="119"/>
      <c r="C8" s="119"/>
      <c r="D8" s="119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134" t="s">
        <v>77</v>
      </c>
      <c r="B9" s="13" t="s">
        <v>10</v>
      </c>
      <c r="C9" s="129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85">
        <v>270.04000000000002</v>
      </c>
      <c r="Z9" s="86">
        <v>218.16</v>
      </c>
      <c r="AA9" s="87">
        <v>11.109</v>
      </c>
      <c r="AB9" s="86">
        <v>5.7160000000000002</v>
      </c>
      <c r="AC9" s="86">
        <v>4.0739999999999998</v>
      </c>
      <c r="AD9" s="87">
        <v>0.45800000000000002</v>
      </c>
      <c r="AE9" s="87">
        <v>24.11</v>
      </c>
      <c r="AF9" s="87">
        <v>6.4139999999999997</v>
      </c>
      <c r="AG9" s="87">
        <f t="shared" ref="AG9" si="0">AA9+AD9+AE9+AF9</f>
        <v>42.091000000000001</v>
      </c>
      <c r="AH9" s="86">
        <v>271.22000000000003</v>
      </c>
      <c r="AI9" s="88">
        <f>AH9-AB9-AC9-AG9</f>
        <v>219.339</v>
      </c>
      <c r="AJ9" s="89">
        <f>AI9-218.16</f>
        <v>1.179000000000002</v>
      </c>
      <c r="AK9" s="90">
        <f>T9-AB9-AC9-AG9</f>
        <v>-51.881</v>
      </c>
      <c r="AL9" s="91">
        <f>AK9-AI9</f>
        <v>-271.22000000000003</v>
      </c>
      <c r="AM9" s="92">
        <v>291.53656671968002</v>
      </c>
    </row>
    <row r="10" spans="1:39" ht="13.8">
      <c r="A10" s="135"/>
      <c r="B10" s="13" t="s">
        <v>92</v>
      </c>
      <c r="C10" s="130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135"/>
      <c r="B11" s="13" t="s">
        <v>11</v>
      </c>
      <c r="C11" s="130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135"/>
      <c r="B12" s="13" t="s">
        <v>12</v>
      </c>
      <c r="C12" s="130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135"/>
      <c r="B13" s="13" t="s">
        <v>93</v>
      </c>
      <c r="C13" s="130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135"/>
      <c r="B14" s="13" t="s">
        <v>11</v>
      </c>
      <c r="C14" s="130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135"/>
      <c r="B15" s="13" t="s">
        <v>12</v>
      </c>
      <c r="C15" s="130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135"/>
      <c r="B16" s="13" t="s">
        <v>95</v>
      </c>
      <c r="C16" s="130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135"/>
      <c r="B17" s="13" t="s">
        <v>11</v>
      </c>
      <c r="C17" s="130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135"/>
      <c r="B18" s="13" t="s">
        <v>12</v>
      </c>
      <c r="C18" s="131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135"/>
      <c r="B19" s="13" t="s">
        <v>96</v>
      </c>
      <c r="C19" s="129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135"/>
      <c r="B20" s="13" t="s">
        <v>93</v>
      </c>
      <c r="C20" s="130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135"/>
      <c r="B21" s="13" t="s">
        <v>11</v>
      </c>
      <c r="C21" s="130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135"/>
      <c r="B22" s="13" t="s">
        <v>100</v>
      </c>
      <c r="C22" s="130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135"/>
      <c r="B23" s="13" t="s">
        <v>11</v>
      </c>
      <c r="C23" s="131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135"/>
      <c r="B24" s="13" t="s">
        <v>102</v>
      </c>
      <c r="C24" s="129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135"/>
      <c r="B25" s="13" t="s">
        <v>98</v>
      </c>
      <c r="C25" s="130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135"/>
      <c r="B26" s="13" t="s">
        <v>11</v>
      </c>
      <c r="C26" s="130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135"/>
      <c r="B27" s="13" t="s">
        <v>12</v>
      </c>
      <c r="C27" s="131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135"/>
      <c r="B28" s="13" t="s">
        <v>30</v>
      </c>
      <c r="C28" s="129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135"/>
      <c r="B29" s="13" t="s">
        <v>95</v>
      </c>
      <c r="C29" s="130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135"/>
      <c r="B30" s="13" t="s">
        <v>12</v>
      </c>
      <c r="C30" s="131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135"/>
      <c r="B31" s="13" t="s">
        <v>123</v>
      </c>
      <c r="C31" s="129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135"/>
      <c r="B32" s="13" t="s">
        <v>121</v>
      </c>
      <c r="C32" s="130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135"/>
      <c r="B33" s="13" t="s">
        <v>11</v>
      </c>
      <c r="C33" s="131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135"/>
      <c r="B34" s="13" t="s">
        <v>31</v>
      </c>
      <c r="C34" s="129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135"/>
      <c r="B35" s="13" t="s">
        <v>60</v>
      </c>
      <c r="C35" s="131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135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135"/>
      <c r="B37" s="13" t="s">
        <v>31</v>
      </c>
      <c r="C37" s="129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135"/>
      <c r="B38" s="13" t="s">
        <v>60</v>
      </c>
      <c r="C38" s="130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135"/>
      <c r="B39" s="13" t="s">
        <v>11</v>
      </c>
      <c r="C39" s="130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135"/>
      <c r="B40" s="13" t="s">
        <v>121</v>
      </c>
      <c r="C40" s="130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136"/>
      <c r="B41" s="13" t="s">
        <v>11</v>
      </c>
      <c r="C41" s="131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120" t="s">
        <v>73</v>
      </c>
      <c r="B43" s="126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121"/>
      <c r="B44" s="127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121"/>
      <c r="B45" s="127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121"/>
      <c r="B46" s="127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121"/>
      <c r="B47" s="128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121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121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121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121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121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121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121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121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121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121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121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121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121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121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121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121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121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121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121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121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121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121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121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121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121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121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122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132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133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133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133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133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133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133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133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133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133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120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121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121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121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121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121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121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121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121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121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121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121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121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121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121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121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122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123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124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125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76" t="s">
        <v>149</v>
      </c>
      <c r="Z123" s="93" t="s">
        <v>150</v>
      </c>
      <c r="AA123" s="77" t="s">
        <v>151</v>
      </c>
      <c r="AB123" s="78" t="s">
        <v>152</v>
      </c>
      <c r="AC123" s="78" t="s">
        <v>153</v>
      </c>
      <c r="AD123" s="77" t="s">
        <v>154</v>
      </c>
      <c r="AE123" s="77" t="s">
        <v>155</v>
      </c>
      <c r="AF123" s="79" t="s">
        <v>156</v>
      </c>
      <c r="AG123" s="114" t="s">
        <v>157</v>
      </c>
      <c r="AH123" s="80" t="s">
        <v>158</v>
      </c>
      <c r="AI123" s="81" t="s">
        <v>159</v>
      </c>
      <c r="AJ123" s="81" t="s">
        <v>160</v>
      </c>
      <c r="AK123" s="82" t="s">
        <v>161</v>
      </c>
      <c r="AL123" s="82" t="s">
        <v>160</v>
      </c>
      <c r="AM123" s="83" t="s">
        <v>162</v>
      </c>
      <c r="AN123" s="115" t="s">
        <v>164</v>
      </c>
      <c r="AO123" s="115" t="s">
        <v>160</v>
      </c>
      <c r="AP123" s="116" t="s">
        <v>162</v>
      </c>
    </row>
    <row r="124" spans="1:44" ht="21.6" customHeight="1">
      <c r="A124" s="119" t="s">
        <v>8</v>
      </c>
      <c r="B124" s="119"/>
      <c r="C124" s="119"/>
      <c r="D124" s="119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108" t="s">
        <v>163</v>
      </c>
      <c r="AN124" s="84"/>
      <c r="AO124" s="84"/>
      <c r="AP124" s="108" t="s">
        <v>163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221.36449058657408</v>
      </c>
      <c r="F125" s="66" t="s">
        <v>148</v>
      </c>
      <c r="G125" s="66" t="s">
        <v>148</v>
      </c>
      <c r="H125" s="66" t="s">
        <v>148</v>
      </c>
      <c r="I125" s="65">
        <f>122.18+8.462+13.38+0.52</f>
        <v>144.542</v>
      </c>
      <c r="J125" s="66">
        <v>16.89</v>
      </c>
      <c r="K125" s="66">
        <v>1.24</v>
      </c>
      <c r="Y125" s="99">
        <f>211.4-12.4</f>
        <v>199</v>
      </c>
      <c r="Z125" s="110">
        <f>134.58-12.4</f>
        <v>122.18</v>
      </c>
      <c r="AA125" s="104">
        <v>11.78</v>
      </c>
      <c r="AB125" s="111">
        <v>16.89</v>
      </c>
      <c r="AC125" s="111">
        <v>1.24</v>
      </c>
      <c r="AD125" s="104">
        <v>0.247</v>
      </c>
      <c r="AE125" s="104">
        <f>43.26-1.31</f>
        <v>41.949999999999996</v>
      </c>
      <c r="AF125" s="104">
        <f>4.68+0.031</f>
        <v>4.7109999999999994</v>
      </c>
      <c r="AG125" s="113">
        <f t="shared" ref="AG125:AG130" si="15">AA125+AD125+AE125+AF125</f>
        <v>58.687999999999995</v>
      </c>
      <c r="AH125" s="107">
        <v>207.46</v>
      </c>
      <c r="AI125" s="105">
        <f>AH125-AB125-AC125-AG125</f>
        <v>130.642</v>
      </c>
      <c r="AJ125" s="106">
        <f>AI125-122.18</f>
        <v>8.4619999999999891</v>
      </c>
      <c r="AK125" s="105">
        <f>AM125-AB125-AC125-AG125</f>
        <v>144.02199999999999</v>
      </c>
      <c r="AL125" s="106">
        <f>AK125-AI125</f>
        <v>13.379999999999995</v>
      </c>
      <c r="AM125" s="109">
        <v>220.84</v>
      </c>
      <c r="AN125" s="105">
        <f t="shared" ref="AN125:AN130" si="16">AP125-AB125-AC125-AG125</f>
        <v>144.54200000000003</v>
      </c>
      <c r="AO125" s="106">
        <f t="shared" ref="AO125:AO130" si="17">AN125-AK125</f>
        <v>0.52000000000003865</v>
      </c>
      <c r="AP125" s="117">
        <v>221.36</v>
      </c>
      <c r="AQ125" s="97"/>
      <c r="AR125" s="97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229.35202578172783</v>
      </c>
      <c r="F126" s="66" t="s">
        <v>148</v>
      </c>
      <c r="G126" s="66" t="s">
        <v>148</v>
      </c>
      <c r="H126" s="66" t="s">
        <v>148</v>
      </c>
      <c r="I126" s="15">
        <f>127.13+11.64+18.41+0.72</f>
        <v>157.89999999999998</v>
      </c>
      <c r="J126" s="45">
        <v>11.821999999999999</v>
      </c>
      <c r="K126" s="45">
        <v>0.86699999999999999</v>
      </c>
      <c r="Y126" s="100">
        <f>205.68-7.1</f>
        <v>198.58</v>
      </c>
      <c r="Z126" s="111">
        <v>127.13</v>
      </c>
      <c r="AA126" s="104">
        <v>6.53</v>
      </c>
      <c r="AB126" s="112">
        <v>11.824</v>
      </c>
      <c r="AC126" s="112">
        <v>0.86699999999999999</v>
      </c>
      <c r="AD126" s="104">
        <v>0.17299999999999999</v>
      </c>
      <c r="AE126" s="104">
        <f>55.97-5.93</f>
        <v>50.04</v>
      </c>
      <c r="AF126" s="104">
        <f>1.998+0.021</f>
        <v>2.0190000000000001</v>
      </c>
      <c r="AG126" s="113">
        <f t="shared" si="15"/>
        <v>58.762</v>
      </c>
      <c r="AH126" s="107">
        <v>210.22</v>
      </c>
      <c r="AI126" s="105">
        <f t="shared" ref="AI126:AI130" si="18">AH126-AB126-AC126-AG126</f>
        <v>138.767</v>
      </c>
      <c r="AJ126" s="105">
        <f>AI126-127.13</f>
        <v>11.637</v>
      </c>
      <c r="AK126" s="105">
        <f t="shared" ref="AK126:AK130" si="19">AM126-AB126-AC126-AG126</f>
        <v>157.17699999999999</v>
      </c>
      <c r="AL126" s="106">
        <f>AK126-AI126</f>
        <v>18.409999999999997</v>
      </c>
      <c r="AM126" s="109">
        <v>228.63</v>
      </c>
      <c r="AN126" s="105">
        <f t="shared" si="16"/>
        <v>157.89699999999999</v>
      </c>
      <c r="AO126" s="106">
        <f t="shared" si="17"/>
        <v>0.71999999999999886</v>
      </c>
      <c r="AP126" s="117">
        <v>229.35</v>
      </c>
      <c r="AQ126" s="97"/>
      <c r="AR126" s="97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266.29347175972225</v>
      </c>
      <c r="F127" s="66" t="s">
        <v>148</v>
      </c>
      <c r="G127" s="66" t="s">
        <v>148</v>
      </c>
      <c r="H127" s="66" t="s">
        <v>148</v>
      </c>
      <c r="I127" s="15">
        <f>106.47+25.4+40.12+1.58</f>
        <v>173.57000000000002</v>
      </c>
      <c r="J127" s="39">
        <v>10.7</v>
      </c>
      <c r="K127" s="45">
        <v>0.78</v>
      </c>
      <c r="Y127" s="100">
        <f>202.73-3.53</f>
        <v>199.2</v>
      </c>
      <c r="Z127" s="111">
        <v>106.47</v>
      </c>
      <c r="AA127" s="104">
        <v>29.44</v>
      </c>
      <c r="AB127" s="111">
        <v>10.7</v>
      </c>
      <c r="AC127" s="112">
        <v>0.78</v>
      </c>
      <c r="AD127" s="104">
        <v>0.156</v>
      </c>
      <c r="AE127" s="104">
        <f>53.4-3.52</f>
        <v>49.879999999999995</v>
      </c>
      <c r="AF127" s="104">
        <f>1.75+0.019</f>
        <v>1.7689999999999999</v>
      </c>
      <c r="AG127" s="113">
        <f t="shared" si="15"/>
        <v>81.245000000000005</v>
      </c>
      <c r="AH127" s="107">
        <v>224.59</v>
      </c>
      <c r="AI127" s="105">
        <f t="shared" si="18"/>
        <v>131.86500000000001</v>
      </c>
      <c r="AJ127" s="105">
        <f>AI127-106.47</f>
        <v>25.39500000000001</v>
      </c>
      <c r="AK127" s="105">
        <f t="shared" si="19"/>
        <v>171.98499999999999</v>
      </c>
      <c r="AL127" s="106">
        <f>AK127-AI127</f>
        <v>40.119999999999976</v>
      </c>
      <c r="AM127" s="109">
        <v>264.70999999999998</v>
      </c>
      <c r="AN127" s="105">
        <f t="shared" si="16"/>
        <v>173.56500000000003</v>
      </c>
      <c r="AO127" s="106">
        <f t="shared" si="17"/>
        <v>1.5800000000000409</v>
      </c>
      <c r="AP127" s="117">
        <v>266.29000000000002</v>
      </c>
      <c r="AQ127" s="97"/>
      <c r="AR127" s="97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238.19674809395428</v>
      </c>
      <c r="F128" s="66" t="s">
        <v>148</v>
      </c>
      <c r="G128" s="66" t="s">
        <v>148</v>
      </c>
      <c r="H128" s="66" t="s">
        <v>148</v>
      </c>
      <c r="I128" s="15">
        <f>120.68+14.93+23.61+0.93</f>
        <v>160.15000000000003</v>
      </c>
      <c r="J128" s="39">
        <v>12.38</v>
      </c>
      <c r="K128" s="45">
        <v>0.90800000000000003</v>
      </c>
      <c r="Y128" s="100">
        <f>200.98-2.25</f>
        <v>198.73</v>
      </c>
      <c r="Z128" s="111">
        <v>120.68</v>
      </c>
      <c r="AA128" s="104">
        <v>4.49</v>
      </c>
      <c r="AB128" s="111">
        <v>12.38</v>
      </c>
      <c r="AC128" s="112">
        <v>0.90800000000000003</v>
      </c>
      <c r="AD128" s="104">
        <v>0.18</v>
      </c>
      <c r="AE128" s="104">
        <f>60.25-3.13</f>
        <v>57.12</v>
      </c>
      <c r="AF128" s="104">
        <f>2.06+0.91</f>
        <v>2.97</v>
      </c>
      <c r="AG128" s="113">
        <f t="shared" si="15"/>
        <v>64.760000000000005</v>
      </c>
      <c r="AH128" s="107">
        <v>213.66</v>
      </c>
      <c r="AI128" s="105">
        <f t="shared" si="18"/>
        <v>135.61200000000002</v>
      </c>
      <c r="AJ128" s="105">
        <f>AI128-120.68</f>
        <v>14.932000000000016</v>
      </c>
      <c r="AK128" s="105">
        <f t="shared" si="19"/>
        <v>159.22200000000004</v>
      </c>
      <c r="AL128" s="106">
        <f t="shared" ref="AL128:AL130" si="20">AK128-AI128</f>
        <v>23.610000000000014</v>
      </c>
      <c r="AM128" s="109">
        <v>237.27</v>
      </c>
      <c r="AN128" s="105">
        <f t="shared" si="16"/>
        <v>160.15199999999999</v>
      </c>
      <c r="AO128" s="106">
        <f t="shared" si="17"/>
        <v>0.92999999999994998</v>
      </c>
      <c r="AP128" s="117">
        <v>238.2</v>
      </c>
      <c r="AQ128" s="97"/>
      <c r="AR128" s="97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212.21322326729367</v>
      </c>
      <c r="F129" s="66" t="s">
        <v>148</v>
      </c>
      <c r="G129" s="66" t="s">
        <v>148</v>
      </c>
      <c r="H129" s="66" t="s">
        <v>148</v>
      </c>
      <c r="I129" s="15">
        <f>122+4.7+7.42+0.29</f>
        <v>134.41</v>
      </c>
      <c r="J129" s="39">
        <v>16.04</v>
      </c>
      <c r="K129" s="39">
        <v>1.18</v>
      </c>
      <c r="Y129" s="100">
        <f>220.3-20.5</f>
        <v>199.8</v>
      </c>
      <c r="Z129" s="111">
        <v>122</v>
      </c>
      <c r="AA129" s="104">
        <v>6.57</v>
      </c>
      <c r="AB129" s="111">
        <v>16.04</v>
      </c>
      <c r="AC129" s="111">
        <v>1.18</v>
      </c>
      <c r="AD129" s="104">
        <v>0.23</v>
      </c>
      <c r="AE129" s="104">
        <f>53.17-2.04</f>
        <v>51.13</v>
      </c>
      <c r="AF129" s="104">
        <f>2.62+0.03</f>
        <v>2.65</v>
      </c>
      <c r="AG129" s="113">
        <f t="shared" si="15"/>
        <v>60.580000000000005</v>
      </c>
      <c r="AH129" s="107">
        <v>204.5</v>
      </c>
      <c r="AI129" s="105">
        <f t="shared" si="18"/>
        <v>126.69999999999999</v>
      </c>
      <c r="AJ129" s="105">
        <f>AI129-122</f>
        <v>4.6999999999999886</v>
      </c>
      <c r="AK129" s="105">
        <f t="shared" si="19"/>
        <v>134.11999999999998</v>
      </c>
      <c r="AL129" s="106">
        <f t="shared" si="20"/>
        <v>7.4199999999999875</v>
      </c>
      <c r="AM129" s="109">
        <v>211.92</v>
      </c>
      <c r="AN129" s="105">
        <f t="shared" si="16"/>
        <v>134.41</v>
      </c>
      <c r="AO129" s="106">
        <f t="shared" si="17"/>
        <v>0.29000000000002046</v>
      </c>
      <c r="AP129" s="117">
        <v>212.21</v>
      </c>
      <c r="AQ129" s="97"/>
      <c r="AR129" s="97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219.4157182669903</v>
      </c>
      <c r="F130" s="66" t="s">
        <v>148</v>
      </c>
      <c r="G130" s="66" t="s">
        <v>148</v>
      </c>
      <c r="H130" s="66" t="s">
        <v>148</v>
      </c>
      <c r="I130" s="15">
        <f>133.4+9.86+15.58+0.62</f>
        <v>159.46</v>
      </c>
      <c r="J130" s="39">
        <v>16.89</v>
      </c>
      <c r="K130" s="39">
        <v>1.24</v>
      </c>
      <c r="Y130" s="100">
        <f>200-6.64</f>
        <v>193.36</v>
      </c>
      <c r="Z130" s="111">
        <v>133.4</v>
      </c>
      <c r="AA130" s="104">
        <v>3.78</v>
      </c>
      <c r="AB130" s="111">
        <v>16.89</v>
      </c>
      <c r="AC130" s="111">
        <v>1.24</v>
      </c>
      <c r="AD130" s="104">
        <v>0.8</v>
      </c>
      <c r="AE130" s="104">
        <v>34.340000000000003</v>
      </c>
      <c r="AF130" s="104">
        <f>2.88+0.03</f>
        <v>2.9099999999999997</v>
      </c>
      <c r="AG130" s="113">
        <f t="shared" si="15"/>
        <v>41.83</v>
      </c>
      <c r="AH130" s="107">
        <v>203.22</v>
      </c>
      <c r="AI130" s="105">
        <f t="shared" si="18"/>
        <v>143.26</v>
      </c>
      <c r="AJ130" s="105">
        <f>AI130-133.4</f>
        <v>9.8599999999999852</v>
      </c>
      <c r="AK130" s="105">
        <f t="shared" si="19"/>
        <v>158.84000000000003</v>
      </c>
      <c r="AL130" s="106">
        <f t="shared" si="20"/>
        <v>15.580000000000041</v>
      </c>
      <c r="AM130" s="109">
        <v>218.8</v>
      </c>
      <c r="AN130" s="105">
        <f t="shared" si="16"/>
        <v>159.45999999999998</v>
      </c>
      <c r="AO130" s="106">
        <f t="shared" si="17"/>
        <v>0.6199999999999477</v>
      </c>
      <c r="AP130" s="117">
        <v>219.42</v>
      </c>
      <c r="AQ130" s="97"/>
      <c r="AR130" s="97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94">
        <f>193684.71-77391.09</f>
        <v>116293.62</v>
      </c>
      <c r="Z131" s="94">
        <f>85360.95-56907.3</f>
        <v>28453.649999999994</v>
      </c>
      <c r="AA131" s="101"/>
      <c r="AB131" s="102">
        <f>39764.82-14693.2</f>
        <v>25071.62</v>
      </c>
      <c r="AC131" s="102">
        <f>3987.86-2148.75</f>
        <v>1839.1100000000001</v>
      </c>
      <c r="AD131" s="103"/>
      <c r="AE131" s="103"/>
      <c r="AF131" s="103"/>
      <c r="AG131" s="74"/>
      <c r="AH131" s="74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94">
        <f>1806231.18+607200.61</f>
        <v>2413431.79</v>
      </c>
      <c r="Z132" s="94">
        <v>1158246.98</v>
      </c>
      <c r="AA132" s="98"/>
      <c r="AB132" s="95">
        <f>336208.68+541298.15</f>
        <v>877506.83000000007</v>
      </c>
      <c r="AC132" s="95">
        <f>33717.09+30651.9</f>
        <v>64368.99</v>
      </c>
      <c r="AD132" s="96"/>
      <c r="AE132" s="96"/>
      <c r="AF132" s="96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119" t="s">
        <v>8</v>
      </c>
      <c r="B138" s="119"/>
      <c r="C138" s="119"/>
      <c r="D138" s="119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  <mergeCell ref="A75:A84"/>
    <mergeCell ref="A9:A41"/>
    <mergeCell ref="C34:C35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2021-06-04T08:15:36Z</cp:lastPrinted>
  <dcterms:modified xsi:type="dcterms:W3CDTF">2021-10-14T02:55:21Z</dcterms:modified>
</cp:coreProperties>
</file>