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7115" windowHeight="12780"/>
  </bookViews>
  <sheets>
    <sheet name="2023-2025" sheetId="1" r:id="rId1"/>
  </sheets>
  <definedNames>
    <definedName name="_xlnm._FilterDatabase" localSheetId="0" hidden="1">'2023-2025'!$A$9:$D$59</definedName>
    <definedName name="_xlnm.Print_Titles" localSheetId="0">'2023-2025'!$9:$10</definedName>
  </definedNames>
  <calcPr calcId="124519"/>
</workbook>
</file>

<file path=xl/calcChain.xml><?xml version="1.0" encoding="utf-8"?>
<calcChain xmlns="http://schemas.openxmlformats.org/spreadsheetml/2006/main">
  <c r="D59" i="1"/>
  <c r="D51"/>
  <c r="E35"/>
  <c r="D35"/>
  <c r="E59"/>
  <c r="D11"/>
  <c r="E56"/>
  <c r="F56" s="1"/>
  <c r="F12"/>
  <c r="F13"/>
  <c r="F14"/>
  <c r="F15"/>
  <c r="F16"/>
  <c r="F17"/>
  <c r="F18"/>
  <c r="F20"/>
  <c r="F22"/>
  <c r="F23"/>
  <c r="F25"/>
  <c r="F26"/>
  <c r="F27"/>
  <c r="F29"/>
  <c r="F30"/>
  <c r="F31"/>
  <c r="F32"/>
  <c r="F34"/>
  <c r="F36"/>
  <c r="F37"/>
  <c r="F38"/>
  <c r="F39"/>
  <c r="F40"/>
  <c r="F42"/>
  <c r="F43"/>
  <c r="F45"/>
  <c r="F47"/>
  <c r="F48"/>
  <c r="F49"/>
  <c r="F50"/>
  <c r="F52"/>
  <c r="F53"/>
  <c r="F54"/>
  <c r="F55"/>
  <c r="F57"/>
  <c r="D32"/>
  <c r="D27"/>
  <c r="D18"/>
  <c r="D16"/>
  <c r="D47"/>
  <c r="D49"/>
  <c r="D38"/>
  <c r="D55"/>
  <c r="D54"/>
  <c r="D53"/>
  <c r="D52"/>
  <c r="D43"/>
  <c r="D42"/>
  <c r="D26"/>
  <c r="D25"/>
  <c r="D22"/>
  <c r="D50"/>
  <c r="D23"/>
  <c r="D15"/>
  <c r="D28" l="1"/>
  <c r="D57"/>
  <c r="D56" l="1"/>
  <c r="E33" l="1"/>
  <c r="F33" s="1"/>
  <c r="E51"/>
  <c r="F51" s="1"/>
  <c r="E46"/>
  <c r="E44"/>
  <c r="E41"/>
  <c r="F41" s="1"/>
  <c r="E28"/>
  <c r="F28" s="1"/>
  <c r="E24"/>
  <c r="F24" s="1"/>
  <c r="E23"/>
  <c r="E21"/>
  <c r="F21" s="1"/>
  <c r="E19"/>
  <c r="F19" s="1"/>
  <c r="E11"/>
  <c r="D33" l="1"/>
  <c r="F35" l="1"/>
  <c r="D20"/>
  <c r="D21"/>
  <c r="F11"/>
  <c r="D41"/>
  <c r="D24"/>
  <c r="D44"/>
  <c r="F44" s="1"/>
  <c r="D19"/>
  <c r="D46"/>
  <c r="F46" s="1"/>
  <c r="F59" l="1"/>
</calcChain>
</file>

<file path=xl/sharedStrings.xml><?xml version="1.0" encoding="utf-8"?>
<sst xmlns="http://schemas.openxmlformats.org/spreadsheetml/2006/main" count="159" uniqueCount="155">
  <si>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</si>
  <si>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</si>
  <si>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</si>
  <si>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</si>
  <si>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</si>
  <si>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</si>
  <si>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</si>
  <si>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</si>
  <si>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</si>
  <si>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</si>
  <si>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</si>
  <si>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</si>
  <si>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Транспорт</t>
  </si>
  <si>
    <t>0408</t>
  </si>
  <si>
    <t>Другие вопросы в области национальной экономики</t>
  </si>
  <si>
    <t>0412</t>
  </si>
  <si>
    <t>Всего</t>
  </si>
  <si>
    <t>Другие вопросы в области социальной политики</t>
  </si>
  <si>
    <t>Национальная экономика</t>
  </si>
  <si>
    <t>0400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</si>
  <si>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</si>
  <si>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</si>
  <si>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</si>
  <si>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</si>
  <si>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</si>
  <si>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</si>
  <si>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</si>
  <si>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</si>
  <si>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6</t>
  </si>
  <si>
    <t>7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</si>
  <si>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</si>
  <si>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</si>
  <si>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</si>
  <si>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</si>
  <si>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</si>
  <si>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</t>
  </si>
  <si>
    <t>0103</t>
  </si>
  <si>
    <t>15</t>
  </si>
  <si>
    <t>16</t>
  </si>
  <si>
    <t>17</t>
  </si>
  <si>
    <t>18</t>
  </si>
  <si>
    <t>20</t>
  </si>
  <si>
    <t>21</t>
  </si>
  <si>
    <t>22</t>
  </si>
  <si>
    <t>23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</si>
  <si>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</si>
  <si>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24</t>
  </si>
  <si>
    <t>0106</t>
  </si>
  <si>
    <t>25</t>
  </si>
  <si>
    <t>26</t>
  </si>
  <si>
    <t>27</t>
  </si>
  <si>
    <t>28</t>
  </si>
  <si>
    <t>29</t>
  </si>
  <si>
    <t>30</t>
  </si>
  <si>
    <t>35</t>
  </si>
  <si>
    <t>36</t>
  </si>
  <si>
    <t>37</t>
  </si>
  <si>
    <t>38</t>
  </si>
  <si>
    <t>39</t>
  </si>
  <si>
    <t>Резервные фонды</t>
  </si>
  <si>
    <t>1004</t>
  </si>
  <si>
    <t>1006</t>
  </si>
  <si>
    <t>Охрана семьи и детства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</si>
  <si>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</si>
  <si>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</si>
  <si>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</si>
  <si>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</si>
  <si>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</si>
  <si>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</si>
  <si>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</si>
  <si>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</si>
  <si>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</si>
  <si>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</si>
  <si>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</si>
  <si>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</si>
  <si>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</si>
  <si>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</si>
  <si>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</si>
  <si>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</si>
  <si>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Благоустройство</t>
  </si>
  <si>
    <t>О503</t>
  </si>
  <si>
    <t>31</t>
  </si>
  <si>
    <t>0111</t>
  </si>
  <si>
    <t>Культура и кинематография</t>
  </si>
  <si>
    <t>Другие вопросы в области культуры, кинематографии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</si>
  <si>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</si>
  <si>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</si>
  <si>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</si>
  <si>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</si>
  <si>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</si>
  <si>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10</t>
  </si>
  <si>
    <t>11</t>
  </si>
  <si>
    <t>Национальная безопасность и правоохранительная деятельность</t>
  </si>
  <si>
    <t>О300</t>
  </si>
  <si>
    <t>5</t>
  </si>
  <si>
    <t>0804</t>
  </si>
  <si>
    <t>13</t>
  </si>
  <si>
    <t>34</t>
  </si>
  <si>
    <t>8</t>
  </si>
  <si>
    <t>к  решению  Дивногорского городского  Совета  депутатов</t>
  </si>
  <si>
    <t>Другие общегосударственные расходы</t>
  </si>
  <si>
    <t>О113</t>
  </si>
  <si>
    <t>Национальная оборона</t>
  </si>
  <si>
    <t>О200</t>
  </si>
  <si>
    <t>Мобилизационная и вневойсковая подготовка</t>
  </si>
  <si>
    <t>О203</t>
  </si>
  <si>
    <t>Дорожное хозяйство</t>
  </si>
  <si>
    <t>О409</t>
  </si>
  <si>
    <t xml:space="preserve">Физическая культура </t>
  </si>
  <si>
    <t>1101</t>
  </si>
  <si>
    <t>40</t>
  </si>
  <si>
    <t>41</t>
  </si>
  <si>
    <t>19</t>
  </si>
  <si>
    <t>12</t>
  </si>
  <si>
    <t>32</t>
  </si>
  <si>
    <t>33</t>
  </si>
  <si>
    <t>Жилищное хозяйство</t>
  </si>
  <si>
    <t>0501</t>
  </si>
  <si>
    <t>Дополнительное образование детей</t>
  </si>
  <si>
    <t>0703</t>
  </si>
  <si>
    <t>14</t>
  </si>
  <si>
    <t>Судебная система</t>
  </si>
  <si>
    <t>0105</t>
  </si>
  <si>
    <t>О310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</si>
  <si>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</si>
  <si>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42</t>
  </si>
  <si>
    <t>43</t>
  </si>
  <si>
    <t>Здравоохранение</t>
  </si>
  <si>
    <t>Другие вопросы в области здравоохранения</t>
  </si>
  <si>
    <t>0900</t>
  </si>
  <si>
    <t>0909</t>
  </si>
  <si>
    <t>Другие вопросы в области национальной безопасности и правоохранительной деятельности</t>
  </si>
  <si>
    <t>О314</t>
  </si>
  <si>
    <t>Спорт высших достижений</t>
  </si>
  <si>
    <t>1103</t>
  </si>
  <si>
    <t>44</t>
  </si>
  <si>
    <t>45</t>
  </si>
  <si>
    <t>Охрана окружающей среды</t>
  </si>
  <si>
    <t>Другие вопросы в области охраны окружающей среды</t>
  </si>
  <si>
    <t>0605</t>
  </si>
  <si>
    <t>46</t>
  </si>
  <si>
    <t>47</t>
  </si>
  <si>
    <t>0600</t>
  </si>
  <si>
    <t>48</t>
  </si>
  <si>
    <t>49</t>
  </si>
  <si>
    <t>1300</t>
  </si>
  <si>
    <t>1301</t>
  </si>
  <si>
    <t xml:space="preserve">Обслуживание государственного (муниципального) внутреннего долга
</t>
  </si>
  <si>
    <t xml:space="preserve">Исполнено тыс. рублей
</t>
  </si>
  <si>
    <t xml:space="preserve">% исполнения
</t>
  </si>
  <si>
    <t>Приложение 3</t>
  </si>
  <si>
    <t xml:space="preserve">Исполнение расходов  бюджета г.Дивногорска  по разделам и 
подразделам классификации расходов бюджетов Российской Федерации 
за 2023 год </t>
  </si>
  <si>
    <t>от  2024 г. №  -  - НПА</t>
  </si>
  <si>
    <t>«Об исполнении  бюджета  города  Дивногорска  за  20223год"</t>
  </si>
  <si>
    <t>План на 2023год
тыс. рублей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</si>
</sst>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#,##0.0000000"/>
    <numFmt numFmtId="168" formatCode="0.0%"/>
  </numFmts>
  <fonts count="1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/>
    <xf numFmtId="49" fontId="0" fillId="0" borderId="0" xfId="0" applyNumberFormat="1" applyAlignment="1">
      <alignment vertical="top"/>
    </xf>
    <xf numFmtId="49" fontId="0" fillId="0" borderId="0" xfId="0" applyNumberFormat="1" applyAlignment="1"/>
    <xf numFmtId="0" fontId="0" fillId="0" borderId="0" xfId="0" applyNumberFormat="1" applyAlignment="1"/>
    <xf numFmtId="0" fontId="5" fillId="0" borderId="0" xfId="0" applyFont="1" applyFill="1"/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5" fillId="0" borderId="0" xfId="0" applyFont="1"/>
    <xf numFmtId="165" fontId="0" fillId="0" borderId="0" xfId="0" applyNumberFormat="1"/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5" fontId="0" fillId="0" borderId="0" xfId="0" applyNumberFormat="1" applyFill="1" applyAlignment="1"/>
    <xf numFmtId="0" fontId="0" fillId="0" borderId="0" xfId="0" applyFill="1"/>
    <xf numFmtId="164" fontId="3" fillId="0" borderId="0" xfId="2" applyFont="1" applyFill="1"/>
    <xf numFmtId="165" fontId="0" fillId="0" borderId="0" xfId="0" applyNumberFormat="1" applyFill="1"/>
    <xf numFmtId="165" fontId="5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/>
    </xf>
    <xf numFmtId="165" fontId="6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wrapText="1"/>
    </xf>
    <xf numFmtId="0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wrapText="1"/>
    </xf>
    <xf numFmtId="165" fontId="5" fillId="2" borderId="2" xfId="0" applyNumberFormat="1" applyFont="1" applyFill="1" applyBorder="1" applyAlignment="1">
      <alignment wrapText="1"/>
    </xf>
    <xf numFmtId="0" fontId="6" fillId="2" borderId="2" xfId="0" applyNumberFormat="1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vertical="justify" wrapText="1"/>
    </xf>
    <xf numFmtId="0" fontId="5" fillId="2" borderId="1" xfId="0" applyFont="1" applyFill="1" applyBorder="1" applyAlignment="1">
      <alignment wrapText="1"/>
    </xf>
    <xf numFmtId="49" fontId="5" fillId="2" borderId="4" xfId="0" applyNumberFormat="1" applyFont="1" applyFill="1" applyBorder="1" applyAlignment="1">
      <alignment horizontal="center" wrapText="1"/>
    </xf>
    <xf numFmtId="166" fontId="5" fillId="2" borderId="1" xfId="2" applyNumberFormat="1" applyFont="1" applyFill="1" applyBorder="1"/>
    <xf numFmtId="0" fontId="6" fillId="2" borderId="3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wrapText="1"/>
    </xf>
    <xf numFmtId="167" fontId="0" fillId="0" borderId="0" xfId="0" applyNumberFormat="1"/>
    <xf numFmtId="165" fontId="5" fillId="0" borderId="1" xfId="0" applyNumberFormat="1" applyFont="1" applyFill="1" applyBorder="1" applyAlignment="1">
      <alignment wrapText="1"/>
    </xf>
    <xf numFmtId="49" fontId="6" fillId="2" borderId="4" xfId="0" applyNumberFormat="1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164" fontId="0" fillId="0" borderId="0" xfId="0" applyNumberFormat="1"/>
    <xf numFmtId="165" fontId="5" fillId="0" borderId="2" xfId="0" applyNumberFormat="1" applyFont="1" applyFill="1" applyBorder="1" applyAlignment="1">
      <alignment wrapText="1"/>
    </xf>
    <xf numFmtId="164" fontId="9" fillId="0" borderId="0" xfId="2" applyFont="1"/>
    <xf numFmtId="0" fontId="5" fillId="0" borderId="1" xfId="0" applyFont="1" applyBorder="1" applyAlignment="1">
      <alignment horizontal="center" vertical="center" wrapText="1"/>
    </xf>
    <xf numFmtId="168" fontId="6" fillId="2" borderId="1" xfId="3" applyNumberFormat="1" applyFont="1" applyFill="1" applyBorder="1" applyAlignment="1">
      <alignment vertical="top"/>
    </xf>
    <xf numFmtId="0" fontId="6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1" applyFont="1" applyAlignment="1">
      <alignment horizontal="right"/>
    </xf>
    <xf numFmtId="49" fontId="8" fillId="0" borderId="0" xfId="0" applyNumberFormat="1" applyFont="1" applyAlignment="1">
      <alignment horizontal="right" vertical="top"/>
    </xf>
    <xf numFmtId="0" fontId="6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Процентный" xfId="3" builtinId="5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abSelected="1" zoomScale="66" zoomScaleNormal="66" zoomScaleSheetLayoutView="87" workbookViewId="0">
      <selection activeCell="L19" sqref="L19"/>
    </sheetView>
  </sheetViews>
  <sheetFormatPr defaultRowHeight="12.75"/>
  <cols>
    <col min="1" max="1" width="6.140625" style="4" customWidth="1"/>
    <col min="2" max="2" width="48.140625" style="2" customWidth="1"/>
    <col min="3" max="3" width="10.5703125" style="1" customWidth="1"/>
    <col min="4" max="4" width="16.42578125" customWidth="1"/>
    <col min="5" max="5" width="15.5703125" customWidth="1"/>
    <col min="6" max="6" width="13.7109375" customWidth="1"/>
    <col min="7" max="7" width="8.5703125" customWidth="1"/>
    <col min="9" max="9" width="14.5703125" customWidth="1"/>
  </cols>
  <sheetData>
    <row r="1" spans="1:9" ht="15.75">
      <c r="A1" s="59" t="s">
        <v>150</v>
      </c>
      <c r="B1" s="59"/>
      <c r="C1" s="59"/>
      <c r="D1" s="59"/>
      <c r="E1" s="59"/>
      <c r="F1" s="59"/>
    </row>
    <row r="2" spans="1:9" ht="21" customHeight="1">
      <c r="A2" s="60" t="s">
        <v>99</v>
      </c>
      <c r="B2" s="60"/>
      <c r="C2" s="60"/>
      <c r="D2" s="60"/>
      <c r="E2" s="60"/>
      <c r="F2" s="60"/>
    </row>
    <row r="3" spans="1:9" ht="15">
      <c r="A3" s="61" t="s">
        <v>152</v>
      </c>
      <c r="B3" s="61"/>
      <c r="C3" s="61"/>
      <c r="D3" s="61"/>
      <c r="E3" s="61"/>
      <c r="F3" s="61"/>
    </row>
    <row r="4" spans="1:9" ht="15">
      <c r="A4" s="60" t="s">
        <v>153</v>
      </c>
      <c r="B4" s="60"/>
      <c r="C4" s="60"/>
      <c r="D4" s="60"/>
      <c r="E4" s="60"/>
      <c r="F4" s="60"/>
    </row>
    <row r="5" spans="1:9" ht="15">
      <c r="A5" s="62"/>
      <c r="B5" s="62"/>
      <c r="C5" s="62"/>
      <c r="D5" s="62"/>
      <c r="E5" s="62"/>
      <c r="F5" s="62"/>
    </row>
    <row r="6" spans="1:9" s="3" customFormat="1" ht="54" customHeight="1">
      <c r="A6" s="63" t="s">
        <v>151</v>
      </c>
      <c r="B6" s="63"/>
      <c r="C6" s="63"/>
      <c r="D6" s="63"/>
      <c r="E6" s="63"/>
      <c r="F6" s="63"/>
      <c r="G6" s="7"/>
    </row>
    <row r="7" spans="1:9" s="3" customFormat="1" ht="15.75">
      <c r="A7" s="10"/>
      <c r="B7" s="9"/>
      <c r="C7" s="9"/>
      <c r="D7" s="9"/>
      <c r="E7" s="7"/>
      <c r="F7" s="7"/>
      <c r="G7" s="7"/>
    </row>
    <row r="8" spans="1:9" s="3" customFormat="1" ht="15.75">
      <c r="A8" s="8"/>
      <c r="B8" s="7"/>
      <c r="C8" s="7"/>
      <c r="D8" s="11"/>
      <c r="E8" s="7"/>
      <c r="F8" s="11" t="s">
        <v>20</v>
      </c>
      <c r="G8" s="7"/>
    </row>
    <row r="9" spans="1:9" ht="54" customHeight="1">
      <c r="A9" s="21" t="s">
        <v>21</v>
      </c>
      <c r="B9" s="21" t="s">
        <v>22</v>
      </c>
      <c r="C9" s="22" t="s">
        <v>23</v>
      </c>
      <c r="D9" s="57" t="s">
        <v>154</v>
      </c>
      <c r="E9" s="57" t="s">
        <v>148</v>
      </c>
      <c r="F9" s="57" t="s">
        <v>149</v>
      </c>
      <c r="G9" s="12"/>
    </row>
    <row r="10" spans="1:9" ht="15">
      <c r="A10" s="23"/>
      <c r="B10" s="24" t="s">
        <v>24</v>
      </c>
      <c r="C10" s="24" t="s">
        <v>25</v>
      </c>
      <c r="D10" s="24" t="s">
        <v>26</v>
      </c>
      <c r="E10" s="25"/>
      <c r="F10" s="25"/>
      <c r="G10" s="12"/>
    </row>
    <row r="11" spans="1:9" ht="15.75">
      <c r="A11" s="23" t="s">
        <v>24</v>
      </c>
      <c r="B11" s="26" t="s">
        <v>30</v>
      </c>
      <c r="C11" s="27" t="s">
        <v>31</v>
      </c>
      <c r="D11" s="28">
        <f>SUM(D12++D13+D14+D16+D17)+D18+D15+0.1</f>
        <v>92294.800000000017</v>
      </c>
      <c r="E11" s="28">
        <f>SUM(E12++E13+E14+E16+E17)+E18+E15</f>
        <v>83324.600000000006</v>
      </c>
      <c r="F11" s="58">
        <f>E11/D11</f>
        <v>0.90280925902651055</v>
      </c>
      <c r="G11" s="12"/>
    </row>
    <row r="12" spans="1:9" ht="45">
      <c r="A12" s="29" t="s">
        <v>25</v>
      </c>
      <c r="B12" s="30" t="s">
        <v>32</v>
      </c>
      <c r="C12" s="29" t="s">
        <v>33</v>
      </c>
      <c r="D12" s="49">
        <v>2758.3</v>
      </c>
      <c r="E12" s="20">
        <v>2689.2</v>
      </c>
      <c r="F12" s="58">
        <f t="shared" ref="F12:F59" si="0">E12/D12</f>
        <v>0.97494833774426259</v>
      </c>
      <c r="G12" s="12"/>
    </row>
    <row r="13" spans="1:9" ht="63" customHeight="1">
      <c r="A13" s="29" t="s">
        <v>26</v>
      </c>
      <c r="B13" s="30" t="s">
        <v>34</v>
      </c>
      <c r="C13" s="29" t="s">
        <v>36</v>
      </c>
      <c r="D13" s="49">
        <v>4806.2</v>
      </c>
      <c r="E13" s="20">
        <v>4806.2</v>
      </c>
      <c r="F13" s="58">
        <f t="shared" si="0"/>
        <v>1</v>
      </c>
      <c r="G13" s="12"/>
    </row>
    <row r="14" spans="1:9" ht="81" customHeight="1">
      <c r="A14" s="29" t="s">
        <v>27</v>
      </c>
      <c r="B14" s="30" t="s">
        <v>4</v>
      </c>
      <c r="C14" s="29" t="s">
        <v>5</v>
      </c>
      <c r="D14" s="49">
        <v>56284.3</v>
      </c>
      <c r="E14" s="20">
        <v>54164.7</v>
      </c>
      <c r="F14" s="58">
        <f t="shared" si="0"/>
        <v>0.96234118573030125</v>
      </c>
      <c r="G14" s="12"/>
      <c r="I14" s="13"/>
    </row>
    <row r="15" spans="1:9" ht="21" customHeight="1">
      <c r="A15" s="29" t="s">
        <v>94</v>
      </c>
      <c r="B15" s="30" t="s">
        <v>121</v>
      </c>
      <c r="C15" s="29" t="s">
        <v>122</v>
      </c>
      <c r="D15" s="49">
        <f>3.6</f>
        <v>3.6</v>
      </c>
      <c r="E15" s="20">
        <v>3.6</v>
      </c>
      <c r="F15" s="58">
        <f t="shared" si="0"/>
        <v>1</v>
      </c>
      <c r="G15" s="12"/>
    </row>
    <row r="16" spans="1:9" ht="70.900000000000006" customHeight="1">
      <c r="A16" s="29" t="s">
        <v>28</v>
      </c>
      <c r="B16" s="30" t="s">
        <v>45</v>
      </c>
      <c r="C16" s="29" t="s">
        <v>47</v>
      </c>
      <c r="D16" s="49">
        <f>2536.4+12234.4</f>
        <v>14770.8</v>
      </c>
      <c r="E16" s="20">
        <v>14648.3</v>
      </c>
      <c r="F16" s="58">
        <f t="shared" si="0"/>
        <v>0.99170661033931806</v>
      </c>
      <c r="G16" s="12"/>
    </row>
    <row r="17" spans="1:7" ht="15.75">
      <c r="A17" s="29" t="s">
        <v>29</v>
      </c>
      <c r="B17" s="30" t="s">
        <v>59</v>
      </c>
      <c r="C17" s="29" t="s">
        <v>82</v>
      </c>
      <c r="D17" s="49">
        <v>1109.4000000000001</v>
      </c>
      <c r="E17" s="20">
        <v>0</v>
      </c>
      <c r="F17" s="58">
        <f t="shared" si="0"/>
        <v>0</v>
      </c>
      <c r="G17" s="12"/>
    </row>
    <row r="18" spans="1:7" ht="15.75">
      <c r="A18" s="29" t="s">
        <v>98</v>
      </c>
      <c r="B18" s="30" t="s">
        <v>100</v>
      </c>
      <c r="C18" s="29" t="s">
        <v>101</v>
      </c>
      <c r="D18" s="49">
        <f>1300+675.6+5065+5521.5</f>
        <v>12562.1</v>
      </c>
      <c r="E18" s="20">
        <v>7012.6</v>
      </c>
      <c r="F18" s="58">
        <f t="shared" si="0"/>
        <v>0.55823469005978299</v>
      </c>
      <c r="G18" s="12"/>
    </row>
    <row r="19" spans="1:7" ht="15.75">
      <c r="A19" s="29" t="s">
        <v>35</v>
      </c>
      <c r="B19" s="31" t="s">
        <v>102</v>
      </c>
      <c r="C19" s="32" t="s">
        <v>103</v>
      </c>
      <c r="D19" s="33">
        <f>D20</f>
        <v>4585.3999999999996</v>
      </c>
      <c r="E19" s="33">
        <f>E20</f>
        <v>4585.3999999999996</v>
      </c>
      <c r="F19" s="58">
        <f t="shared" si="0"/>
        <v>1</v>
      </c>
      <c r="G19" s="12"/>
    </row>
    <row r="20" spans="1:7" ht="30">
      <c r="A20" s="29" t="s">
        <v>90</v>
      </c>
      <c r="B20" s="30" t="s">
        <v>104</v>
      </c>
      <c r="C20" s="29" t="s">
        <v>105</v>
      </c>
      <c r="D20" s="20">
        <f>4585.4</f>
        <v>4585.3999999999996</v>
      </c>
      <c r="E20" s="20">
        <v>4585.3999999999996</v>
      </c>
      <c r="F20" s="58">
        <f t="shared" si="0"/>
        <v>1</v>
      </c>
      <c r="G20" s="12"/>
    </row>
    <row r="21" spans="1:7" ht="31.5">
      <c r="A21" s="29" t="s">
        <v>91</v>
      </c>
      <c r="B21" s="34" t="s">
        <v>92</v>
      </c>
      <c r="C21" s="35" t="s">
        <v>93</v>
      </c>
      <c r="D21" s="33">
        <f>D22+D23</f>
        <v>6317.2999999999993</v>
      </c>
      <c r="E21" s="33">
        <f>E22+E23</f>
        <v>6214.1</v>
      </c>
      <c r="F21" s="58">
        <f t="shared" si="0"/>
        <v>0.98366390704889761</v>
      </c>
      <c r="G21" s="12"/>
    </row>
    <row r="22" spans="1:7" ht="60">
      <c r="A22" s="29" t="s">
        <v>113</v>
      </c>
      <c r="B22" s="36" t="s">
        <v>124</v>
      </c>
      <c r="C22" s="37" t="s">
        <v>123</v>
      </c>
      <c r="D22" s="55">
        <f>1080.4+5206.9</f>
        <v>6287.2999999999993</v>
      </c>
      <c r="E22" s="38">
        <v>6184.1</v>
      </c>
      <c r="F22" s="58">
        <f t="shared" si="0"/>
        <v>0.98358595899670787</v>
      </c>
      <c r="G22" s="12"/>
    </row>
    <row r="23" spans="1:7" ht="45">
      <c r="A23" s="29" t="s">
        <v>96</v>
      </c>
      <c r="B23" s="36" t="s">
        <v>131</v>
      </c>
      <c r="C23" s="37" t="s">
        <v>132</v>
      </c>
      <c r="D23" s="55">
        <f>30</f>
        <v>30</v>
      </c>
      <c r="E23" s="38">
        <f>30</f>
        <v>30</v>
      </c>
      <c r="F23" s="58">
        <f t="shared" si="0"/>
        <v>1</v>
      </c>
      <c r="G23" s="12"/>
    </row>
    <row r="24" spans="1:7" ht="15.75">
      <c r="A24" s="29" t="s">
        <v>120</v>
      </c>
      <c r="B24" s="39" t="s">
        <v>18</v>
      </c>
      <c r="C24" s="40" t="s">
        <v>19</v>
      </c>
      <c r="D24" s="41">
        <f>SUM(D25:D27)</f>
        <v>207823.2</v>
      </c>
      <c r="E24" s="41">
        <f>SUM(E25:E27)</f>
        <v>197070.9</v>
      </c>
      <c r="F24" s="58">
        <f t="shared" si="0"/>
        <v>0.94826227293199217</v>
      </c>
      <c r="G24" s="12"/>
    </row>
    <row r="25" spans="1:7" ht="15.75">
      <c r="A25" s="29" t="s">
        <v>37</v>
      </c>
      <c r="B25" s="30" t="s">
        <v>12</v>
      </c>
      <c r="C25" s="29" t="s">
        <v>13</v>
      </c>
      <c r="D25" s="49">
        <f>22722.4</f>
        <v>22722.400000000001</v>
      </c>
      <c r="E25" s="20">
        <v>22660.400000000001</v>
      </c>
      <c r="F25" s="58">
        <f t="shared" si="0"/>
        <v>0.99727141499137417</v>
      </c>
      <c r="G25" s="12"/>
    </row>
    <row r="26" spans="1:7" ht="15.75">
      <c r="A26" s="29" t="s">
        <v>38</v>
      </c>
      <c r="B26" s="30" t="s">
        <v>106</v>
      </c>
      <c r="C26" s="29" t="s">
        <v>107</v>
      </c>
      <c r="D26" s="49">
        <f>177000.1</f>
        <v>177000.1</v>
      </c>
      <c r="E26" s="20">
        <v>166949.4</v>
      </c>
      <c r="F26" s="58">
        <f t="shared" si="0"/>
        <v>0.94321641626191166</v>
      </c>
      <c r="G26" s="12"/>
    </row>
    <row r="27" spans="1:7" ht="30">
      <c r="A27" s="29" t="s">
        <v>39</v>
      </c>
      <c r="B27" s="42" t="s">
        <v>14</v>
      </c>
      <c r="C27" s="29" t="s">
        <v>15</v>
      </c>
      <c r="D27" s="49">
        <f>1281.7+6819</f>
        <v>8100.7</v>
      </c>
      <c r="E27" s="20">
        <v>7461.1</v>
      </c>
      <c r="F27" s="58">
        <f t="shared" si="0"/>
        <v>0.92104386040712538</v>
      </c>
      <c r="G27" s="12"/>
    </row>
    <row r="28" spans="1:7" ht="21" customHeight="1">
      <c r="A28" s="29" t="s">
        <v>40</v>
      </c>
      <c r="B28" s="31" t="s">
        <v>63</v>
      </c>
      <c r="C28" s="32" t="s">
        <v>64</v>
      </c>
      <c r="D28" s="33">
        <f>D30+D31+D32+D29</f>
        <v>781743.20000000007</v>
      </c>
      <c r="E28" s="33">
        <f>SUM(E29:E32)</f>
        <v>424589.5</v>
      </c>
      <c r="F28" s="58">
        <f t="shared" si="0"/>
        <v>0.54313168314095983</v>
      </c>
      <c r="G28" s="12"/>
    </row>
    <row r="29" spans="1:7" ht="21" customHeight="1">
      <c r="A29" s="29" t="s">
        <v>112</v>
      </c>
      <c r="B29" s="30" t="s">
        <v>116</v>
      </c>
      <c r="C29" s="29" t="s">
        <v>117</v>
      </c>
      <c r="D29" s="51">
        <v>417280.9</v>
      </c>
      <c r="E29" s="20">
        <v>102497.7</v>
      </c>
      <c r="F29" s="58">
        <f t="shared" si="0"/>
        <v>0.2456323785728031</v>
      </c>
      <c r="G29" s="12"/>
    </row>
    <row r="30" spans="1:7" ht="15.75">
      <c r="A30" s="29" t="s">
        <v>41</v>
      </c>
      <c r="B30" s="30" t="s">
        <v>65</v>
      </c>
      <c r="C30" s="29" t="s">
        <v>66</v>
      </c>
      <c r="D30" s="49">
        <v>35688.400000000001</v>
      </c>
      <c r="E30" s="20">
        <v>29119.1</v>
      </c>
      <c r="F30" s="58">
        <f t="shared" si="0"/>
        <v>0.8159261832976541</v>
      </c>
      <c r="G30" s="12"/>
    </row>
    <row r="31" spans="1:7" ht="15.75">
      <c r="A31" s="29" t="s">
        <v>42</v>
      </c>
      <c r="B31" s="30" t="s">
        <v>79</v>
      </c>
      <c r="C31" s="29" t="s">
        <v>80</v>
      </c>
      <c r="D31" s="49">
        <v>302129.90000000002</v>
      </c>
      <c r="E31" s="20">
        <v>266428.3</v>
      </c>
      <c r="F31" s="58">
        <f t="shared" si="0"/>
        <v>0.88183360865640892</v>
      </c>
      <c r="G31" s="12"/>
    </row>
    <row r="32" spans="1:7" ht="30">
      <c r="A32" s="29" t="s">
        <v>43</v>
      </c>
      <c r="B32" s="30" t="s">
        <v>67</v>
      </c>
      <c r="C32" s="29" t="s">
        <v>68</v>
      </c>
      <c r="D32" s="49">
        <f>26444+150+50</f>
        <v>26644</v>
      </c>
      <c r="E32" s="20">
        <v>26544.400000000001</v>
      </c>
      <c r="F32" s="58">
        <f t="shared" si="0"/>
        <v>0.99626182254916684</v>
      </c>
      <c r="G32" s="12"/>
    </row>
    <row r="33" spans="1:7" ht="15.75">
      <c r="A33" s="29" t="s">
        <v>44</v>
      </c>
      <c r="B33" s="31" t="s">
        <v>137</v>
      </c>
      <c r="C33" s="32" t="s">
        <v>142</v>
      </c>
      <c r="D33" s="53">
        <f>D34</f>
        <v>2524</v>
      </c>
      <c r="E33" s="33">
        <f t="shared" ref="E33" si="1">E34</f>
        <v>2524</v>
      </c>
      <c r="F33" s="58">
        <f t="shared" si="0"/>
        <v>1</v>
      </c>
      <c r="G33" s="12"/>
    </row>
    <row r="34" spans="1:7" ht="30">
      <c r="A34" s="29" t="s">
        <v>46</v>
      </c>
      <c r="B34" s="30" t="s">
        <v>138</v>
      </c>
      <c r="C34" s="29" t="s">
        <v>139</v>
      </c>
      <c r="D34" s="49">
        <v>2524</v>
      </c>
      <c r="E34" s="20">
        <v>2524</v>
      </c>
      <c r="F34" s="58">
        <f t="shared" si="0"/>
        <v>1</v>
      </c>
      <c r="G34" s="12"/>
    </row>
    <row r="35" spans="1:7" ht="15.75">
      <c r="A35" s="29" t="s">
        <v>48</v>
      </c>
      <c r="B35" s="31" t="s">
        <v>69</v>
      </c>
      <c r="C35" s="32" t="s">
        <v>70</v>
      </c>
      <c r="D35" s="33">
        <f>D36+D37+D39+D40+D38-0.1</f>
        <v>879585.6</v>
      </c>
      <c r="E35" s="33">
        <f>E36+E37+E39+E40+E38-0.1</f>
        <v>870227.20000000007</v>
      </c>
      <c r="F35" s="58">
        <f t="shared" si="0"/>
        <v>0.98936044428194381</v>
      </c>
      <c r="G35" s="12"/>
    </row>
    <row r="36" spans="1:7" ht="15.75">
      <c r="A36" s="29" t="s">
        <v>49</v>
      </c>
      <c r="B36" s="30" t="s">
        <v>71</v>
      </c>
      <c r="C36" s="29" t="s">
        <v>72</v>
      </c>
      <c r="D36" s="49">
        <v>328706.3</v>
      </c>
      <c r="E36" s="20">
        <v>323892.2</v>
      </c>
      <c r="F36" s="58">
        <f t="shared" si="0"/>
        <v>0.98535440300353239</v>
      </c>
      <c r="G36" s="12"/>
    </row>
    <row r="37" spans="1:7" ht="15.75">
      <c r="A37" s="29" t="s">
        <v>50</v>
      </c>
      <c r="B37" s="30" t="s">
        <v>73</v>
      </c>
      <c r="C37" s="29" t="s">
        <v>74</v>
      </c>
      <c r="D37" s="49">
        <v>331443.8</v>
      </c>
      <c r="E37" s="20">
        <v>330541.59999999998</v>
      </c>
      <c r="F37" s="58">
        <f t="shared" si="0"/>
        <v>0.99727796990017614</v>
      </c>
      <c r="G37" s="12"/>
    </row>
    <row r="38" spans="1:7" ht="15.75">
      <c r="A38" s="29" t="s">
        <v>51</v>
      </c>
      <c r="B38" s="30" t="s">
        <v>118</v>
      </c>
      <c r="C38" s="29" t="s">
        <v>119</v>
      </c>
      <c r="D38" s="49">
        <f>35587.1+90128.5</f>
        <v>125715.6</v>
      </c>
      <c r="E38" s="20">
        <v>123805.9</v>
      </c>
      <c r="F38" s="58">
        <f t="shared" si="0"/>
        <v>0.9848093633566557</v>
      </c>
      <c r="G38" s="12"/>
    </row>
    <row r="39" spans="1:7" ht="30">
      <c r="A39" s="29" t="s">
        <v>52</v>
      </c>
      <c r="B39" s="30" t="s">
        <v>75</v>
      </c>
      <c r="C39" s="29" t="s">
        <v>76</v>
      </c>
      <c r="D39" s="49">
        <v>19918.8</v>
      </c>
      <c r="E39" s="20">
        <v>19059.2</v>
      </c>
      <c r="F39" s="58">
        <f t="shared" si="0"/>
        <v>0.95684478984677801</v>
      </c>
      <c r="G39" s="12"/>
    </row>
    <row r="40" spans="1:7" ht="15.75">
      <c r="A40" s="29" t="s">
        <v>53</v>
      </c>
      <c r="B40" s="30" t="s">
        <v>77</v>
      </c>
      <c r="C40" s="29" t="s">
        <v>78</v>
      </c>
      <c r="D40" s="49">
        <v>73801.2</v>
      </c>
      <c r="E40" s="20">
        <v>72928.399999999994</v>
      </c>
      <c r="F40" s="58">
        <f t="shared" si="0"/>
        <v>0.98817363403305092</v>
      </c>
      <c r="G40" s="12"/>
    </row>
    <row r="41" spans="1:7" ht="15.75">
      <c r="A41" s="29" t="s">
        <v>81</v>
      </c>
      <c r="B41" s="31" t="s">
        <v>83</v>
      </c>
      <c r="C41" s="32" t="s">
        <v>0</v>
      </c>
      <c r="D41" s="33">
        <f>SUM(D42:D43)</f>
        <v>160280.20000000001</v>
      </c>
      <c r="E41" s="33">
        <f>SUM(E42:E43)</f>
        <v>159312.9</v>
      </c>
      <c r="F41" s="58">
        <f t="shared" si="0"/>
        <v>0.99396494389200896</v>
      </c>
      <c r="G41" s="12"/>
    </row>
    <row r="42" spans="1:7" ht="15.75">
      <c r="A42" s="29" t="s">
        <v>114</v>
      </c>
      <c r="B42" s="30" t="s">
        <v>1</v>
      </c>
      <c r="C42" s="29" t="s">
        <v>2</v>
      </c>
      <c r="D42" s="49">
        <f>117387.9</f>
        <v>117387.9</v>
      </c>
      <c r="E42" s="20">
        <v>117109.3</v>
      </c>
      <c r="F42" s="58">
        <f t="shared" si="0"/>
        <v>0.99762667191422638</v>
      </c>
      <c r="G42" s="12"/>
    </row>
    <row r="43" spans="1:7" ht="30">
      <c r="A43" s="29" t="s">
        <v>115</v>
      </c>
      <c r="B43" s="30" t="s">
        <v>84</v>
      </c>
      <c r="C43" s="29" t="s">
        <v>95</v>
      </c>
      <c r="D43" s="49">
        <f>42892.3</f>
        <v>42892.3</v>
      </c>
      <c r="E43" s="20">
        <v>42203.6</v>
      </c>
      <c r="F43" s="58">
        <f t="shared" si="0"/>
        <v>0.98394350501138894</v>
      </c>
      <c r="G43" s="12"/>
    </row>
    <row r="44" spans="1:7" ht="15.75">
      <c r="A44" s="29" t="s">
        <v>97</v>
      </c>
      <c r="B44" s="15" t="s">
        <v>127</v>
      </c>
      <c r="C44" s="32" t="s">
        <v>129</v>
      </c>
      <c r="D44" s="33">
        <f>D45</f>
        <v>151.19999999999999</v>
      </c>
      <c r="E44" s="33">
        <f>E45</f>
        <v>151.19999999999999</v>
      </c>
      <c r="F44" s="58">
        <f t="shared" si="0"/>
        <v>1</v>
      </c>
      <c r="G44" s="12"/>
    </row>
    <row r="45" spans="1:7" ht="30">
      <c r="A45" s="29" t="s">
        <v>54</v>
      </c>
      <c r="B45" s="14" t="s">
        <v>128</v>
      </c>
      <c r="C45" s="29" t="s">
        <v>130</v>
      </c>
      <c r="D45" s="20">
        <v>151.19999999999999</v>
      </c>
      <c r="E45" s="20">
        <v>151.19999999999999</v>
      </c>
      <c r="F45" s="58">
        <f t="shared" si="0"/>
        <v>1</v>
      </c>
      <c r="G45" s="12"/>
    </row>
    <row r="46" spans="1:7" ht="15.75">
      <c r="A46" s="29" t="s">
        <v>55</v>
      </c>
      <c r="B46" s="31" t="s">
        <v>6</v>
      </c>
      <c r="C46" s="32" t="s">
        <v>7</v>
      </c>
      <c r="D46" s="33">
        <f>D47+D48+D49+D50</f>
        <v>63139.199999999997</v>
      </c>
      <c r="E46" s="33">
        <f>E47+E48+E49+E50</f>
        <v>51201.899999999994</v>
      </c>
      <c r="F46" s="58">
        <f t="shared" si="0"/>
        <v>0.81093678728903751</v>
      </c>
      <c r="G46" s="12"/>
    </row>
    <row r="47" spans="1:7" ht="15.75">
      <c r="A47" s="29" t="s">
        <v>56</v>
      </c>
      <c r="B47" s="30" t="s">
        <v>8</v>
      </c>
      <c r="C47" s="29" t="s">
        <v>9</v>
      </c>
      <c r="D47" s="49">
        <f>2310.6</f>
        <v>2310.6</v>
      </c>
      <c r="E47" s="20">
        <v>2307.1</v>
      </c>
      <c r="F47" s="58">
        <f t="shared" si="0"/>
        <v>0.99848524192850341</v>
      </c>
      <c r="G47" s="12"/>
    </row>
    <row r="48" spans="1:7" ht="15.75">
      <c r="A48" s="29" t="s">
        <v>57</v>
      </c>
      <c r="B48" s="30" t="s">
        <v>10</v>
      </c>
      <c r="C48" s="29" t="s">
        <v>11</v>
      </c>
      <c r="D48" s="49">
        <v>32062</v>
      </c>
      <c r="E48" s="20">
        <v>31301.5</v>
      </c>
      <c r="F48" s="58">
        <f t="shared" si="0"/>
        <v>0.97628033185702701</v>
      </c>
      <c r="G48" s="12"/>
    </row>
    <row r="49" spans="1:9" ht="15.75">
      <c r="A49" s="29" t="s">
        <v>58</v>
      </c>
      <c r="B49" s="30" t="s">
        <v>62</v>
      </c>
      <c r="C49" s="29" t="s">
        <v>60</v>
      </c>
      <c r="D49" s="49">
        <f>25672.8+1699.5</f>
        <v>27372.3</v>
      </c>
      <c r="E49" s="20">
        <v>16392.599999999999</v>
      </c>
      <c r="F49" s="58">
        <f t="shared" si="0"/>
        <v>0.59887550552931246</v>
      </c>
      <c r="G49" s="12"/>
    </row>
    <row r="50" spans="1:9" ht="30">
      <c r="A50" s="29" t="s">
        <v>110</v>
      </c>
      <c r="B50" s="30" t="s">
        <v>17</v>
      </c>
      <c r="C50" s="29" t="s">
        <v>61</v>
      </c>
      <c r="D50" s="49">
        <f>1394.3</f>
        <v>1394.3</v>
      </c>
      <c r="E50" s="20">
        <v>1200.7</v>
      </c>
      <c r="F50" s="58">
        <f t="shared" si="0"/>
        <v>0.86114896363766769</v>
      </c>
      <c r="G50" s="12"/>
    </row>
    <row r="51" spans="1:9" ht="15.75">
      <c r="A51" s="29" t="s">
        <v>111</v>
      </c>
      <c r="B51" s="31" t="s">
        <v>3</v>
      </c>
      <c r="C51" s="32" t="s">
        <v>85</v>
      </c>
      <c r="D51" s="33">
        <f>SUM(D52:D55)-0.1</f>
        <v>105458.1</v>
      </c>
      <c r="E51" s="33">
        <f>SUM(E52:E55)</f>
        <v>104089.5</v>
      </c>
      <c r="F51" s="58">
        <f t="shared" si="0"/>
        <v>0.98702233398856987</v>
      </c>
      <c r="G51" s="12"/>
    </row>
    <row r="52" spans="1:9" ht="15.75">
      <c r="A52" s="29" t="s">
        <v>125</v>
      </c>
      <c r="B52" s="30" t="s">
        <v>108</v>
      </c>
      <c r="C52" s="29" t="s">
        <v>109</v>
      </c>
      <c r="D52" s="49">
        <f>670.4</f>
        <v>670.4</v>
      </c>
      <c r="E52" s="20">
        <v>670.4</v>
      </c>
      <c r="F52" s="58">
        <f t="shared" si="0"/>
        <v>1</v>
      </c>
      <c r="G52" s="12"/>
    </row>
    <row r="53" spans="1:9" ht="15.75">
      <c r="A53" s="29" t="s">
        <v>126</v>
      </c>
      <c r="B53" s="30" t="s">
        <v>86</v>
      </c>
      <c r="C53" s="29" t="s">
        <v>87</v>
      </c>
      <c r="D53" s="49">
        <f>57152.3</f>
        <v>57152.3</v>
      </c>
      <c r="E53" s="20">
        <v>57095.5</v>
      </c>
      <c r="F53" s="58">
        <f t="shared" si="0"/>
        <v>0.99900616423136068</v>
      </c>
      <c r="G53" s="12"/>
    </row>
    <row r="54" spans="1:9" ht="15.75">
      <c r="A54" s="29" t="s">
        <v>135</v>
      </c>
      <c r="B54" s="30" t="s">
        <v>133</v>
      </c>
      <c r="C54" s="29" t="s">
        <v>134</v>
      </c>
      <c r="D54" s="49">
        <f>44293</f>
        <v>44293</v>
      </c>
      <c r="E54" s="20">
        <v>43290.7</v>
      </c>
      <c r="F54" s="58">
        <f t="shared" si="0"/>
        <v>0.97737114216693377</v>
      </c>
      <c r="G54" s="12"/>
    </row>
    <row r="55" spans="1:9" ht="30">
      <c r="A55" s="29" t="s">
        <v>136</v>
      </c>
      <c r="B55" s="30" t="s">
        <v>88</v>
      </c>
      <c r="C55" s="29" t="s">
        <v>89</v>
      </c>
      <c r="D55" s="49">
        <f>3342.5</f>
        <v>3342.5</v>
      </c>
      <c r="E55" s="20">
        <v>3032.9</v>
      </c>
      <c r="F55" s="58">
        <f t="shared" si="0"/>
        <v>0.90737471952131643</v>
      </c>
      <c r="G55" s="12"/>
    </row>
    <row r="56" spans="1:9" ht="45.75">
      <c r="A56" s="29" t="s">
        <v>140</v>
      </c>
      <c r="B56" s="52" t="s">
        <v>147</v>
      </c>
      <c r="C56" s="50" t="s">
        <v>145</v>
      </c>
      <c r="D56" s="53">
        <f>D57</f>
        <v>7.6</v>
      </c>
      <c r="E56" s="53">
        <f>E57</f>
        <v>7.6</v>
      </c>
      <c r="F56" s="58">
        <f t="shared" si="0"/>
        <v>1</v>
      </c>
      <c r="G56" s="12"/>
    </row>
    <row r="57" spans="1:9" ht="45">
      <c r="A57" s="29" t="s">
        <v>141</v>
      </c>
      <c r="B57" s="52" t="s">
        <v>147</v>
      </c>
      <c r="C57" s="44" t="s">
        <v>146</v>
      </c>
      <c r="D57" s="49">
        <f>12.7-5.1</f>
        <v>7.6</v>
      </c>
      <c r="E57" s="20">
        <v>7.6</v>
      </c>
      <c r="F57" s="58">
        <f t="shared" si="0"/>
        <v>1</v>
      </c>
      <c r="G57" s="12"/>
    </row>
    <row r="58" spans="1:9" ht="15.75">
      <c r="A58" s="29" t="s">
        <v>143</v>
      </c>
      <c r="B58" s="43"/>
      <c r="C58" s="44"/>
      <c r="D58" s="20"/>
      <c r="E58" s="45"/>
      <c r="F58" s="58"/>
      <c r="G58" s="12"/>
    </row>
    <row r="59" spans="1:9" ht="18.75" customHeight="1">
      <c r="A59" s="29" t="s">
        <v>144</v>
      </c>
      <c r="B59" s="46" t="s">
        <v>16</v>
      </c>
      <c r="C59" s="47"/>
      <c r="D59" s="33">
        <f>D11+D19+D21+D24+D28+D33+D35+D41+D44+D46+D51+D58+D56-0.1</f>
        <v>2303909.7000000007</v>
      </c>
      <c r="E59" s="33">
        <f>E58+E51+E46+E44+E41+E35+E33+E28+E24+E21+E19+E11+0.1+E56</f>
        <v>1903298.9000000004</v>
      </c>
      <c r="F59" s="58">
        <f t="shared" si="0"/>
        <v>0.82611696977533444</v>
      </c>
      <c r="G59" s="12"/>
    </row>
    <row r="60" spans="1:9">
      <c r="A60" s="5"/>
      <c r="B60" s="6"/>
      <c r="C60" s="5"/>
      <c r="D60" s="16"/>
      <c r="E60" s="17"/>
      <c r="F60" s="17"/>
    </row>
    <row r="61" spans="1:9">
      <c r="D61" s="17"/>
      <c r="E61" s="18"/>
      <c r="F61" s="18"/>
    </row>
    <row r="62" spans="1:9">
      <c r="D62" s="18"/>
      <c r="E62" s="19"/>
      <c r="F62" s="19"/>
      <c r="I62" s="13"/>
    </row>
    <row r="63" spans="1:9">
      <c r="D63" s="48"/>
      <c r="E63" s="13"/>
      <c r="F63" s="13"/>
      <c r="I63" s="13"/>
    </row>
    <row r="64" spans="1:9" ht="14.25">
      <c r="D64" s="56"/>
      <c r="E64" s="13"/>
      <c r="F64" s="13"/>
      <c r="I64" s="13"/>
    </row>
    <row r="65" spans="4:6">
      <c r="D65" s="13"/>
      <c r="E65" s="13"/>
      <c r="F65" s="13"/>
    </row>
    <row r="66" spans="4:6">
      <c r="D66" s="54"/>
    </row>
    <row r="69" spans="4:6">
      <c r="D69" s="13"/>
    </row>
  </sheetData>
  <mergeCells count="6">
    <mergeCell ref="A6:F6"/>
    <mergeCell ref="A1:F1"/>
    <mergeCell ref="A2:F2"/>
    <mergeCell ref="A3:F3"/>
    <mergeCell ref="A4:F4"/>
    <mergeCell ref="A5:F5"/>
  </mergeCells>
  <phoneticPr fontId="3" type="noConversion"/>
  <pageMargins left="0.59055118110236227" right="0.39370078740157483" top="0.39370078740157483" bottom="0.39370078740157483" header="0.39370078740157483" footer="0.39370078740157483"/>
  <pageSetup paperSize="9" scale="85" fitToHeight="4" orientation="portrait" useFirstPageNumber="1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'2023-2025'!Заголовки_для_печати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Ольга И. Степаненко</cp:lastModifiedBy>
  <cp:lastPrinted>2023-11-23T04:43:42Z</cp:lastPrinted>
  <dcterms:created xsi:type="dcterms:W3CDTF">2007-10-12T08:23:45Z</dcterms:created>
  <dcterms:modified xsi:type="dcterms:W3CDTF">2024-02-19T10:18:13Z</dcterms:modified>
</cp:coreProperties>
</file>