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hidePivotFieldList="1"/>
  <bookViews>
    <workbookView xWindow="-120" yWindow="-120" windowWidth="20730" windowHeight="11160"/>
  </bookViews>
  <sheets>
    <sheet name="протокол юн" sheetId="1" r:id="rId1"/>
    <sheet name="протокол дев" sheetId="21" r:id="rId2"/>
    <sheet name="Свод" sheetId="22" r:id="rId3"/>
    <sheet name="6-8 ЛЕТ" sheetId="4" r:id="rId4"/>
    <sheet name="9-10 ЛЕТ" sheetId="5" r:id="rId5"/>
    <sheet name="11-12 лет" sheetId="6" r:id="rId6"/>
    <sheet name="13-15 лет" sheetId="7" r:id="rId7"/>
    <sheet name="16-17 лет" sheetId="8" r:id="rId8"/>
    <sheet name="справочник" sheetId="3" r:id="rId9"/>
  </sheets>
  <definedNames>
    <definedName name="_xlnm._FilterDatabase" localSheetId="3" hidden="1">'6-8 ЛЕТ'!$G$6:$G$105</definedName>
    <definedName name="_xlnm._FilterDatabase" localSheetId="4" hidden="1">'9-10 ЛЕТ'!$N$5:$N$106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4" i="1" l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3" i="1"/>
  <c r="AT3" i="1" l="1"/>
  <c r="AT19" i="1"/>
  <c r="AT23" i="1"/>
  <c r="AT11" i="1"/>
  <c r="AT7" i="1"/>
  <c r="AT15" i="1"/>
  <c r="E7" i="22" l="1"/>
  <c r="E4" i="22"/>
  <c r="AD5" i="21"/>
  <c r="AD6" i="21"/>
  <c r="AD7" i="21"/>
  <c r="AD8" i="21"/>
  <c r="AD9" i="21"/>
  <c r="AD10" i="21"/>
  <c r="AD11" i="21"/>
  <c r="AD12" i="21"/>
  <c r="AD13" i="21"/>
  <c r="AD14" i="21"/>
  <c r="AD15" i="21"/>
  <c r="AD16" i="21"/>
  <c r="AD17" i="21"/>
  <c r="AD18" i="21"/>
  <c r="AD19" i="21"/>
  <c r="AD20" i="21"/>
  <c r="AD21" i="21"/>
  <c r="AD22" i="21"/>
  <c r="AD23" i="21"/>
  <c r="AH5" i="21"/>
  <c r="AH6" i="21"/>
  <c r="AH7" i="21"/>
  <c r="AH8" i="21"/>
  <c r="AH9" i="21"/>
  <c r="AH10" i="21"/>
  <c r="AH11" i="21"/>
  <c r="AH12" i="21"/>
  <c r="AH13" i="21"/>
  <c r="AH14" i="21"/>
  <c r="AH15" i="21"/>
  <c r="AH16" i="21"/>
  <c r="AH17" i="21"/>
  <c r="AH18" i="21"/>
  <c r="AH19" i="21"/>
  <c r="AH20" i="21"/>
  <c r="AH21" i="21"/>
  <c r="AH22" i="21"/>
  <c r="AH23" i="21"/>
  <c r="AH24" i="21"/>
  <c r="AF5" i="21"/>
  <c r="AF6" i="21"/>
  <c r="AF7" i="21"/>
  <c r="AF8" i="21"/>
  <c r="AF9" i="21"/>
  <c r="AF10" i="21"/>
  <c r="AF11" i="21"/>
  <c r="AF12" i="21"/>
  <c r="AF13" i="21"/>
  <c r="AF14" i="21"/>
  <c r="AF15" i="21"/>
  <c r="AF16" i="21"/>
  <c r="AF17" i="21"/>
  <c r="AF18" i="21"/>
  <c r="AF19" i="21"/>
  <c r="AF20" i="21"/>
  <c r="AF21" i="21"/>
  <c r="AF22" i="21"/>
  <c r="AF23" i="21"/>
  <c r="AF24" i="21"/>
  <c r="H5" i="21"/>
  <c r="H6" i="21"/>
  <c r="H7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F20" i="21"/>
  <c r="F21" i="21"/>
  <c r="F19" i="21"/>
  <c r="F22" i="21"/>
  <c r="F23" i="21"/>
  <c r="F18" i="21"/>
  <c r="F5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24" i="21"/>
  <c r="AQ23" i="21" l="1"/>
  <c r="AQ22" i="21"/>
  <c r="AQ12" i="21"/>
  <c r="AQ11" i="21"/>
  <c r="AQ10" i="21"/>
  <c r="AQ15" i="21"/>
  <c r="AQ14" i="21"/>
  <c r="AQ13" i="21"/>
  <c r="AQ6" i="21"/>
  <c r="AQ5" i="21"/>
  <c r="AQ20" i="21"/>
  <c r="AQ19" i="21"/>
  <c r="AQ21" i="21"/>
  <c r="AQ18" i="21"/>
  <c r="AQ17" i="21"/>
  <c r="AQ16" i="21"/>
  <c r="AQ9" i="21"/>
  <c r="AQ8" i="21"/>
  <c r="AQ7" i="21"/>
  <c r="AJ24" i="21"/>
  <c r="J24" i="21"/>
  <c r="T24" i="21"/>
  <c r="Z24" i="21"/>
  <c r="R24" i="21"/>
  <c r="AN24" i="21"/>
  <c r="X24" i="21"/>
  <c r="P24" i="21"/>
  <c r="AB24" i="21"/>
  <c r="L24" i="21"/>
  <c r="AL24" i="21"/>
  <c r="AD24" i="21"/>
  <c r="AQ24" i="21" s="1"/>
  <c r="V24" i="21"/>
  <c r="N24" i="21"/>
  <c r="E3" i="22"/>
  <c r="E8" i="22"/>
  <c r="E5" i="22"/>
  <c r="E9" i="22"/>
  <c r="E6" i="22"/>
  <c r="AR23" i="21" l="1"/>
  <c r="AR20" i="21"/>
  <c r="AR17" i="21"/>
  <c r="E30" i="21"/>
  <c r="E29" i="21"/>
  <c r="E28" i="21"/>
  <c r="E27" i="21"/>
  <c r="E26" i="21"/>
  <c r="E25" i="21"/>
  <c r="AP27" i="21" l="1"/>
  <c r="AP28" i="21"/>
  <c r="AP25" i="21"/>
  <c r="AP29" i="21"/>
  <c r="AP26" i="21"/>
  <c r="AP30" i="21"/>
  <c r="AL8" i="21"/>
  <c r="AN8" i="21"/>
  <c r="AL27" i="21"/>
  <c r="AN27" i="21"/>
  <c r="AL9" i="21"/>
  <c r="AN9" i="21"/>
  <c r="AL13" i="21"/>
  <c r="AN13" i="21"/>
  <c r="AL17" i="21"/>
  <c r="AN17" i="21"/>
  <c r="AL28" i="21"/>
  <c r="AN28" i="21"/>
  <c r="AL16" i="21"/>
  <c r="AN16" i="21"/>
  <c r="AL10" i="21"/>
  <c r="AN10" i="21"/>
  <c r="AL29" i="21"/>
  <c r="AN29" i="21"/>
  <c r="AL12" i="21"/>
  <c r="AN12" i="21"/>
  <c r="AL5" i="21"/>
  <c r="AN5" i="21"/>
  <c r="AL14" i="21"/>
  <c r="AN14" i="21"/>
  <c r="AL25" i="21"/>
  <c r="AN25" i="21"/>
  <c r="AL6" i="21"/>
  <c r="AN6" i="21"/>
  <c r="AL7" i="21"/>
  <c r="AN7" i="21"/>
  <c r="AL11" i="21"/>
  <c r="AN11" i="21"/>
  <c r="AL15" i="21"/>
  <c r="AN15" i="21"/>
  <c r="AL26" i="21"/>
  <c r="AN26" i="21"/>
  <c r="AL30" i="21"/>
  <c r="AN30" i="21"/>
  <c r="AL4" i="21"/>
  <c r="AN4" i="21"/>
  <c r="AJ12" i="21"/>
  <c r="AJ9" i="21"/>
  <c r="AJ13" i="21"/>
  <c r="AJ17" i="21"/>
  <c r="AH28" i="21"/>
  <c r="AJ28" i="21"/>
  <c r="AJ5" i="21"/>
  <c r="AJ10" i="21"/>
  <c r="AJ14" i="21"/>
  <c r="AH25" i="21"/>
  <c r="AJ25" i="21"/>
  <c r="AH29" i="21"/>
  <c r="AJ29" i="21"/>
  <c r="AJ8" i="21"/>
  <c r="AJ16" i="21"/>
  <c r="AH27" i="21"/>
  <c r="AJ27" i="21"/>
  <c r="AJ6" i="21"/>
  <c r="AJ7" i="21"/>
  <c r="AJ11" i="21"/>
  <c r="AJ15" i="21"/>
  <c r="AH26" i="21"/>
  <c r="AJ26" i="21"/>
  <c r="AH30" i="21"/>
  <c r="AJ30" i="21"/>
  <c r="AH4" i="21"/>
  <c r="AJ4" i="21"/>
  <c r="AD27" i="21"/>
  <c r="AF27" i="21"/>
  <c r="AD28" i="21"/>
  <c r="AF28" i="21"/>
  <c r="AD25" i="21"/>
  <c r="AF25" i="21"/>
  <c r="AD29" i="21"/>
  <c r="AF29" i="21"/>
  <c r="AD26" i="21"/>
  <c r="AF26" i="21"/>
  <c r="AD30" i="21"/>
  <c r="AF30" i="21"/>
  <c r="AD4" i="21"/>
  <c r="AF4" i="21"/>
  <c r="Z12" i="21"/>
  <c r="AB12" i="21"/>
  <c r="Z9" i="21"/>
  <c r="AB9" i="21"/>
  <c r="Z13" i="21"/>
  <c r="AB13" i="21"/>
  <c r="Z17" i="21"/>
  <c r="AB17" i="21"/>
  <c r="Z28" i="21"/>
  <c r="AB28" i="21"/>
  <c r="Z16" i="21"/>
  <c r="AB16" i="21"/>
  <c r="Z27" i="21"/>
  <c r="AB27" i="21"/>
  <c r="Z5" i="21"/>
  <c r="AB5" i="21"/>
  <c r="Z10" i="21"/>
  <c r="AB10" i="21"/>
  <c r="Z14" i="21"/>
  <c r="AB14" i="21"/>
  <c r="Z25" i="21"/>
  <c r="AB25" i="21"/>
  <c r="Z29" i="21"/>
  <c r="AB29" i="21"/>
  <c r="Z8" i="21"/>
  <c r="AB8" i="21"/>
  <c r="Z6" i="21"/>
  <c r="AB6" i="21"/>
  <c r="Z7" i="21"/>
  <c r="AB7" i="21"/>
  <c r="Z11" i="21"/>
  <c r="AB11" i="21"/>
  <c r="Z15" i="21"/>
  <c r="AB15" i="21"/>
  <c r="Z26" i="21"/>
  <c r="AB26" i="21"/>
  <c r="Z30" i="21"/>
  <c r="AB30" i="21"/>
  <c r="Z4" i="21"/>
  <c r="AB4" i="21"/>
  <c r="X4" i="21"/>
  <c r="V10" i="21"/>
  <c r="X10" i="21"/>
  <c r="V6" i="21"/>
  <c r="X6" i="21"/>
  <c r="V11" i="21"/>
  <c r="X11" i="21"/>
  <c r="V15" i="21"/>
  <c r="X15" i="21"/>
  <c r="V8" i="21"/>
  <c r="X8" i="21"/>
  <c r="V12" i="21"/>
  <c r="X12" i="21"/>
  <c r="V16" i="21"/>
  <c r="X16" i="21"/>
  <c r="V27" i="21"/>
  <c r="X27" i="21"/>
  <c r="V9" i="21"/>
  <c r="X9" i="21"/>
  <c r="V13" i="21"/>
  <c r="X13" i="21"/>
  <c r="V17" i="21"/>
  <c r="X17" i="21"/>
  <c r="V28" i="21"/>
  <c r="X28" i="21"/>
  <c r="V14" i="21"/>
  <c r="X14" i="21"/>
  <c r="V25" i="21"/>
  <c r="X25" i="21"/>
  <c r="V29" i="21"/>
  <c r="X29" i="21"/>
  <c r="V5" i="21"/>
  <c r="X5" i="21"/>
  <c r="V7" i="21"/>
  <c r="X7" i="21"/>
  <c r="V26" i="21"/>
  <c r="X26" i="21"/>
  <c r="V30" i="21"/>
  <c r="X30" i="21"/>
  <c r="T4" i="21"/>
  <c r="V4" i="21"/>
  <c r="R8" i="21"/>
  <c r="T8" i="21"/>
  <c r="R16" i="21"/>
  <c r="T16" i="21"/>
  <c r="R27" i="21"/>
  <c r="T27" i="21"/>
  <c r="R9" i="21"/>
  <c r="T9" i="21"/>
  <c r="R13" i="21"/>
  <c r="T13" i="21"/>
  <c r="R17" i="21"/>
  <c r="T17" i="21"/>
  <c r="R28" i="21"/>
  <c r="T28" i="21"/>
  <c r="R12" i="21"/>
  <c r="T12" i="21"/>
  <c r="R10" i="21"/>
  <c r="T10" i="21"/>
  <c r="R14" i="21"/>
  <c r="T14" i="21"/>
  <c r="R25" i="21"/>
  <c r="T25" i="21"/>
  <c r="R29" i="21"/>
  <c r="T29" i="21"/>
  <c r="R5" i="21"/>
  <c r="T5" i="21"/>
  <c r="R6" i="21"/>
  <c r="T6" i="21"/>
  <c r="R7" i="21"/>
  <c r="T7" i="21"/>
  <c r="R11" i="21"/>
  <c r="T11" i="21"/>
  <c r="R15" i="21"/>
  <c r="T15" i="21"/>
  <c r="R26" i="21"/>
  <c r="T26" i="21"/>
  <c r="R30" i="21"/>
  <c r="T30" i="21"/>
  <c r="P8" i="21"/>
  <c r="P16" i="21"/>
  <c r="P27" i="21"/>
  <c r="P9" i="21"/>
  <c r="P13" i="21"/>
  <c r="P17" i="21"/>
  <c r="P28" i="21"/>
  <c r="P5" i="21"/>
  <c r="P10" i="21"/>
  <c r="P14" i="21"/>
  <c r="P25" i="21"/>
  <c r="P29" i="21"/>
  <c r="P12" i="21"/>
  <c r="P6" i="21"/>
  <c r="P7" i="21"/>
  <c r="P11" i="21"/>
  <c r="P15" i="21"/>
  <c r="P26" i="21"/>
  <c r="P30" i="21"/>
  <c r="P4" i="21"/>
  <c r="R4" i="21"/>
  <c r="N5" i="21"/>
  <c r="N10" i="21"/>
  <c r="N12" i="21"/>
  <c r="N14" i="21"/>
  <c r="N16" i="21"/>
  <c r="N25" i="21"/>
  <c r="N29" i="21"/>
  <c r="N6" i="21"/>
  <c r="N7" i="21"/>
  <c r="N9" i="21"/>
  <c r="N13" i="21"/>
  <c r="N15" i="21"/>
  <c r="N17" i="21"/>
  <c r="N26" i="21"/>
  <c r="N28" i="21"/>
  <c r="N30" i="21"/>
  <c r="L8" i="21"/>
  <c r="N8" i="21"/>
  <c r="L27" i="21"/>
  <c r="N27" i="21"/>
  <c r="L11" i="21"/>
  <c r="N11" i="21"/>
  <c r="L4" i="21"/>
  <c r="N4" i="21"/>
  <c r="J6" i="21"/>
  <c r="L6" i="21"/>
  <c r="J7" i="21"/>
  <c r="L7" i="21"/>
  <c r="J5" i="21"/>
  <c r="L5" i="21"/>
  <c r="J10" i="21"/>
  <c r="L10" i="21"/>
  <c r="J12" i="21"/>
  <c r="L12" i="21"/>
  <c r="J14" i="21"/>
  <c r="L14" i="21"/>
  <c r="J16" i="21"/>
  <c r="L16" i="21"/>
  <c r="J25" i="21"/>
  <c r="L25" i="21"/>
  <c r="J29" i="21"/>
  <c r="L29" i="21"/>
  <c r="J9" i="21"/>
  <c r="L9" i="21"/>
  <c r="J13" i="21"/>
  <c r="L13" i="21"/>
  <c r="J15" i="21"/>
  <c r="L15" i="21"/>
  <c r="J17" i="21"/>
  <c r="L17" i="21"/>
  <c r="J26" i="21"/>
  <c r="L26" i="21"/>
  <c r="J28" i="21"/>
  <c r="L28" i="21"/>
  <c r="J30" i="21"/>
  <c r="L30" i="21"/>
  <c r="J8" i="21"/>
  <c r="F27" i="21"/>
  <c r="J27" i="21"/>
  <c r="J11" i="21"/>
  <c r="H4" i="21"/>
  <c r="J4" i="21"/>
  <c r="H26" i="21"/>
  <c r="H29" i="21"/>
  <c r="H25" i="21"/>
  <c r="H27" i="21"/>
  <c r="H28" i="21"/>
  <c r="H30" i="21"/>
  <c r="F25" i="21"/>
  <c r="F29" i="21"/>
  <c r="F26" i="21"/>
  <c r="F28" i="21"/>
  <c r="F30" i="21"/>
  <c r="F4" i="21"/>
  <c r="E26" i="1"/>
  <c r="E27" i="1"/>
  <c r="E28" i="1"/>
  <c r="E29" i="1"/>
  <c r="E30" i="1"/>
  <c r="E31" i="1"/>
  <c r="AQ4" i="21" l="1"/>
  <c r="AQ29" i="21"/>
  <c r="AQ25" i="21"/>
  <c r="AQ30" i="21"/>
  <c r="AQ28" i="21"/>
  <c r="AQ26" i="21"/>
  <c r="AQ27" i="21"/>
  <c r="AN31" i="1"/>
  <c r="AP31" i="1"/>
  <c r="AN27" i="1"/>
  <c r="AP27" i="1"/>
  <c r="AN30" i="1"/>
  <c r="AP30" i="1"/>
  <c r="AN28" i="1"/>
  <c r="AP28" i="1"/>
  <c r="AN26" i="1"/>
  <c r="AP26" i="1"/>
  <c r="AN16" i="1"/>
  <c r="AP16" i="1"/>
  <c r="AN14" i="1"/>
  <c r="AP14" i="1"/>
  <c r="AN11" i="1"/>
  <c r="AP11" i="1"/>
  <c r="AN7" i="1"/>
  <c r="AP7" i="1"/>
  <c r="AN10" i="1"/>
  <c r="AP10" i="1"/>
  <c r="AN29" i="1"/>
  <c r="AP29" i="1"/>
  <c r="AN18" i="1"/>
  <c r="AP18" i="1"/>
  <c r="AN15" i="1"/>
  <c r="AP15" i="1"/>
  <c r="AN13" i="1"/>
  <c r="AP13" i="1"/>
  <c r="AN9" i="1"/>
  <c r="AP9" i="1"/>
  <c r="AN6" i="1"/>
  <c r="AP6" i="1"/>
  <c r="AN3" i="1"/>
  <c r="AP3" i="1"/>
  <c r="AL31" i="1"/>
  <c r="AL27" i="1"/>
  <c r="AL30" i="1"/>
  <c r="AL28" i="1"/>
  <c r="AL26" i="1"/>
  <c r="AL16" i="1"/>
  <c r="AL14" i="1"/>
  <c r="AL11" i="1"/>
  <c r="AL7" i="1"/>
  <c r="AL10" i="1"/>
  <c r="AL29" i="1"/>
  <c r="AL18" i="1"/>
  <c r="AL15" i="1"/>
  <c r="AL13" i="1"/>
  <c r="AL9" i="1"/>
  <c r="AL6" i="1"/>
  <c r="AL3" i="1"/>
  <c r="AH31" i="1"/>
  <c r="AJ31" i="1"/>
  <c r="AH27" i="1"/>
  <c r="AJ27" i="1"/>
  <c r="AH30" i="1"/>
  <c r="AJ30" i="1"/>
  <c r="AH28" i="1"/>
  <c r="AJ28" i="1"/>
  <c r="AH26" i="1"/>
  <c r="AJ26" i="1"/>
  <c r="AH29" i="1"/>
  <c r="AJ29" i="1"/>
  <c r="AF3" i="1"/>
  <c r="AD27" i="1"/>
  <c r="AF27" i="1"/>
  <c r="AD30" i="1"/>
  <c r="AF30" i="1"/>
  <c r="AD28" i="1"/>
  <c r="AF28" i="1"/>
  <c r="AD26" i="1"/>
  <c r="AF26" i="1"/>
  <c r="AD16" i="1"/>
  <c r="AF16" i="1"/>
  <c r="AD14" i="1"/>
  <c r="AF14" i="1"/>
  <c r="AD11" i="1"/>
  <c r="AF11" i="1"/>
  <c r="AD7" i="1"/>
  <c r="AF7" i="1"/>
  <c r="AD10" i="1"/>
  <c r="AF10" i="1"/>
  <c r="AD31" i="1"/>
  <c r="AF31" i="1"/>
  <c r="AD29" i="1"/>
  <c r="AF29" i="1"/>
  <c r="AD18" i="1"/>
  <c r="AF18" i="1"/>
  <c r="AD15" i="1"/>
  <c r="AF15" i="1"/>
  <c r="AD13" i="1"/>
  <c r="AF13" i="1"/>
  <c r="AD9" i="1"/>
  <c r="AF9" i="1"/>
  <c r="AD6" i="1"/>
  <c r="AF6" i="1"/>
  <c r="AB3" i="1"/>
  <c r="AD3" i="1"/>
  <c r="Z29" i="1"/>
  <c r="AB29" i="1"/>
  <c r="Z15" i="1"/>
  <c r="AB15" i="1"/>
  <c r="Z30" i="1"/>
  <c r="AB30" i="1"/>
  <c r="Z28" i="1"/>
  <c r="AB28" i="1"/>
  <c r="Z26" i="1"/>
  <c r="AB26" i="1"/>
  <c r="Z16" i="1"/>
  <c r="AB16" i="1"/>
  <c r="Z14" i="1"/>
  <c r="AB14" i="1"/>
  <c r="Z11" i="1"/>
  <c r="AB11" i="1"/>
  <c r="Z7" i="1"/>
  <c r="AB7" i="1"/>
  <c r="Z10" i="1"/>
  <c r="AB10" i="1"/>
  <c r="Z31" i="1"/>
  <c r="AB31" i="1"/>
  <c r="Z27" i="1"/>
  <c r="AB27" i="1"/>
  <c r="Z18" i="1"/>
  <c r="AB18" i="1"/>
  <c r="Z13" i="1"/>
  <c r="AB13" i="1"/>
  <c r="Z9" i="1"/>
  <c r="AB9" i="1"/>
  <c r="Z6" i="1"/>
  <c r="AB6" i="1"/>
  <c r="X3" i="1"/>
  <c r="Z3" i="1"/>
  <c r="V29" i="1"/>
  <c r="X29" i="1"/>
  <c r="V18" i="1"/>
  <c r="X18" i="1"/>
  <c r="V13" i="1"/>
  <c r="X13" i="1"/>
  <c r="V30" i="1"/>
  <c r="X30" i="1"/>
  <c r="V28" i="1"/>
  <c r="X28" i="1"/>
  <c r="V26" i="1"/>
  <c r="X26" i="1"/>
  <c r="V16" i="1"/>
  <c r="X16" i="1"/>
  <c r="V14" i="1"/>
  <c r="X14" i="1"/>
  <c r="V11" i="1"/>
  <c r="X11" i="1"/>
  <c r="V7" i="1"/>
  <c r="X7" i="1"/>
  <c r="V10" i="1"/>
  <c r="X10" i="1"/>
  <c r="V31" i="1"/>
  <c r="X31" i="1"/>
  <c r="V27" i="1"/>
  <c r="X27" i="1"/>
  <c r="V15" i="1"/>
  <c r="X15" i="1"/>
  <c r="V9" i="1"/>
  <c r="X9" i="1"/>
  <c r="V6" i="1"/>
  <c r="X6" i="1"/>
  <c r="T3" i="1"/>
  <c r="V3" i="1"/>
  <c r="T30" i="1"/>
  <c r="F30" i="1"/>
  <c r="T28" i="1"/>
  <c r="F28" i="1"/>
  <c r="T26" i="1"/>
  <c r="F26" i="1"/>
  <c r="T16" i="1"/>
  <c r="T14" i="1"/>
  <c r="T11" i="1"/>
  <c r="T7" i="1"/>
  <c r="T10" i="1"/>
  <c r="T31" i="1"/>
  <c r="F31" i="1"/>
  <c r="T29" i="1"/>
  <c r="F29" i="1"/>
  <c r="T27" i="1"/>
  <c r="F27" i="1"/>
  <c r="T18" i="1"/>
  <c r="T15" i="1"/>
  <c r="T13" i="1"/>
  <c r="T9" i="1"/>
  <c r="T6" i="1"/>
  <c r="P29" i="1"/>
  <c r="R29" i="1"/>
  <c r="P27" i="1"/>
  <c r="R27" i="1"/>
  <c r="P30" i="1"/>
  <c r="R30" i="1"/>
  <c r="P28" i="1"/>
  <c r="R28" i="1"/>
  <c r="P26" i="1"/>
  <c r="R26" i="1"/>
  <c r="P16" i="1"/>
  <c r="R16" i="1"/>
  <c r="P14" i="1"/>
  <c r="R14" i="1"/>
  <c r="P11" i="1"/>
  <c r="R11" i="1"/>
  <c r="P7" i="1"/>
  <c r="R7" i="1"/>
  <c r="P10" i="1"/>
  <c r="R10" i="1"/>
  <c r="P31" i="1"/>
  <c r="R31" i="1"/>
  <c r="P18" i="1"/>
  <c r="R18" i="1"/>
  <c r="P15" i="1"/>
  <c r="R15" i="1"/>
  <c r="P13" i="1"/>
  <c r="R13" i="1"/>
  <c r="P9" i="1"/>
  <c r="R9" i="1"/>
  <c r="P6" i="1"/>
  <c r="R6" i="1"/>
  <c r="P3" i="1"/>
  <c r="R3" i="1"/>
  <c r="J29" i="1"/>
  <c r="L29" i="1"/>
  <c r="J30" i="1"/>
  <c r="L30" i="1"/>
  <c r="J28" i="1"/>
  <c r="L28" i="1"/>
  <c r="J26" i="1"/>
  <c r="L26" i="1"/>
  <c r="J16" i="1"/>
  <c r="L16" i="1"/>
  <c r="J14" i="1"/>
  <c r="L14" i="1"/>
  <c r="J11" i="1"/>
  <c r="L11" i="1"/>
  <c r="J7" i="1"/>
  <c r="L7" i="1"/>
  <c r="J10" i="1"/>
  <c r="L10" i="1"/>
  <c r="J31" i="1"/>
  <c r="L31" i="1"/>
  <c r="J27" i="1"/>
  <c r="L27" i="1"/>
  <c r="J18" i="1"/>
  <c r="L18" i="1"/>
  <c r="J15" i="1"/>
  <c r="L15" i="1"/>
  <c r="J13" i="1"/>
  <c r="L13" i="1"/>
  <c r="J9" i="1"/>
  <c r="L9" i="1"/>
  <c r="J6" i="1"/>
  <c r="L6" i="1"/>
  <c r="J3" i="1"/>
  <c r="L3" i="1"/>
  <c r="N16" i="1"/>
  <c r="N14" i="1"/>
  <c r="N11" i="1"/>
  <c r="N10" i="1"/>
  <c r="N18" i="1"/>
  <c r="N15" i="1"/>
  <c r="N13" i="1"/>
  <c r="N9" i="1"/>
  <c r="N6" i="1"/>
  <c r="N30" i="1"/>
  <c r="N28" i="1"/>
  <c r="N26" i="1"/>
  <c r="N7" i="1"/>
  <c r="N31" i="1"/>
  <c r="N29" i="1"/>
  <c r="N27" i="1"/>
  <c r="N3" i="1"/>
  <c r="H16" i="1"/>
  <c r="H11" i="1"/>
  <c r="H10" i="1"/>
  <c r="H14" i="1"/>
  <c r="H18" i="1"/>
  <c r="H15" i="1"/>
  <c r="H13" i="1"/>
  <c r="H9" i="1"/>
  <c r="H6" i="1"/>
  <c r="H31" i="1"/>
  <c r="H27" i="1"/>
  <c r="H30" i="1"/>
  <c r="H28" i="1"/>
  <c r="H26" i="1"/>
  <c r="H7" i="1"/>
  <c r="H29" i="1"/>
  <c r="H3" i="1"/>
  <c r="AS26" i="1" l="1"/>
  <c r="AS29" i="1"/>
  <c r="AS28" i="1"/>
  <c r="AS27" i="1"/>
  <c r="AS30" i="1"/>
  <c r="AS31" i="1"/>
  <c r="AR4" i="21"/>
  <c r="AR7" i="21"/>
  <c r="AR13" i="21"/>
  <c r="AR10" i="21"/>
</calcChain>
</file>

<file path=xl/sharedStrings.xml><?xml version="1.0" encoding="utf-8"?>
<sst xmlns="http://schemas.openxmlformats.org/spreadsheetml/2006/main" count="532" uniqueCount="223">
  <si>
    <t>№      п/п</t>
  </si>
  <si>
    <t>Фамилия, имя, отчество</t>
  </si>
  <si>
    <t>Дата рождения (дд.мм.гг.)</t>
  </si>
  <si>
    <t xml:space="preserve">  ID-номер участника</t>
  </si>
  <si>
    <t>Возраст</t>
  </si>
  <si>
    <t>Ступень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</si>
  <si>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</si>
  <si>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</si>
  <si>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</si>
  <si>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</si>
  <si>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</si>
  <si>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</si>
  <si>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>вид испытания</t>
  </si>
  <si>
    <t>Челночный бег 3х10 м</t>
  </si>
  <si>
    <t>Бег на 30 м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</si>
  <si>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</si>
  <si>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</si>
  <si>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</si>
  <si>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</si>
  <si>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</si>
  <si>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</si>
  <si>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</si>
  <si>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 90 см</t>
  </si>
  <si>
    <t>Сгибание и разгибание рук в упоре лежа на полу</t>
  </si>
  <si>
    <t>Сгибание и разгибание рук в упоре о гимнастическую скамью</t>
  </si>
  <si>
    <t>Сгибание и разгибание рук в упоре о сиденье стула</t>
  </si>
  <si>
    <t xml:space="preserve">Рывок гири 16 кг </t>
  </si>
  <si>
    <t>Наклон вперед из положения стоя с прямыми ногами на гимнастической скамье</t>
  </si>
  <si>
    <t>Прыжок в длину с места толчком двумя ногами</t>
  </si>
  <si>
    <t>Прыжок в длину с разбега</t>
  </si>
  <si>
    <t>Поднимание туловища из положения лежа на спине (количество раз за 1 минуту)</t>
  </si>
  <si>
    <t>Метание теннисного мяча в цель, дистанция 6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</si>
  <si>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</si>
  <si>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</si>
  <si>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</si>
  <si>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>Бег на лыжах на 1 км</t>
  </si>
  <si>
    <t>Бег на лыжах на 2 км</t>
  </si>
  <si>
    <t>Бег на лыжах на 3 км</t>
  </si>
  <si>
    <t>Бег на лыжах на 5 км</t>
  </si>
  <si>
    <t>Передвижение на лыжах на 2 км</t>
  </si>
  <si>
    <t>Передвижение на лыжах на 3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</si>
  <si>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</si>
  <si>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</si>
  <si>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</si>
  <si>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</si>
  <si>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</si>
  <si>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</si>
  <si>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</si>
  <si>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</si>
  <si>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Скандинавская ходьба на 3 км</t>
  </si>
  <si>
    <t>Плавание 25 м</t>
  </si>
  <si>
    <t>Плавание 50 м</t>
  </si>
  <si>
    <t>Стрельба из пневматической винтовки</t>
  </si>
  <si>
    <t>Стрельба из электронного оружия</t>
  </si>
  <si>
    <t xml:space="preserve">Туристский поход с проверкой туристских навыков </t>
  </si>
  <si>
    <t>Самозащита без оружия</t>
  </si>
  <si>
    <t>I СТУПЕНЬ (возрастная группа от 6 до 8 лет)</t>
  </si>
  <si>
    <t>Мальчики</t>
  </si>
  <si>
    <t>Девочки</t>
  </si>
  <si>
    <t>№1</t>
  </si>
  <si>
    <t>№2</t>
  </si>
  <si>
    <t>№3</t>
  </si>
  <si>
    <t>№4</t>
  </si>
  <si>
    <t>№5</t>
  </si>
  <si>
    <t>№7</t>
  </si>
  <si>
    <t>№8</t>
  </si>
  <si>
    <t>№9</t>
  </si>
  <si>
    <t>Очки</t>
  </si>
  <si>
    <t>Челночный бег 3х10 м (с)</t>
  </si>
  <si>
    <t>Бег на 30 м (с)</t>
  </si>
  <si>
    <t xml:space="preserve">Смешанное передвижение на 1000 м (мин, с) </t>
  </si>
  <si>
    <t>Подтягивание из виса на высокой перекладине (количество раз)</t>
  </si>
  <si>
    <t>Подтягивание из виса лежа на низкой перекладине 90 см (количество раз)</t>
  </si>
  <si>
    <t>Cгибание и разгибание рук в упоре лежа на полу (количество раз)</t>
  </si>
  <si>
    <t>Наклон вперед из положения стоя на гимнастической скамье (от уровня скамьи - см)</t>
  </si>
  <si>
    <t>Прыжок в длину с места толчком двумя ногами (см)</t>
  </si>
  <si>
    <t>Поднимание туловища из положения лежа  на спине (количество раз за 1 мин)</t>
  </si>
  <si>
    <t>Бег на лыжах на 1 км (мин, с)</t>
  </si>
  <si>
    <t xml:space="preserve">Смешанное передвижение по пересеченной местности на 1 км (мин, с) </t>
  </si>
  <si>
    <t>Бег на лыжах на 1000 м (мин, с)</t>
  </si>
  <si>
    <t xml:space="preserve">Смешанное передвижение по пересеченной местности на 1000 м (мин, с) </t>
  </si>
  <si>
    <t>II СТУПЕНЬ (возрастная группа от 9 до 10 лет)</t>
  </si>
  <si>
    <t>№6</t>
  </si>
  <si>
    <t>№10</t>
  </si>
  <si>
    <t>Бег на 60 м  (с)</t>
  </si>
  <si>
    <t>Бег на 1000 м (мин,с)</t>
  </si>
  <si>
    <t>Челночный бег 3 х 10 м (с)</t>
  </si>
  <si>
    <t>Прыжок в длину с разбега (см)</t>
  </si>
  <si>
    <t>Метание мяча весом 150 г (м)</t>
  </si>
  <si>
    <t>Кросс на 2000 м (бег по пересеченной местности) (мин, с)</t>
  </si>
  <si>
    <t>III СТУПЕНЬ (возрастная группа от 11 до 12 лет)</t>
  </si>
  <si>
    <t>Бег на 1500 м (мин, с)</t>
  </si>
  <si>
    <t>Бег на 2000 м (мин, с)</t>
  </si>
  <si>
    <t xml:space="preserve"> Метание мяча весом 150 г (м) </t>
  </si>
  <si>
    <t>Поднимание туловища из положения лежа на спине (количество раз за 1 мин)</t>
  </si>
  <si>
    <t>Бег на лыжах на 2000 м (мин, с)</t>
  </si>
  <si>
    <t>Кросс на 3000 м (бег по пересеченной местности (мин, с)</t>
  </si>
  <si>
    <t>Стрельба из положения сидя с опорой локтей о стол и с упора для винтовки, дистанция - 10 м (очки): из пневматической винтовки с открытым прицелом</t>
  </si>
  <si>
    <t>Стрельба из пневматической  винтовки с диоптрическим прицелом, либо «электронного оружия»</t>
  </si>
  <si>
    <t>IV СТУПЕНЬ (возрастная группа от 13 до 15 лет)</t>
  </si>
  <si>
    <t>Юноши</t>
  </si>
  <si>
    <t>Девушки</t>
  </si>
  <si>
    <t>Бег на 3000 м (мин, с)</t>
  </si>
  <si>
    <t>Сгибание и разгибание рук в упоре лежа на полу (количество раз)</t>
  </si>
  <si>
    <t>Бег на лыжах на 3000 м (мин, с)</t>
  </si>
  <si>
    <t>Бег на лыжах на 5000 м (мин, с)</t>
  </si>
  <si>
    <t>Кросс на 3000 м по пересеченной местности</t>
  </si>
  <si>
    <t>Стрельба из положения сидя или стоя с опорой локтей о стол или стойку, дистанция – 10 м (очки): из пневматической винтовки с открытым прицелом</t>
  </si>
  <si>
    <t xml:space="preserve">Стрельба из пневматической  винтовки с диоптрическим прицелом, либо «электронного оружия» </t>
  </si>
  <si>
    <t>V СТУПЕНЬ (возрастная группа от 16 до 17 лет)</t>
  </si>
  <si>
    <t>Бег на 100 м (с)</t>
  </si>
  <si>
    <t>Рывок гири 16 кг (количество раз)</t>
  </si>
  <si>
    <t>Метание спортивного снаряда весом 700 г (м)</t>
  </si>
  <si>
    <t>Кросс на 5000 м по пересеченной местности (мин, с)</t>
  </si>
  <si>
    <t>Стрельба из положения сидя или стоя с опорой локтей о стол или стойку, дистанция –10 м (очки): из пневматической винтовки с открытым прицелом</t>
  </si>
  <si>
    <t>Стрельба из положения сидя или стоя с опорой локтей о стол или стойку, дистанция –10 м (очки):
из пневматической  винтовки с диоптрическим прицелом, либо «электронного оружия»</t>
  </si>
  <si>
    <t>Метание спортивного снаряда весом 500 г (м)</t>
  </si>
  <si>
    <t>Кросс на 3000 м по пересеченной местности (мин, с)</t>
  </si>
  <si>
    <t>Бег 3х10 м (с)</t>
  </si>
  <si>
    <t xml:space="preserve">См. пер. и бег на 1000 м (мин, с) </t>
  </si>
  <si>
    <t xml:space="preserve">  </t>
  </si>
  <si>
    <t>Бег на лыжах на 2 км (мин, с)</t>
  </si>
  <si>
    <t>Бег на лыжах на 3 км (мин, с)</t>
  </si>
  <si>
    <t>Бег на лыжах на 5 км (мин, с)</t>
  </si>
  <si>
    <t>Подтягивание выс. пер.</t>
  </si>
  <si>
    <t>Подтягивание  на низ. пер. 90 см</t>
  </si>
  <si>
    <t>Отжи-мание</t>
  </si>
  <si>
    <t>Гибкость</t>
  </si>
  <si>
    <t>Прыжок в длину с места (см)</t>
  </si>
  <si>
    <t>Метание гранаты 700 г (м)</t>
  </si>
  <si>
    <t>нет</t>
  </si>
  <si>
    <t>Метание гранаты 500 г (м)</t>
  </si>
  <si>
    <t>Поднимание туловища из положения лежа на спине</t>
  </si>
  <si>
    <t>Сумма очков</t>
  </si>
  <si>
    <t>д.сад №10</t>
  </si>
  <si>
    <t>д.сад №15</t>
  </si>
  <si>
    <t>д.сад №12</t>
  </si>
  <si>
    <t>д.сад №13</t>
  </si>
  <si>
    <t>Поднимание туловища</t>
  </si>
  <si>
    <t xml:space="preserve">Сумма очков </t>
  </si>
  <si>
    <t>Общая сумма девочек</t>
  </si>
  <si>
    <t>д.сад №14</t>
  </si>
  <si>
    <t xml:space="preserve">Учереждение </t>
  </si>
  <si>
    <t xml:space="preserve">Общая сумма очков </t>
  </si>
  <si>
    <t xml:space="preserve">Итоговое место </t>
  </si>
  <si>
    <t>Д.сад №14</t>
  </si>
  <si>
    <t>Д.сад №15</t>
  </si>
  <si>
    <t>Д.сад №10</t>
  </si>
  <si>
    <t>Д.сад №13</t>
  </si>
  <si>
    <t>Д.сад №12</t>
  </si>
  <si>
    <t>Девочки сумма</t>
  </si>
  <si>
    <t xml:space="preserve">Мальчики сумма </t>
  </si>
  <si>
    <t>№п/п</t>
  </si>
  <si>
    <t>д.сад №4</t>
  </si>
  <si>
    <t>д.сад №18</t>
  </si>
  <si>
    <t>Главный судья                      IIIK           Клейменова П.А.</t>
  </si>
  <si>
    <t>Главный секретарь                              Зеленева М.Ю.</t>
  </si>
  <si>
    <t>Д.сад №4</t>
  </si>
  <si>
    <t>Д.сад №18</t>
  </si>
  <si>
    <t xml:space="preserve">Итоговый протокол Городского фестиваля "Мой первый шаг в ГТО" Всероссийского физкультурно-спортивного комплекса «Готов к труду и обороне» (ГТО) среди обучающихся дошкольных общеобразовательных учереждений 09.04.2022г. Дивногорск </t>
  </si>
  <si>
    <t xml:space="preserve">Итоги фестиваля "Мой первый шаг в ГТО" Всероссийского физкультурно-спортивного комплекса «Готов к труду и обороне» (ГТО) среди обучающихся дошкольных общеобразовательных учереждений  ДЕВУШКИ 09.04.2022г. Дивногорск </t>
  </si>
  <si>
    <t>Ветлугина Анастасия</t>
  </si>
  <si>
    <t>Качаева Юлия</t>
  </si>
  <si>
    <t>Куцова Элина</t>
  </si>
  <si>
    <t>Чистовская Теона</t>
  </si>
  <si>
    <t>Старыгина Ева</t>
  </si>
  <si>
    <t>Попкова Юлия</t>
  </si>
  <si>
    <t>Михляева Валентина</t>
  </si>
  <si>
    <t>Устюгова Милена</t>
  </si>
  <si>
    <t>Ивлева Софья</t>
  </si>
  <si>
    <t>Нефедова Софья</t>
  </si>
  <si>
    <t>Карх Ксения</t>
  </si>
  <si>
    <t>Баженова Милена</t>
  </si>
  <si>
    <t>Зиновьева Анфиса</t>
  </si>
  <si>
    <t>Осконбаева Алия</t>
  </si>
  <si>
    <t>Левкова Влада</t>
  </si>
  <si>
    <t>Попова Татьяна</t>
  </si>
  <si>
    <t>Баринова Полина</t>
  </si>
  <si>
    <t>Сапсуева Дарья</t>
  </si>
  <si>
    <t>Дорогая Ксения</t>
  </si>
  <si>
    <t>Егорова Мария</t>
  </si>
  <si>
    <t>Гречушникова Виктория</t>
  </si>
  <si>
    <t>Бареев Андрей</t>
  </si>
  <si>
    <t>Вербина Алёна</t>
  </si>
  <si>
    <t>Ефимов Владислав</t>
  </si>
  <si>
    <t>Баляйкина Надежда</t>
  </si>
  <si>
    <t xml:space="preserve">Общая сумма   </t>
  </si>
  <si>
    <t>Отжи-м/подтяг.</t>
  </si>
  <si>
    <t>Итоги фестиваля Всероссийского физкультурно-спортивного комплекса "Готов к труду и обороне" (ГТО) с участием трудоспособного населения "К труду и обороне будь готов" 21.10.2023 г. Дивногорск</t>
  </si>
  <si>
    <t>отдел</t>
  </si>
  <si>
    <t>ОП 13</t>
  </si>
  <si>
    <t>Калинин Свергей</t>
  </si>
  <si>
    <t>Тарасов Дмитрий</t>
  </si>
  <si>
    <t>Калинина Светлана</t>
  </si>
  <si>
    <t>Больница</t>
  </si>
  <si>
    <t>Щербакова Алена</t>
  </si>
  <si>
    <t>Реутова Елена</t>
  </si>
  <si>
    <t>Попов Валерий</t>
  </si>
  <si>
    <t>Гроо Алексей</t>
  </si>
  <si>
    <t>Огнеборец</t>
  </si>
  <si>
    <t>Красненко Виктория</t>
  </si>
  <si>
    <t>Тимашева Юлия</t>
  </si>
  <si>
    <t>Кудров Алексей</t>
  </si>
  <si>
    <t>Данилова Анна</t>
  </si>
  <si>
    <t>КГЭС</t>
  </si>
  <si>
    <t>Техполимер</t>
  </si>
  <si>
    <t>Главный секретарь                 IIIK   Зеленева М.Ю.</t>
  </si>
  <si>
    <t>Главный судья                    IIIK    Клейменова П.А.</t>
  </si>
  <si>
    <t>Ветрова Александра</t>
  </si>
  <si>
    <t>Молева Екатерина</t>
  </si>
  <si>
    <t>Маланин Роман</t>
  </si>
  <si>
    <t>Посполит Михаил</t>
  </si>
  <si>
    <t>Горбунова Илона</t>
  </si>
  <si>
    <t>Фишов Игорь</t>
  </si>
  <si>
    <t>Яровой Александр</t>
  </si>
  <si>
    <t>Суворов Виталий</t>
  </si>
  <si>
    <t>место</t>
  </si>
  <si>
    <t>I</t>
  </si>
  <si>
    <t>II</t>
  </si>
  <si>
    <t>III</t>
  </si>
  <si>
    <t>IV</t>
  </si>
  <si>
    <t>V</t>
  </si>
  <si>
    <t>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</si>
</sst>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1"/>
    </font>
    <font>
      <sz val="10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418">
    <xf numFmtId="0" fontId="0" fillId="0" borderId="0" xfId="0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7" fillId="0" borderId="0" xfId="0" applyFont="1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/>
    <xf numFmtId="0" fontId="0" fillId="0" borderId="0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 vertical="top"/>
    </xf>
    <xf numFmtId="49" fontId="0" fillId="0" borderId="2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top" wrapText="1"/>
    </xf>
    <xf numFmtId="49" fontId="7" fillId="0" borderId="6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1" fontId="0" fillId="0" borderId="0" xfId="0" applyNumberFormat="1"/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top"/>
    </xf>
    <xf numFmtId="49" fontId="7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2" fontId="0" fillId="0" borderId="8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top" wrapText="1"/>
    </xf>
    <xf numFmtId="2" fontId="0" fillId="0" borderId="0" xfId="0" applyNumberFormat="1"/>
    <xf numFmtId="0" fontId="0" fillId="0" borderId="6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8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1" xfId="0" applyBorder="1"/>
    <xf numFmtId="164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Border="1"/>
    <xf numFmtId="164" fontId="0" fillId="0" borderId="1" xfId="0" applyNumberFormat="1" applyFill="1" applyBorder="1" applyAlignment="1">
      <alignment horizontal="center" vertical="top" wrapText="1"/>
    </xf>
    <xf numFmtId="164" fontId="0" fillId="0" borderId="0" xfId="0" applyNumberFormat="1"/>
    <xf numFmtId="49" fontId="0" fillId="0" borderId="7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 vertical="top" wrapText="1"/>
    </xf>
    <xf numFmtId="0" fontId="0" fillId="0" borderId="1" xfId="0" applyNumberFormat="1" applyFill="1" applyBorder="1" applyAlignment="1">
      <alignment horizontal="center" vertical="top" wrapText="1"/>
    </xf>
    <xf numFmtId="0" fontId="0" fillId="0" borderId="14" xfId="0" applyNumberFormat="1" applyFill="1" applyBorder="1" applyAlignment="1">
      <alignment horizontal="center" vertical="center" wrapText="1"/>
    </xf>
    <xf numFmtId="2" fontId="0" fillId="0" borderId="15" xfId="0" applyNumberForma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 vertical="top" wrapText="1"/>
    </xf>
    <xf numFmtId="164" fontId="0" fillId="0" borderId="2" xfId="0" applyNumberFormat="1" applyFill="1" applyBorder="1" applyAlignment="1">
      <alignment horizontal="center" vertical="center" wrapText="1"/>
    </xf>
    <xf numFmtId="164" fontId="0" fillId="0" borderId="14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top"/>
    </xf>
    <xf numFmtId="0" fontId="0" fillId="0" borderId="2" xfId="0" applyNumberFormat="1" applyFill="1" applyBorder="1" applyAlignment="1">
      <alignment horizontal="center" vertical="top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top" wrapText="1"/>
    </xf>
    <xf numFmtId="0" fontId="0" fillId="0" borderId="13" xfId="0" applyNumberFormat="1" applyFill="1" applyBorder="1" applyAlignment="1">
      <alignment horizontal="center" vertical="top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 wrapText="1"/>
    </xf>
    <xf numFmtId="2" fontId="0" fillId="0" borderId="19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top"/>
    </xf>
    <xf numFmtId="1" fontId="7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 wrapText="1"/>
    </xf>
    <xf numFmtId="1" fontId="0" fillId="0" borderId="24" xfId="0" applyNumberFormat="1" applyFill="1" applyBorder="1" applyAlignment="1">
      <alignment horizontal="center"/>
    </xf>
    <xf numFmtId="1" fontId="0" fillId="0" borderId="25" xfId="0" applyNumberFormat="1" applyFill="1" applyBorder="1" applyAlignment="1">
      <alignment horizontal="center" vertical="top"/>
    </xf>
    <xf numFmtId="1" fontId="7" fillId="0" borderId="25" xfId="0" applyNumberFormat="1" applyFont="1" applyFill="1" applyBorder="1" applyAlignment="1">
      <alignment horizontal="center" vertical="center"/>
    </xf>
    <xf numFmtId="1" fontId="0" fillId="0" borderId="25" xfId="0" applyNumberFormat="1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 vertical="center"/>
    </xf>
    <xf numFmtId="1" fontId="0" fillId="0" borderId="25" xfId="0" applyNumberFormat="1" applyFill="1" applyBorder="1" applyAlignment="1">
      <alignment horizontal="center" vertical="center" wrapText="1"/>
    </xf>
    <xf numFmtId="1" fontId="0" fillId="0" borderId="26" xfId="0" applyNumberFormat="1" applyBorder="1" applyAlignment="1">
      <alignment horizontal="center"/>
    </xf>
    <xf numFmtId="1" fontId="0" fillId="0" borderId="0" xfId="0" applyNumberFormat="1" applyBorder="1"/>
    <xf numFmtId="1" fontId="0" fillId="0" borderId="8" xfId="0" applyNumberForma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/>
    </xf>
    <xf numFmtId="1" fontId="0" fillId="0" borderId="27" xfId="0" applyNumberFormat="1" applyFill="1" applyBorder="1" applyAlignment="1">
      <alignment horizontal="center" vertical="top" wrapText="1"/>
    </xf>
    <xf numFmtId="1" fontId="7" fillId="0" borderId="22" xfId="0" applyNumberFormat="1" applyFont="1" applyFill="1" applyBorder="1" applyAlignment="1">
      <alignment horizontal="center" vertical="center" wrapText="1"/>
    </xf>
    <xf numFmtId="1" fontId="0" fillId="0" borderId="22" xfId="0" applyNumberFormat="1" applyFill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1" fontId="0" fillId="0" borderId="18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 vertical="top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1" fontId="0" fillId="0" borderId="0" xfId="0" applyNumberFormat="1" applyFill="1"/>
    <xf numFmtId="1" fontId="0" fillId="0" borderId="22" xfId="0" applyNumberFormat="1" applyFill="1" applyBorder="1" applyAlignment="1">
      <alignment horizontal="center" vertical="top" wrapText="1"/>
    </xf>
    <xf numFmtId="1" fontId="7" fillId="0" borderId="25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64" fontId="0" fillId="0" borderId="22" xfId="0" applyNumberFormat="1" applyFill="1" applyBorder="1" applyAlignment="1">
      <alignment horizontal="center" vertical="top" wrapText="1"/>
    </xf>
    <xf numFmtId="164" fontId="7" fillId="0" borderId="22" xfId="0" applyNumberFormat="1" applyFont="1" applyFill="1" applyBorder="1" applyAlignment="1">
      <alignment horizontal="center" vertical="center" wrapText="1"/>
    </xf>
    <xf numFmtId="164" fontId="0" fillId="0" borderId="22" xfId="0" applyNumberFormat="1" applyFill="1" applyBorder="1" applyAlignment="1">
      <alignment horizontal="center" vertical="center" wrapText="1"/>
    </xf>
    <xf numFmtId="164" fontId="0" fillId="0" borderId="23" xfId="0" applyNumberFormat="1" applyFill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0" fillId="0" borderId="21" xfId="0" applyNumberForma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top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top" wrapText="1"/>
    </xf>
    <xf numFmtId="49" fontId="0" fillId="0" borderId="7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top"/>
    </xf>
    <xf numFmtId="0" fontId="0" fillId="0" borderId="29" xfId="0" applyBorder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9" fillId="0" borderId="30" xfId="1" applyFont="1" applyBorder="1" applyAlignment="1" applyProtection="1">
      <alignment horizontal="center" vertical="center" wrapText="1"/>
      <protection hidden="1"/>
    </xf>
    <xf numFmtId="0" fontId="9" fillId="2" borderId="31" xfId="1" applyFont="1" applyFill="1" applyBorder="1" applyAlignment="1" applyProtection="1">
      <alignment horizontal="center" vertical="center" wrapText="1"/>
      <protection hidden="1"/>
    </xf>
    <xf numFmtId="0" fontId="9" fillId="3" borderId="31" xfId="1" applyFont="1" applyFill="1" applyBorder="1" applyAlignment="1" applyProtection="1">
      <alignment horizontal="center" vertical="center" wrapText="1"/>
      <protection hidden="1"/>
    </xf>
    <xf numFmtId="0" fontId="9" fillId="4" borderId="31" xfId="1" applyFont="1" applyFill="1" applyBorder="1" applyAlignment="1" applyProtection="1">
      <alignment horizontal="center" vertical="center" wrapText="1"/>
      <protection hidden="1"/>
    </xf>
    <xf numFmtId="0" fontId="9" fillId="0" borderId="31" xfId="1" applyFont="1" applyBorder="1" applyAlignment="1" applyProtection="1">
      <alignment horizontal="center" vertical="center" wrapText="1"/>
      <protection hidden="1"/>
    </xf>
    <xf numFmtId="0" fontId="9" fillId="5" borderId="31" xfId="1" applyFont="1" applyFill="1" applyBorder="1" applyAlignment="1" applyProtection="1">
      <alignment horizontal="center" vertical="center" wrapText="1"/>
      <protection hidden="1"/>
    </xf>
    <xf numFmtId="164" fontId="0" fillId="0" borderId="15" xfId="0" applyNumberFormat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top" wrapText="1"/>
    </xf>
    <xf numFmtId="2" fontId="0" fillId="0" borderId="15" xfId="0" applyNumberFormat="1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 vertical="center"/>
    </xf>
    <xf numFmtId="1" fontId="0" fillId="0" borderId="23" xfId="0" applyNumberFormat="1" applyFill="1" applyBorder="1" applyAlignment="1">
      <alignment horizontal="center" vertical="top" wrapText="1"/>
    </xf>
    <xf numFmtId="1" fontId="0" fillId="0" borderId="15" xfId="0" applyNumberForma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top" wrapText="1"/>
    </xf>
    <xf numFmtId="0" fontId="0" fillId="0" borderId="29" xfId="0" applyBorder="1" applyAlignment="1">
      <alignment wrapText="1"/>
    </xf>
    <xf numFmtId="164" fontId="0" fillId="0" borderId="29" xfId="0" applyNumberFormat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14" fontId="0" fillId="0" borderId="8" xfId="0" applyNumberFormat="1" applyBorder="1" applyAlignment="1">
      <alignment wrapText="1"/>
    </xf>
    <xf numFmtId="164" fontId="0" fillId="0" borderId="8" xfId="0" applyNumberFormat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164" fontId="0" fillId="0" borderId="33" xfId="0" applyNumberFormat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2" fontId="0" fillId="0" borderId="33" xfId="0" applyNumberForma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164" fontId="12" fillId="0" borderId="33" xfId="0" applyNumberFormat="1" applyFont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2" fontId="12" fillId="0" borderId="33" xfId="0" applyNumberFormat="1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9" xfId="0" applyFont="1" applyBorder="1" applyAlignment="1">
      <alignment wrapText="1"/>
    </xf>
    <xf numFmtId="164" fontId="12" fillId="0" borderId="29" xfId="0" applyNumberFormat="1" applyFont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2" fontId="12" fillId="0" borderId="29" xfId="0" applyNumberFormat="1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9" xfId="0" applyFont="1" applyBorder="1"/>
    <xf numFmtId="0" fontId="13" fillId="0" borderId="1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2" fontId="0" fillId="0" borderId="15" xfId="0" applyNumberFormat="1" applyBorder="1" applyAlignment="1">
      <alignment horizontal="center" vertical="center" wrapText="1"/>
    </xf>
    <xf numFmtId="0" fontId="14" fillId="0" borderId="20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/>
    <xf numFmtId="0" fontId="12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14" fontId="0" fillId="0" borderId="19" xfId="0" applyNumberFormat="1" applyBorder="1" applyAlignment="1">
      <alignment wrapText="1"/>
    </xf>
    <xf numFmtId="0" fontId="0" fillId="0" borderId="23" xfId="0" applyBorder="1" applyAlignment="1">
      <alignment horizontal="center" vertical="center" wrapText="1"/>
    </xf>
    <xf numFmtId="0" fontId="0" fillId="7" borderId="7" xfId="0" applyFill="1" applyBorder="1" applyAlignment="1">
      <alignment wrapText="1"/>
    </xf>
    <xf numFmtId="0" fontId="0" fillId="7" borderId="8" xfId="0" applyFill="1" applyBorder="1" applyAlignment="1">
      <alignment wrapText="1"/>
    </xf>
    <xf numFmtId="14" fontId="0" fillId="7" borderId="8" xfId="0" applyNumberFormat="1" applyFill="1" applyBorder="1" applyAlignment="1">
      <alignment wrapText="1"/>
    </xf>
    <xf numFmtId="0" fontId="14" fillId="7" borderId="8" xfId="0" applyFont="1" applyFill="1" applyBorder="1" applyAlignment="1">
      <alignment wrapText="1"/>
    </xf>
    <xf numFmtId="0" fontId="0" fillId="7" borderId="8" xfId="0" applyFill="1" applyBorder="1" applyAlignment="1">
      <alignment horizontal="center" vertical="center" wrapText="1"/>
    </xf>
    <xf numFmtId="0" fontId="0" fillId="7" borderId="2" xfId="0" applyFill="1" applyBorder="1" applyAlignment="1">
      <alignment wrapText="1"/>
    </xf>
    <xf numFmtId="0" fontId="0" fillId="7" borderId="1" xfId="0" applyFill="1" applyBorder="1" applyAlignment="1">
      <alignment wrapText="1"/>
    </xf>
    <xf numFmtId="14" fontId="0" fillId="7" borderId="1" xfId="0" applyNumberFormat="1" applyFill="1" applyBorder="1" applyAlignment="1">
      <alignment wrapText="1"/>
    </xf>
    <xf numFmtId="0" fontId="0" fillId="7" borderId="1" xfId="0" applyFill="1" applyBorder="1" applyAlignment="1">
      <alignment horizontal="center" vertical="center" wrapText="1"/>
    </xf>
    <xf numFmtId="0" fontId="0" fillId="7" borderId="32" xfId="0" applyFill="1" applyBorder="1" applyAlignment="1">
      <alignment wrapText="1"/>
    </xf>
    <xf numFmtId="0" fontId="0" fillId="7" borderId="33" xfId="0" applyFill="1" applyBorder="1" applyAlignment="1">
      <alignment wrapText="1"/>
    </xf>
    <xf numFmtId="14" fontId="0" fillId="7" borderId="33" xfId="0" applyNumberFormat="1" applyFill="1" applyBorder="1" applyAlignment="1">
      <alignment wrapText="1"/>
    </xf>
    <xf numFmtId="0" fontId="0" fillId="7" borderId="33" xfId="0" applyFill="1" applyBorder="1" applyAlignment="1">
      <alignment horizontal="center" vertical="center" wrapText="1"/>
    </xf>
    <xf numFmtId="0" fontId="0" fillId="6" borderId="7" xfId="0" applyFill="1" applyBorder="1" applyAlignment="1">
      <alignment wrapText="1"/>
    </xf>
    <xf numFmtId="0" fontId="0" fillId="6" borderId="8" xfId="0" applyFill="1" applyBorder="1" applyAlignment="1">
      <alignment wrapText="1"/>
    </xf>
    <xf numFmtId="14" fontId="0" fillId="6" borderId="8" xfId="0" applyNumberFormat="1" applyFill="1" applyBorder="1" applyAlignment="1">
      <alignment wrapText="1"/>
    </xf>
    <xf numFmtId="0" fontId="14" fillId="6" borderId="8" xfId="0" applyFont="1" applyFill="1" applyBorder="1" applyAlignment="1">
      <alignment wrapText="1"/>
    </xf>
    <xf numFmtId="0" fontId="0" fillId="6" borderId="8" xfId="0" applyFill="1" applyBorder="1" applyAlignment="1">
      <alignment horizontal="center" vertical="center" wrapText="1"/>
    </xf>
    <xf numFmtId="0" fontId="0" fillId="6" borderId="2" xfId="0" applyFill="1" applyBorder="1" applyAlignment="1">
      <alignment wrapText="1"/>
    </xf>
    <xf numFmtId="0" fontId="0" fillId="6" borderId="1" xfId="0" applyFill="1" applyBorder="1" applyAlignment="1">
      <alignment wrapText="1"/>
    </xf>
    <xf numFmtId="14" fontId="0" fillId="6" borderId="1" xfId="0" applyNumberFormat="1" applyFill="1" applyBorder="1" applyAlignment="1">
      <alignment wrapText="1"/>
    </xf>
    <xf numFmtId="0" fontId="14" fillId="6" borderId="29" xfId="0" applyFont="1" applyFill="1" applyBorder="1" applyAlignment="1">
      <alignment wrapText="1"/>
    </xf>
    <xf numFmtId="0" fontId="0" fillId="6" borderId="1" xfId="0" applyFill="1" applyBorder="1" applyAlignment="1">
      <alignment horizontal="center" vertical="center" wrapText="1"/>
    </xf>
    <xf numFmtId="0" fontId="0" fillId="6" borderId="32" xfId="0" applyFill="1" applyBorder="1" applyAlignment="1">
      <alignment wrapText="1"/>
    </xf>
    <xf numFmtId="0" fontId="0" fillId="6" borderId="33" xfId="0" applyFill="1" applyBorder="1" applyAlignment="1">
      <alignment wrapText="1"/>
    </xf>
    <xf numFmtId="14" fontId="0" fillId="6" borderId="33" xfId="0" applyNumberFormat="1" applyFill="1" applyBorder="1" applyAlignment="1">
      <alignment wrapText="1"/>
    </xf>
    <xf numFmtId="0" fontId="14" fillId="6" borderId="34" xfId="0" applyFont="1" applyFill="1" applyBorder="1" applyAlignment="1">
      <alignment wrapText="1"/>
    </xf>
    <xf numFmtId="0" fontId="0" fillId="6" borderId="33" xfId="0" applyFill="1" applyBorder="1" applyAlignment="1">
      <alignment horizontal="center" vertical="center" wrapText="1"/>
    </xf>
    <xf numFmtId="0" fontId="0" fillId="8" borderId="7" xfId="0" applyFill="1" applyBorder="1" applyAlignment="1">
      <alignment wrapText="1"/>
    </xf>
    <xf numFmtId="0" fontId="0" fillId="8" borderId="8" xfId="0" applyFill="1" applyBorder="1" applyAlignment="1">
      <alignment wrapText="1"/>
    </xf>
    <xf numFmtId="14" fontId="0" fillId="8" borderId="8" xfId="0" applyNumberFormat="1" applyFill="1" applyBorder="1" applyAlignment="1">
      <alignment wrapText="1"/>
    </xf>
    <xf numFmtId="0" fontId="14" fillId="8" borderId="8" xfId="0" applyFont="1" applyFill="1" applyBorder="1" applyAlignment="1">
      <alignment wrapText="1"/>
    </xf>
    <xf numFmtId="0" fontId="0" fillId="8" borderId="8" xfId="0" applyFill="1" applyBorder="1" applyAlignment="1">
      <alignment horizontal="center" vertical="center" wrapText="1"/>
    </xf>
    <xf numFmtId="0" fontId="0" fillId="8" borderId="2" xfId="0" applyFill="1" applyBorder="1" applyAlignment="1">
      <alignment wrapText="1"/>
    </xf>
    <xf numFmtId="0" fontId="0" fillId="8" borderId="1" xfId="0" applyFill="1" applyBorder="1" applyAlignment="1">
      <alignment wrapText="1"/>
    </xf>
    <xf numFmtId="14" fontId="0" fillId="8" borderId="1" xfId="0" applyNumberFormat="1" applyFill="1" applyBorder="1" applyAlignment="1">
      <alignment wrapText="1"/>
    </xf>
    <xf numFmtId="0" fontId="14" fillId="8" borderId="29" xfId="0" applyFont="1" applyFill="1" applyBorder="1" applyAlignment="1">
      <alignment wrapText="1"/>
    </xf>
    <xf numFmtId="0" fontId="0" fillId="8" borderId="1" xfId="0" applyFill="1" applyBorder="1" applyAlignment="1">
      <alignment horizontal="center" vertical="center" wrapText="1"/>
    </xf>
    <xf numFmtId="0" fontId="0" fillId="8" borderId="32" xfId="0" applyFill="1" applyBorder="1" applyAlignment="1">
      <alignment wrapText="1"/>
    </xf>
    <xf numFmtId="0" fontId="0" fillId="8" borderId="33" xfId="0" applyFill="1" applyBorder="1" applyAlignment="1">
      <alignment wrapText="1"/>
    </xf>
    <xf numFmtId="14" fontId="0" fillId="8" borderId="33" xfId="0" applyNumberFormat="1" applyFill="1" applyBorder="1" applyAlignment="1">
      <alignment wrapText="1"/>
    </xf>
    <xf numFmtId="0" fontId="0" fillId="8" borderId="33" xfId="0" applyFill="1" applyBorder="1" applyAlignment="1">
      <alignment horizontal="center" vertical="center" wrapText="1"/>
    </xf>
    <xf numFmtId="0" fontId="0" fillId="8" borderId="33" xfId="0" applyFill="1" applyBorder="1" applyAlignment="1">
      <alignment horizontal="center" wrapText="1"/>
    </xf>
    <xf numFmtId="0" fontId="0" fillId="9" borderId="32" xfId="0" applyFill="1" applyBorder="1" applyAlignment="1">
      <alignment wrapText="1"/>
    </xf>
    <xf numFmtId="0" fontId="0" fillId="9" borderId="33" xfId="0" applyFill="1" applyBorder="1" applyAlignment="1">
      <alignment wrapText="1"/>
    </xf>
    <xf numFmtId="0" fontId="0" fillId="10" borderId="7" xfId="0" applyFill="1" applyBorder="1" applyAlignment="1">
      <alignment wrapText="1"/>
    </xf>
    <xf numFmtId="0" fontId="0" fillId="10" borderId="8" xfId="0" applyFill="1" applyBorder="1" applyAlignment="1">
      <alignment wrapText="1"/>
    </xf>
    <xf numFmtId="14" fontId="0" fillId="10" borderId="8" xfId="0" applyNumberFormat="1" applyFill="1" applyBorder="1" applyAlignment="1">
      <alignment wrapText="1"/>
    </xf>
    <xf numFmtId="0" fontId="14" fillId="10" borderId="8" xfId="0" applyFont="1" applyFill="1" applyBorder="1" applyAlignment="1">
      <alignment wrapText="1"/>
    </xf>
    <xf numFmtId="0" fontId="0" fillId="10" borderId="8" xfId="0" applyFill="1" applyBorder="1" applyAlignment="1">
      <alignment horizontal="center" vertical="center" wrapText="1"/>
    </xf>
    <xf numFmtId="0" fontId="0" fillId="10" borderId="2" xfId="0" applyFill="1" applyBorder="1" applyAlignment="1">
      <alignment wrapText="1"/>
    </xf>
    <xf numFmtId="0" fontId="0" fillId="10" borderId="1" xfId="0" applyFill="1" applyBorder="1" applyAlignment="1">
      <alignment wrapText="1"/>
    </xf>
    <xf numFmtId="14" fontId="0" fillId="10" borderId="1" xfId="0" applyNumberFormat="1" applyFill="1" applyBorder="1" applyAlignment="1">
      <alignment wrapText="1"/>
    </xf>
    <xf numFmtId="0" fontId="14" fillId="10" borderId="29" xfId="0" applyFont="1" applyFill="1" applyBorder="1" applyAlignment="1">
      <alignment wrapText="1"/>
    </xf>
    <xf numFmtId="0" fontId="0" fillId="10" borderId="1" xfId="0" applyFill="1" applyBorder="1" applyAlignment="1">
      <alignment horizontal="center" vertical="center" wrapText="1"/>
    </xf>
    <xf numFmtId="0" fontId="0" fillId="10" borderId="32" xfId="0" applyFill="1" applyBorder="1" applyAlignment="1">
      <alignment wrapText="1"/>
    </xf>
    <xf numFmtId="0" fontId="0" fillId="10" borderId="33" xfId="0" applyFill="1" applyBorder="1" applyAlignment="1">
      <alignment wrapText="1"/>
    </xf>
    <xf numFmtId="14" fontId="0" fillId="10" borderId="33" xfId="0" applyNumberFormat="1" applyFill="1" applyBorder="1" applyAlignment="1">
      <alignment wrapText="1"/>
    </xf>
    <xf numFmtId="0" fontId="0" fillId="10" borderId="33" xfId="0" applyFill="1" applyBorder="1" applyAlignment="1">
      <alignment horizontal="center" vertical="center" wrapText="1"/>
    </xf>
    <xf numFmtId="0" fontId="0" fillId="11" borderId="14" xfId="0" applyFill="1" applyBorder="1" applyAlignment="1">
      <alignment wrapText="1"/>
    </xf>
    <xf numFmtId="0" fontId="0" fillId="11" borderId="15" xfId="0" applyFill="1" applyBorder="1" applyAlignment="1">
      <alignment wrapText="1"/>
    </xf>
    <xf numFmtId="14" fontId="0" fillId="11" borderId="19" xfId="0" applyNumberFormat="1" applyFill="1" applyBorder="1" applyAlignment="1">
      <alignment wrapText="1"/>
    </xf>
    <xf numFmtId="0" fontId="0" fillId="11" borderId="23" xfId="0" applyFill="1" applyBorder="1" applyAlignment="1">
      <alignment horizontal="center" vertical="center" wrapText="1"/>
    </xf>
    <xf numFmtId="0" fontId="0" fillId="9" borderId="14" xfId="0" applyFill="1" applyBorder="1" applyAlignment="1">
      <alignment wrapText="1"/>
    </xf>
    <xf numFmtId="0" fontId="0" fillId="9" borderId="15" xfId="0" applyFill="1" applyBorder="1" applyAlignment="1">
      <alignment wrapText="1"/>
    </xf>
    <xf numFmtId="14" fontId="0" fillId="9" borderId="19" xfId="0" applyNumberFormat="1" applyFill="1" applyBorder="1" applyAlignment="1">
      <alignment wrapText="1"/>
    </xf>
    <xf numFmtId="0" fontId="0" fillId="9" borderId="23" xfId="0" applyFill="1" applyBorder="1" applyAlignment="1">
      <alignment horizontal="center" vertical="center" wrapText="1"/>
    </xf>
    <xf numFmtId="14" fontId="0" fillId="9" borderId="38" xfId="0" applyNumberFormat="1" applyFill="1" applyBorder="1" applyAlignment="1">
      <alignment wrapText="1"/>
    </xf>
    <xf numFmtId="0" fontId="14" fillId="9" borderId="40" xfId="0" applyFont="1" applyFill="1" applyBorder="1" applyAlignment="1">
      <alignment wrapText="1"/>
    </xf>
    <xf numFmtId="0" fontId="0" fillId="9" borderId="39" xfId="0" applyFill="1" applyBorder="1" applyAlignment="1">
      <alignment horizontal="center" vertical="center" wrapText="1"/>
    </xf>
    <xf numFmtId="0" fontId="14" fillId="11" borderId="20" xfId="0" applyFont="1" applyFill="1" applyBorder="1" applyAlignment="1">
      <alignment wrapText="1"/>
    </xf>
    <xf numFmtId="0" fontId="0" fillId="11" borderId="1" xfId="0" applyFill="1" applyBorder="1" applyAlignment="1">
      <alignment wrapText="1"/>
    </xf>
    <xf numFmtId="0" fontId="12" fillId="0" borderId="15" xfId="0" applyFont="1" applyBorder="1" applyAlignment="1">
      <alignment horizontal="center" vertical="center" wrapText="1"/>
    </xf>
    <xf numFmtId="164" fontId="12" fillId="0" borderId="15" xfId="0" applyNumberFormat="1" applyFont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49" fontId="0" fillId="12" borderId="15" xfId="0" applyNumberFormat="1" applyFill="1" applyBorder="1" applyAlignment="1">
      <alignment horizontal="center" vertical="top" wrapText="1"/>
    </xf>
    <xf numFmtId="0" fontId="0" fillId="9" borderId="35" xfId="0" applyFill="1" applyBorder="1" applyAlignment="1">
      <alignment vertical="center"/>
    </xf>
    <xf numFmtId="0" fontId="0" fillId="9" borderId="36" xfId="0" applyFill="1" applyBorder="1" applyAlignment="1">
      <alignment vertical="center"/>
    </xf>
    <xf numFmtId="0" fontId="0" fillId="11" borderId="35" xfId="0" applyFill="1" applyBorder="1" applyAlignment="1">
      <alignment vertical="center"/>
    </xf>
    <xf numFmtId="0" fontId="0" fillId="12" borderId="28" xfId="0" applyFill="1" applyBorder="1" applyAlignment="1">
      <alignment vertical="center"/>
    </xf>
    <xf numFmtId="0" fontId="0" fillId="12" borderId="35" xfId="0" applyFill="1" applyBorder="1" applyAlignment="1">
      <alignment vertical="center"/>
    </xf>
    <xf numFmtId="0" fontId="0" fillId="12" borderId="35" xfId="0" applyFill="1" applyBorder="1" applyAlignment="1">
      <alignment horizontal="center" vertical="center"/>
    </xf>
    <xf numFmtId="0" fontId="0" fillId="11" borderId="35" xfId="0" applyFill="1" applyBorder="1" applyAlignment="1">
      <alignment horizontal="center" vertical="center"/>
    </xf>
    <xf numFmtId="0" fontId="0" fillId="9" borderId="35" xfId="0" applyFill="1" applyBorder="1" applyAlignment="1">
      <alignment horizontal="center" vertical="center"/>
    </xf>
    <xf numFmtId="0" fontId="0" fillId="7" borderId="42" xfId="0" applyFill="1" applyBorder="1" applyAlignment="1">
      <alignment wrapText="1"/>
    </xf>
    <xf numFmtId="14" fontId="0" fillId="7" borderId="29" xfId="0" applyNumberFormat="1" applyFill="1" applyBorder="1" applyAlignment="1">
      <alignment wrapText="1"/>
    </xf>
    <xf numFmtId="0" fontId="12" fillId="0" borderId="29" xfId="0" applyFont="1" applyBorder="1" applyAlignment="1">
      <alignment horizontal="center" vertical="center"/>
    </xf>
    <xf numFmtId="0" fontId="0" fillId="6" borderId="42" xfId="0" applyFill="1" applyBorder="1" applyAlignment="1">
      <alignment wrapText="1"/>
    </xf>
    <xf numFmtId="14" fontId="0" fillId="6" borderId="29" xfId="0" applyNumberFormat="1" applyFill="1" applyBorder="1" applyAlignment="1">
      <alignment wrapText="1"/>
    </xf>
    <xf numFmtId="0" fontId="0" fillId="8" borderId="42" xfId="0" applyFill="1" applyBorder="1" applyAlignment="1">
      <alignment wrapText="1"/>
    </xf>
    <xf numFmtId="14" fontId="0" fillId="8" borderId="29" xfId="0" applyNumberFormat="1" applyFill="1" applyBorder="1" applyAlignment="1">
      <alignment wrapText="1"/>
    </xf>
    <xf numFmtId="0" fontId="0" fillId="10" borderId="14" xfId="0" applyFill="1" applyBorder="1" applyAlignment="1">
      <alignment wrapText="1"/>
    </xf>
    <xf numFmtId="14" fontId="0" fillId="10" borderId="15" xfId="0" applyNumberFormat="1" applyFill="1" applyBorder="1" applyAlignment="1">
      <alignment wrapText="1"/>
    </xf>
    <xf numFmtId="0" fontId="18" fillId="10" borderId="8" xfId="0" applyFont="1" applyFill="1" applyBorder="1" applyAlignment="1">
      <alignment wrapText="1"/>
    </xf>
    <xf numFmtId="0" fontId="12" fillId="7" borderId="43" xfId="0" applyFont="1" applyFill="1" applyBorder="1" applyAlignment="1">
      <alignment horizontal="left" vertical="center" wrapText="1"/>
    </xf>
    <xf numFmtId="0" fontId="12" fillId="10" borderId="8" xfId="0" applyFont="1" applyFill="1" applyBorder="1" applyAlignment="1">
      <alignment wrapText="1"/>
    </xf>
    <xf numFmtId="0" fontId="12" fillId="6" borderId="8" xfId="0" applyFont="1" applyFill="1" applyBorder="1" applyAlignment="1">
      <alignment wrapText="1"/>
    </xf>
    <xf numFmtId="0" fontId="12" fillId="8" borderId="43" xfId="0" applyFont="1" applyFill="1" applyBorder="1" applyAlignment="1">
      <alignment vertical="center" wrapText="1"/>
    </xf>
    <xf numFmtId="0" fontId="0" fillId="8" borderId="33" xfId="0" applyFill="1" applyBorder="1" applyAlignment="1">
      <alignment horizontal="right" wrapText="1"/>
    </xf>
    <xf numFmtId="0" fontId="13" fillId="11" borderId="20" xfId="0" applyFont="1" applyFill="1" applyBorder="1" applyAlignment="1">
      <alignment wrapText="1"/>
    </xf>
    <xf numFmtId="0" fontId="12" fillId="11" borderId="15" xfId="0" applyFont="1" applyFill="1" applyBorder="1" applyAlignment="1">
      <alignment wrapText="1"/>
    </xf>
    <xf numFmtId="0" fontId="0" fillId="14" borderId="14" xfId="0" applyFill="1" applyBorder="1" applyAlignment="1">
      <alignment wrapText="1"/>
    </xf>
    <xf numFmtId="0" fontId="12" fillId="14" borderId="15" xfId="0" applyFont="1" applyFill="1" applyBorder="1" applyAlignment="1">
      <alignment wrapText="1"/>
    </xf>
    <xf numFmtId="14" fontId="0" fillId="14" borderId="19" xfId="0" applyNumberFormat="1" applyFill="1" applyBorder="1" applyAlignment="1">
      <alignment wrapText="1"/>
    </xf>
    <xf numFmtId="0" fontId="0" fillId="14" borderId="23" xfId="0" applyFill="1" applyBorder="1" applyAlignment="1">
      <alignment horizontal="center" vertical="center" wrapText="1"/>
    </xf>
    <xf numFmtId="0" fontId="0" fillId="14" borderId="1" xfId="0" applyFill="1" applyBorder="1" applyAlignment="1">
      <alignment wrapText="1"/>
    </xf>
    <xf numFmtId="0" fontId="19" fillId="14" borderId="20" xfId="0" applyFont="1" applyFill="1" applyBorder="1" applyAlignment="1">
      <alignment wrapText="1"/>
    </xf>
    <xf numFmtId="0" fontId="0" fillId="2" borderId="0" xfId="0" applyFill="1" applyBorder="1" applyAlignment="1">
      <alignment horizontal="center" vertical="center" wrapText="1"/>
    </xf>
    <xf numFmtId="0" fontId="12" fillId="10" borderId="28" xfId="0" applyFont="1" applyFill="1" applyBorder="1" applyAlignment="1">
      <alignment horizontal="center" vertical="center" wrapText="1"/>
    </xf>
    <xf numFmtId="0" fontId="12" fillId="10" borderId="35" xfId="0" applyFont="1" applyFill="1" applyBorder="1" applyAlignment="1">
      <alignment horizontal="center" vertical="center" wrapText="1"/>
    </xf>
    <xf numFmtId="0" fontId="0" fillId="10" borderId="35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13" borderId="28" xfId="0" applyFont="1" applyFill="1" applyBorder="1" applyAlignment="1">
      <alignment horizontal="center" vertical="center" wrapText="1"/>
    </xf>
    <xf numFmtId="0" fontId="12" fillId="13" borderId="35" xfId="0" applyFont="1" applyFill="1" applyBorder="1" applyAlignment="1">
      <alignment horizontal="center" vertical="center" wrapText="1"/>
    </xf>
    <xf numFmtId="0" fontId="0" fillId="13" borderId="35" xfId="0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12" fillId="6" borderId="35" xfId="0" applyFont="1" applyFill="1" applyBorder="1" applyAlignment="1">
      <alignment horizontal="center" vertical="center" wrapText="1"/>
    </xf>
    <xf numFmtId="0" fontId="0" fillId="6" borderId="35" xfId="0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 wrapText="1"/>
    </xf>
    <xf numFmtId="0" fontId="12" fillId="8" borderId="35" xfId="0" applyFont="1" applyFill="1" applyBorder="1" applyAlignment="1">
      <alignment horizontal="center" vertical="center" wrapText="1"/>
    </xf>
    <xf numFmtId="0" fontId="0" fillId="8" borderId="35" xfId="0" applyFill="1" applyBorder="1" applyAlignment="1">
      <alignment horizontal="center" vertical="center" wrapText="1"/>
    </xf>
    <xf numFmtId="0" fontId="12" fillId="15" borderId="28" xfId="0" applyFont="1" applyFill="1" applyBorder="1" applyAlignment="1">
      <alignment horizontal="center" vertical="center" wrapText="1"/>
    </xf>
    <xf numFmtId="0" fontId="12" fillId="15" borderId="35" xfId="0" applyFont="1" applyFill="1" applyBorder="1" applyAlignment="1">
      <alignment horizontal="center" vertical="center" wrapText="1"/>
    </xf>
    <xf numFmtId="0" fontId="0" fillId="15" borderId="35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3" borderId="28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12" fillId="3" borderId="44" xfId="0" applyFont="1" applyFill="1" applyBorder="1" applyAlignment="1">
      <alignment horizontal="center" vertical="center" wrapText="1"/>
    </xf>
    <xf numFmtId="0" fontId="12" fillId="13" borderId="44" xfId="0" applyFont="1" applyFill="1" applyBorder="1" applyAlignment="1">
      <alignment horizontal="center" vertical="center" wrapText="1"/>
    </xf>
    <xf numFmtId="0" fontId="12" fillId="6" borderId="44" xfId="0" applyFont="1" applyFill="1" applyBorder="1" applyAlignment="1">
      <alignment horizontal="center" vertical="center" wrapText="1"/>
    </xf>
    <xf numFmtId="0" fontId="12" fillId="8" borderId="44" xfId="0" applyFont="1" applyFill="1" applyBorder="1" applyAlignment="1">
      <alignment horizontal="center" vertical="center" wrapText="1"/>
    </xf>
    <xf numFmtId="0" fontId="12" fillId="10" borderId="44" xfId="0" applyFont="1" applyFill="1" applyBorder="1" applyAlignment="1">
      <alignment horizontal="center" vertical="center" wrapText="1"/>
    </xf>
    <xf numFmtId="0" fontId="12" fillId="15" borderId="44" xfId="0" applyFont="1" applyFill="1" applyBorder="1" applyAlignment="1">
      <alignment horizontal="center" vertical="center" wrapText="1"/>
    </xf>
    <xf numFmtId="0" fontId="0" fillId="10" borderId="28" xfId="0" applyFill="1" applyBorder="1" applyAlignment="1">
      <alignment horizontal="center" vertical="center" wrapText="1"/>
    </xf>
    <xf numFmtId="0" fontId="0" fillId="10" borderId="36" xfId="0" applyFill="1" applyBorder="1" applyAlignment="1">
      <alignment horizontal="center" vertical="center" wrapText="1"/>
    </xf>
    <xf numFmtId="0" fontId="0" fillId="0" borderId="0" xfId="0" applyAlignment="1"/>
    <xf numFmtId="0" fontId="0" fillId="13" borderId="28" xfId="0" applyFill="1" applyBorder="1" applyAlignment="1">
      <alignment horizontal="center" vertical="center" wrapText="1"/>
    </xf>
    <xf numFmtId="0" fontId="0" fillId="13" borderId="36" xfId="0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wrapText="1"/>
    </xf>
    <xf numFmtId="0" fontId="0" fillId="8" borderId="36" xfId="0" applyFill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wrapText="1"/>
    </xf>
    <xf numFmtId="49" fontId="7" fillId="0" borderId="4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 wrapText="1"/>
    </xf>
    <xf numFmtId="49" fontId="0" fillId="0" borderId="3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0" fontId="0" fillId="0" borderId="21" xfId="0" applyBorder="1" applyAlignment="1">
      <alignment horizontal="center"/>
    </xf>
    <xf numFmtId="49" fontId="0" fillId="0" borderId="5" xfId="0" applyNumberForma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mruColors>
      <color rgb="FFBDE5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tabSelected="1" topLeftCell="A13" zoomScale="80" zoomScaleNormal="80" workbookViewId="0">
      <selection activeCell="AU23" sqref="AU23:AU25"/>
    </sheetView>
  </sheetViews>
  <sheetFormatPr defaultRowHeight="15" x14ac:dyDescent="0.25"/>
  <cols>
    <col min="1" max="1" width="2.5703125" customWidth="1"/>
    <col min="2" max="2" width="21" customWidth="1"/>
    <col min="3" max="3" width="11.7109375" hidden="1" customWidth="1"/>
    <col min="4" max="4" width="12.7109375" customWidth="1"/>
    <col min="5" max="5" width="5.7109375" customWidth="1"/>
    <col min="6" max="6" width="8.28515625" customWidth="1"/>
    <col min="7" max="7" width="8.140625" style="56" hidden="1" customWidth="1"/>
    <col min="8" max="8" width="6.28515625" hidden="1" customWidth="1"/>
    <col min="9" max="9" width="8.28515625" style="56" hidden="1" customWidth="1"/>
    <col min="10" max="10" width="5.7109375" style="50" hidden="1" customWidth="1"/>
    <col min="11" max="11" width="8.7109375" style="56" hidden="1" customWidth="1"/>
    <col min="12" max="12" width="5.42578125" hidden="1" customWidth="1"/>
    <col min="13" max="13" width="0" style="52" hidden="1" customWidth="1"/>
    <col min="14" max="14" width="5.7109375" hidden="1" customWidth="1"/>
    <col min="15" max="15" width="0" style="50" hidden="1" customWidth="1"/>
    <col min="16" max="16" width="5.7109375" style="50" hidden="1" customWidth="1"/>
    <col min="17" max="17" width="0" style="50" hidden="1" customWidth="1"/>
    <col min="18" max="18" width="5.42578125" style="50" hidden="1" customWidth="1"/>
    <col min="19" max="19" width="0" style="52" hidden="1" customWidth="1"/>
    <col min="20" max="20" width="5.7109375" style="50" hidden="1" customWidth="1"/>
    <col min="21" max="21" width="0" hidden="1" customWidth="1"/>
    <col min="22" max="22" width="6" hidden="1" customWidth="1"/>
    <col min="23" max="23" width="0" hidden="1" customWidth="1"/>
    <col min="24" max="24" width="6.28515625" hidden="1" customWidth="1"/>
    <col min="25" max="25" width="0" hidden="1" customWidth="1"/>
    <col min="26" max="26" width="6.140625" hidden="1" customWidth="1"/>
    <col min="27" max="27" width="0" hidden="1" customWidth="1"/>
    <col min="28" max="28" width="6" hidden="1" customWidth="1"/>
    <col min="29" max="29" width="8.140625" hidden="1" customWidth="1"/>
    <col min="30" max="30" width="6.7109375" hidden="1" customWidth="1"/>
    <col min="31" max="31" width="0" hidden="1" customWidth="1"/>
    <col min="32" max="32" width="6.5703125" hidden="1" customWidth="1"/>
    <col min="33" max="33" width="7.42578125" customWidth="1"/>
    <col min="34" max="34" width="5.85546875" customWidth="1"/>
    <col min="35" max="35" width="7.42578125" customWidth="1"/>
    <col min="36" max="36" width="6.42578125" customWidth="1"/>
    <col min="37" max="37" width="0" hidden="1" customWidth="1"/>
    <col min="38" max="38" width="5.5703125" hidden="1" customWidth="1"/>
    <col min="39" max="39" width="0" hidden="1" customWidth="1"/>
    <col min="40" max="40" width="5.7109375" hidden="1" customWidth="1"/>
    <col min="41" max="41" width="8.85546875" hidden="1" customWidth="1"/>
    <col min="42" max="42" width="2" hidden="1" customWidth="1"/>
    <col min="43" max="43" width="7.140625" customWidth="1"/>
    <col min="44" max="44" width="5.5703125" customWidth="1"/>
    <col min="45" max="45" width="8" customWidth="1"/>
    <col min="46" max="46" width="12.140625" customWidth="1"/>
  </cols>
  <sheetData>
    <row r="1" spans="1:47" ht="36" customHeight="1" x14ac:dyDescent="0.25">
      <c r="A1" s="367" t="s">
        <v>188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  <c r="AS1" s="368"/>
      <c r="AT1" s="368"/>
    </row>
    <row r="2" spans="1:47" ht="61.5" customHeight="1" thickBot="1" x14ac:dyDescent="0.3">
      <c r="A2" s="180" t="s">
        <v>0</v>
      </c>
      <c r="B2" s="181" t="s">
        <v>1</v>
      </c>
      <c r="C2" s="182" t="s">
        <v>2</v>
      </c>
      <c r="D2" s="183"/>
      <c r="E2" s="184" t="s">
        <v>4</v>
      </c>
      <c r="F2" s="185" t="s">
        <v>5</v>
      </c>
      <c r="G2" s="72" t="s">
        <v>69</v>
      </c>
      <c r="H2" s="188" t="s">
        <v>67</v>
      </c>
      <c r="I2" s="72" t="s">
        <v>84</v>
      </c>
      <c r="J2" s="187" t="s">
        <v>67</v>
      </c>
      <c r="K2" s="72" t="s">
        <v>110</v>
      </c>
      <c r="L2" s="187" t="s">
        <v>67</v>
      </c>
      <c r="M2" s="64" t="s">
        <v>119</v>
      </c>
      <c r="N2" s="187" t="s">
        <v>67</v>
      </c>
      <c r="O2" s="64" t="s">
        <v>91</v>
      </c>
      <c r="P2" s="187" t="s">
        <v>67</v>
      </c>
      <c r="Q2" s="64" t="s">
        <v>92</v>
      </c>
      <c r="R2" s="187" t="s">
        <v>67</v>
      </c>
      <c r="S2" s="64" t="s">
        <v>102</v>
      </c>
      <c r="T2" s="187" t="s">
        <v>67</v>
      </c>
      <c r="U2" s="189" t="s">
        <v>77</v>
      </c>
      <c r="V2" s="187" t="s">
        <v>67</v>
      </c>
      <c r="W2" s="190" t="s">
        <v>121</v>
      </c>
      <c r="X2" s="191" t="s">
        <v>67</v>
      </c>
      <c r="Y2" s="190" t="s">
        <v>122</v>
      </c>
      <c r="Z2" s="191" t="s">
        <v>67</v>
      </c>
      <c r="AA2" s="190" t="s">
        <v>123</v>
      </c>
      <c r="AB2" s="191" t="s">
        <v>67</v>
      </c>
      <c r="AC2" s="192" t="s">
        <v>124</v>
      </c>
      <c r="AD2" s="191" t="s">
        <v>67</v>
      </c>
      <c r="AE2" s="193" t="s">
        <v>125</v>
      </c>
      <c r="AF2" s="191" t="s">
        <v>67</v>
      </c>
      <c r="AG2" s="194" t="s">
        <v>187</v>
      </c>
      <c r="AH2" s="191" t="s">
        <v>67</v>
      </c>
      <c r="AI2" s="195" t="s">
        <v>127</v>
      </c>
      <c r="AJ2" s="191" t="s">
        <v>67</v>
      </c>
      <c r="AK2" s="189" t="s">
        <v>87</v>
      </c>
      <c r="AL2" s="191" t="s">
        <v>67</v>
      </c>
      <c r="AM2" s="189" t="s">
        <v>88</v>
      </c>
      <c r="AN2" s="191" t="s">
        <v>67</v>
      </c>
      <c r="AO2" s="189" t="s">
        <v>129</v>
      </c>
      <c r="AP2" s="191" t="s">
        <v>67</v>
      </c>
      <c r="AQ2" s="331" t="s">
        <v>132</v>
      </c>
      <c r="AR2" s="191" t="s">
        <v>67</v>
      </c>
      <c r="AS2" s="196" t="s">
        <v>133</v>
      </c>
      <c r="AT2" s="187" t="s">
        <v>186</v>
      </c>
      <c r="AU2" s="363" t="s">
        <v>216</v>
      </c>
    </row>
    <row r="3" spans="1:47" ht="25.5" customHeight="1" thickBot="1" x14ac:dyDescent="0.3">
      <c r="A3" s="254">
        <v>1</v>
      </c>
      <c r="B3" s="350" t="s">
        <v>193</v>
      </c>
      <c r="C3" s="256">
        <v>41876</v>
      </c>
      <c r="D3" s="257" t="s">
        <v>189</v>
      </c>
      <c r="E3" s="258">
        <v>30</v>
      </c>
      <c r="F3" s="255"/>
      <c r="G3" s="215"/>
      <c r="H3" s="216" t="str">
        <f>IF(E3&lt;=6+OR(7)+OR(8),VLOOKUP(G3,'6-8 ЛЕТ'!$B$5:$F$106,5,1),IF(E3&lt;=9+OR(10),VLOOKUP(G3,'9-10 ЛЕТ'!$B$5:$G$106,6,1),IF(E3&lt;=11+OR(12),VLOOKUP(G3,'11-12 лет'!$B$5:$H$106,7,1),IF(E3&lt;=13+OR(14)+OR(15),VLOOKUP(G3,'13-15 лет'!$B$5:$I$106,8,1),IF(E3&lt;=16+OR(17),VLOOKUP(G3,'16-17 лет'!$A$5:$H$106,8,1),"")))))</f>
        <v/>
      </c>
      <c r="I3" s="215"/>
      <c r="J3" s="216" t="str">
        <f>IF(E3&lt;=6+OR(7)+OR(8),"",IF(E3&lt;=9+OR(10),VLOOKUP(I3,'9-10 ЛЕТ'!$A$5:$G$106,7,1),IF(E3&lt;=11+OR(12),VLOOKUP(I3,'11-12 лет'!$A$5:$H$106,8,1),IF(E3&lt;=13+OR(14)+OR(15),VLOOKUP(I3,'13-15 лет'!$A$5:$I$106,9,1),IF(E3&lt;=16+OR(17),VLOOKUP(I3,'16-17 лет'!$B$5:$H$106,7,1),"")))))</f>
        <v/>
      </c>
      <c r="K3" s="215"/>
      <c r="L3" s="216" t="str">
        <f>IF(E3&lt;=6+OR(7)+OR(8),"",IF(E3&lt;=9+OR(10),"",IF(E3&lt;=11+OR(12),"",IF(E3&lt;=13+OR(14)+OR(15),"",IF(E3&lt;=16+OR(17),VLOOKUP(K3,'16-17 лет'!$C$5:$H$106,6,1),"")))))</f>
        <v/>
      </c>
      <c r="M3" s="217"/>
      <c r="N3" s="216" t="str">
        <f>IF(E3&lt;=6+OR(7)+OR(8),VLOOKUP(M3,'6-8 ЛЕТ'!$C$5:$F$106,4,1),IF(E3&lt;=9+OR(10),VLOOKUP(M3,'9-10 ЛЕТ'!$C$5:$G$106,5,1),""))</f>
        <v/>
      </c>
      <c r="O3" s="218"/>
      <c r="P3" s="216" t="str">
        <f>IF(E3&lt;=6+OR(7)+OR(8),"",IF(E3&lt;=9+OR(10),"",IF(E3&lt;=11+OR(12),VLOOKUP(O3,'11-12 лет'!$C$5:$H$106,6,1),"")))</f>
        <v/>
      </c>
      <c r="Q3" s="218"/>
      <c r="R3" s="216" t="str">
        <f>IF(E3&lt;=6+OR(7)+OR(8),"",IF(E3&lt;=9+OR(10),"",IF(E3&lt;=11+OR(12),VLOOKUP(Q3,'11-12 лет'!$D$5:$H$106,5,1),IF(E3&lt;=13+OR(14)+OR(15),VLOOKUP(Q3,'13-15 лет'!$C$5:$I$106,7,1),""))))</f>
        <v/>
      </c>
      <c r="S3" s="217"/>
      <c r="T3" s="216" t="str">
        <f>IF(E3&lt;=6+OR(7)+OR(8),"",IF(E3&lt;=9+OR(10),"",IF(E3&lt;=11+OR(12),"",IF(E3&lt;=13+OR(14)+OR(15),VLOOKUP(S3,'13-15 лет'!$D$5:$I$106,6,1),IF(E3&lt;=16+OR(17),VLOOKUP(S3,'16-17 лет'!$D$5:$H$106,5,1),"")))))</f>
        <v/>
      </c>
      <c r="U3" s="218"/>
      <c r="V3" s="216" t="str">
        <f>IF(E3&lt;=6+OR(7)+OR(8),VLOOKUP(U3,'6-8 ЛЕТ'!$D$5:$F$106,3,1),IF(E3&lt;=9+OR(10),VLOOKUP(U3,'9-10 ЛЕТ'!$E$5:$G$106,3,1),""))</f>
        <v/>
      </c>
      <c r="W3" s="218"/>
      <c r="X3" s="216" t="str">
        <f>IF(E3&lt;=6+OR(7)+OR(8),"",IF(E3&lt;=9+OR(10),"",IF(E3&lt;=11+OR(12),VLOOKUP(W3,'11-12 лет'!$F$5:$H$106,3,1),"")))</f>
        <v/>
      </c>
      <c r="Y3" s="247"/>
      <c r="Z3" s="216" t="str">
        <f>IF(E3&lt;=6+OR(7)+OR(8),"",IF(E3&lt;=9+OR(10),"",IF(E3&lt;=11+OR(12),"",IF(E3&lt;=13+OR(14)+OR(15),VLOOKUP(Y3,'13-15 лет'!$F$5:$I$106,4,1),""))))</f>
        <v/>
      </c>
      <c r="AA3" s="247"/>
      <c r="AB3" s="216" t="str">
        <f>IF(E3&lt;=6+OR(7)+OR(8),"",IF(E3&lt;=9+OR(10),"",IF(E3&lt;=11+OR(12),"",IF(E3&lt;=13+OR(14)+OR(15),VLOOKUP(AA3,'13-15 лет'!$G$5:$I$106,3,1),IF(E3&lt;=16+OR(17),VLOOKUP(AA3,'16-17 лет'!$F$5:$H$106,3,1),"")))))</f>
        <v/>
      </c>
      <c r="AC3" s="247"/>
      <c r="AD3" s="216" t="str">
        <f>IF(E3&lt;=6+OR(7)+OR(8),VLOOKUP(AC3,'6-8 ЛЕТ'!$G$5:$M$105,7,1),IF(E3&lt;=9+OR(10),VLOOKUP(AC3,'9-10 ЛЕТ'!$H$5:$P$105,9,1),IF(E3&lt;=11+OR(12),VLOOKUP(AC3,'11-12 лет'!$I$5:$S$105,11,1),IF(E3=13+OR(14)+OR(15),VLOOKUP(AC3,'13-15 лет'!$J$5:$T$105,11,1),IF(E3&lt;=16+OR(17),VLOOKUP(AC3,'16-17 лет'!$M$5:$S$105,7,1),"")))))</f>
        <v/>
      </c>
      <c r="AE3" s="247"/>
      <c r="AF3" s="216" t="str">
        <f>IF(E3&lt;=6+OR(7)+OR(8),VLOOKUP(AE3,'6-8 ЛЕТ'!$H$5:$M$105,6,1),IF(E3&lt;=9+OR(10),VLOOKUP(AE3,'9-10 ЛЕТ'!$I$5:$P$105,8,1),IF(E3&lt;=11+OR(12),VLOOKUP(AE3,'11-12 лет'!$J$5:$S$105,10,1),IF(E3&lt;=13+OR(14)+OR(15),VLOOKUP(AE3,'13-15 лет'!$K$5:$T$105,10,1),""))))</f>
        <v/>
      </c>
      <c r="AG3" s="247">
        <v>25</v>
      </c>
      <c r="AH3" s="216">
        <v>67</v>
      </c>
      <c r="AI3" s="247">
        <v>26</v>
      </c>
      <c r="AJ3" s="227">
        <v>86</v>
      </c>
      <c r="AK3" s="247"/>
      <c r="AL3" s="216" t="str">
        <f>IF(E3&lt;=6+OR(7)+OR(8),"",IF(E3&lt;=9+OR(10),VLOOKUP(AK3,'9-10 ЛЕТ'!$M$5:$P$105,4,1),IF(E3&lt;=11+OR(12),VLOOKUP(AK3,'11-12 лет'!$M$5:$S$105,7,1),IF(E3&lt;=13+OR(14)+OR(15),VLOOKUP(AK3,'13-15 лет'!$N$5:$T$105,7,1),IF(E3&lt;=16+OR(17),VLOOKUP(AK3,'16-17 лет'!$I$5:$S$105,11,1),"")))))</f>
        <v/>
      </c>
      <c r="AM3" s="247"/>
      <c r="AN3" s="216" t="str">
        <f>IF(E3&lt;=6+OR(7)+OR(8),"",IF(E3&lt;=9+OR(10),VLOOKUP(AM3,'9-10 ЛЕТ'!$N$5:$P$105,3,1),IF(E3&lt;=11+OR(12),VLOOKUP(AM3,'11-12 лет'!$O$5:$S$105,5,1),IF(E3&lt;=13+OR(14)+OR(15),VLOOKUP(AM3,'13-15 лет'!$Q$5:$T$105,4,1),""))))</f>
        <v/>
      </c>
      <c r="AO3" s="247"/>
      <c r="AP3" s="216" t="str">
        <f>IF(E3&lt;=6+OR(7)+OR(8),"",IF(E3&lt;=9+OR(10),"",IF(E3&lt;=11+OR(12),"",IF(E3&lt;=13+OR(14)+OR(15),"",IF(E3&lt;=16+OR(17),VLOOKUP(AO3,'16-17 лет'!$L$5:$S$105,8,1),"")))))</f>
        <v/>
      </c>
      <c r="AQ3" s="247">
        <v>46</v>
      </c>
      <c r="AR3" s="216">
        <v>72</v>
      </c>
      <c r="AS3" s="247">
        <f>AR3+AJ3+AH3</f>
        <v>225</v>
      </c>
      <c r="AT3" s="369">
        <f>AS3+AS4+AS5+AS6</f>
        <v>878</v>
      </c>
      <c r="AU3" s="386" t="s">
        <v>218</v>
      </c>
    </row>
    <row r="4" spans="1:47" ht="25.5" customHeight="1" thickBot="1" x14ac:dyDescent="0.3">
      <c r="A4" s="340">
        <v>2</v>
      </c>
      <c r="B4" s="350" t="s">
        <v>183</v>
      </c>
      <c r="C4" s="341"/>
      <c r="D4" s="257" t="s">
        <v>189</v>
      </c>
      <c r="E4" s="258">
        <v>33</v>
      </c>
      <c r="F4" s="255"/>
      <c r="G4" s="231"/>
      <c r="H4" s="232"/>
      <c r="I4" s="231"/>
      <c r="J4" s="232"/>
      <c r="K4" s="231"/>
      <c r="L4" s="232"/>
      <c r="M4" s="233"/>
      <c r="N4" s="232"/>
      <c r="O4" s="234"/>
      <c r="P4" s="232"/>
      <c r="Q4" s="234"/>
      <c r="R4" s="232"/>
      <c r="S4" s="233"/>
      <c r="T4" s="232"/>
      <c r="U4" s="234"/>
      <c r="V4" s="232"/>
      <c r="W4" s="234"/>
      <c r="X4" s="232"/>
      <c r="Y4" s="342"/>
      <c r="Z4" s="232"/>
      <c r="AA4" s="342"/>
      <c r="AB4" s="232"/>
      <c r="AC4" s="342"/>
      <c r="AD4" s="232"/>
      <c r="AE4" s="342"/>
      <c r="AF4" s="232"/>
      <c r="AG4" s="247">
        <v>23</v>
      </c>
      <c r="AH4" s="216">
        <v>66</v>
      </c>
      <c r="AI4" s="247">
        <v>24</v>
      </c>
      <c r="AJ4" s="227">
        <v>79</v>
      </c>
      <c r="AK4" s="342"/>
      <c r="AL4" s="232"/>
      <c r="AM4" s="342"/>
      <c r="AN4" s="232"/>
      <c r="AO4" s="342"/>
      <c r="AP4" s="232"/>
      <c r="AQ4" s="247">
        <v>47</v>
      </c>
      <c r="AR4" s="216">
        <v>73</v>
      </c>
      <c r="AS4" s="247">
        <f t="shared" ref="AS4:AS25" si="0">AR4+AJ4+AH4</f>
        <v>218</v>
      </c>
      <c r="AT4" s="370"/>
      <c r="AU4" s="386"/>
    </row>
    <row r="5" spans="1:47" ht="20.25" customHeight="1" thickBot="1" x14ac:dyDescent="0.3">
      <c r="A5" s="340">
        <v>3</v>
      </c>
      <c r="B5" s="350" t="s">
        <v>184</v>
      </c>
      <c r="C5" s="341"/>
      <c r="D5" s="257" t="s">
        <v>189</v>
      </c>
      <c r="E5" s="258">
        <v>34</v>
      </c>
      <c r="F5" s="255"/>
      <c r="G5" s="231"/>
      <c r="H5" s="232"/>
      <c r="I5" s="231"/>
      <c r="J5" s="232"/>
      <c r="K5" s="231"/>
      <c r="L5" s="232"/>
      <c r="M5" s="233"/>
      <c r="N5" s="232"/>
      <c r="O5" s="234"/>
      <c r="P5" s="232"/>
      <c r="Q5" s="234"/>
      <c r="R5" s="232"/>
      <c r="S5" s="233"/>
      <c r="T5" s="232"/>
      <c r="U5" s="234"/>
      <c r="V5" s="232"/>
      <c r="W5" s="234"/>
      <c r="X5" s="232"/>
      <c r="Y5" s="342"/>
      <c r="Z5" s="232"/>
      <c r="AA5" s="342"/>
      <c r="AB5" s="232"/>
      <c r="AC5" s="342"/>
      <c r="AD5" s="232"/>
      <c r="AE5" s="342"/>
      <c r="AF5" s="232"/>
      <c r="AG5" s="247">
        <v>22</v>
      </c>
      <c r="AH5" s="216">
        <v>69</v>
      </c>
      <c r="AI5" s="247">
        <v>19</v>
      </c>
      <c r="AJ5" s="227">
        <v>79</v>
      </c>
      <c r="AK5" s="342"/>
      <c r="AL5" s="232"/>
      <c r="AM5" s="342"/>
      <c r="AN5" s="232"/>
      <c r="AO5" s="342"/>
      <c r="AP5" s="232"/>
      <c r="AQ5" s="247">
        <v>51</v>
      </c>
      <c r="AR5" s="216">
        <v>67</v>
      </c>
      <c r="AS5" s="247">
        <f t="shared" si="0"/>
        <v>215</v>
      </c>
      <c r="AT5" s="370"/>
      <c r="AU5" s="386"/>
    </row>
    <row r="6" spans="1:47" ht="20.25" customHeight="1" thickBot="1" x14ac:dyDescent="0.3">
      <c r="A6" s="259">
        <v>4</v>
      </c>
      <c r="B6" s="350" t="s">
        <v>182</v>
      </c>
      <c r="C6" s="261">
        <v>41955</v>
      </c>
      <c r="D6" s="257" t="s">
        <v>189</v>
      </c>
      <c r="E6" s="258">
        <v>36</v>
      </c>
      <c r="F6" s="255"/>
      <c r="G6" s="222"/>
      <c r="H6" s="221" t="str">
        <f>IF(E6&lt;=6+OR(7)+OR(8),VLOOKUP(G6,'6-8 ЛЕТ'!$B$5:$F$106,5,1),IF(E6&lt;=9+OR(10),VLOOKUP(G6,'9-10 ЛЕТ'!$B$5:$G$106,6,1),IF(E6&lt;=11+OR(12),VLOOKUP(G6,'11-12 лет'!$B$5:$H$106,7,1),IF(E6&lt;=13+OR(14)+OR(15),VLOOKUP(G6,'13-15 лет'!$B$5:$I$106,8,1),IF(E6&lt;=16+OR(17),VLOOKUP(G6,'16-17 лет'!$A$5:$H$106,8,1),"")))))</f>
        <v/>
      </c>
      <c r="I6" s="222"/>
      <c r="J6" s="221" t="str">
        <f>IF(E6&lt;=6+OR(7)+OR(8),"",IF(E6&lt;=9+OR(10),VLOOKUP(I6,'9-10 ЛЕТ'!$A$5:$G$106,7,1),IF(E6&lt;=11+OR(12),VLOOKUP(I6,'11-12 лет'!$A$5:$H$106,8,1),IF(E6&lt;=13+OR(14)+OR(15),VLOOKUP(I6,'13-15 лет'!$A$5:$I$106,9,1),IF(E6&lt;=16+OR(17),VLOOKUP(I6,'16-17 лет'!$B$5:$H$106,7,1),"")))))</f>
        <v/>
      </c>
      <c r="K6" s="222"/>
      <c r="L6" s="221" t="str">
        <f>IF(E6&lt;=6+OR(7)+OR(8),"",IF(E6&lt;=9+OR(10),"",IF(E6&lt;=11+OR(12),"",IF(E6&lt;=13+OR(14)+OR(15),"",IF(E6&lt;=16+OR(17),VLOOKUP(K6,'16-17 лет'!$C$5:$H$106,6,1),"")))))</f>
        <v/>
      </c>
      <c r="M6" s="223"/>
      <c r="N6" s="221" t="str">
        <f>IF(E6&lt;=6+OR(7)+OR(8),VLOOKUP(M6,'6-8 ЛЕТ'!$C$5:$F$106,4,1),IF(E6&lt;=9+OR(10),VLOOKUP(M6,'9-10 ЛЕТ'!$C$5:$G$106,5,1),""))</f>
        <v/>
      </c>
      <c r="O6" s="224"/>
      <c r="P6" s="221" t="str">
        <f>IF(E6&lt;=6+OR(7)+OR(8),"",IF(E6&lt;=9+OR(10),"",IF(E6&lt;=11+OR(12),VLOOKUP(O6,'11-12 лет'!$C$5:$H$106,6,1),"")))</f>
        <v/>
      </c>
      <c r="Q6" s="224"/>
      <c r="R6" s="221" t="str">
        <f>IF(E6&lt;=6+OR(7)+OR(8),"",IF(E6&lt;=9+OR(10),"",IF(E6&lt;=11+OR(12),VLOOKUP(Q6,'11-12 лет'!$D$5:$H$106,5,1),IF(E6&lt;=13+OR(14)+OR(15),VLOOKUP(Q6,'13-15 лет'!$C$5:$I$106,7,1),""))))</f>
        <v/>
      </c>
      <c r="S6" s="223"/>
      <c r="T6" s="221" t="str">
        <f>IF(E6&lt;=6+OR(7)+OR(8),"",IF(E6&lt;=9+OR(10),"",IF(E6&lt;=11+OR(12),"",IF(E6&lt;=13+OR(14)+OR(15),VLOOKUP(S6,'13-15 лет'!$D$5:$I$106,6,1),IF(E6&lt;=16+OR(17),VLOOKUP(S6,'16-17 лет'!$D$5:$H$106,5,1),"")))))</f>
        <v/>
      </c>
      <c r="U6" s="224"/>
      <c r="V6" s="221" t="str">
        <f>IF(E6&lt;=6+OR(7)+OR(8),VLOOKUP(U6,'6-8 ЛЕТ'!$D$5:$F$106,3,1),IF(E6&lt;=9+OR(10),VLOOKUP(U6,'9-10 ЛЕТ'!$E$5:$G$106,3,1),""))</f>
        <v/>
      </c>
      <c r="W6" s="224"/>
      <c r="X6" s="221" t="str">
        <f>IF(E6&lt;=6+OR(7)+OR(8),"",IF(E6&lt;=9+OR(10),"",IF(E6&lt;=11+OR(12),VLOOKUP(W6,'11-12 лет'!$F$5:$H$106,3,1),"")))</f>
        <v/>
      </c>
      <c r="Y6" s="244"/>
      <c r="Z6" s="221" t="str">
        <f>IF(E6&lt;=6+OR(7)+OR(8),"",IF(E6&lt;=9+OR(10),"",IF(E6&lt;=11+OR(12),"",IF(E6&lt;=13+OR(14)+OR(15),VLOOKUP(Y6,'13-15 лет'!$F$5:$I$106,4,1),""))))</f>
        <v/>
      </c>
      <c r="AA6" s="244"/>
      <c r="AB6" s="221" t="str">
        <f>IF(E6&lt;=6+OR(7)+OR(8),"",IF(E6&lt;=9+OR(10),"",IF(E6&lt;=11+OR(12),"",IF(E6&lt;=13+OR(14)+OR(15),VLOOKUP(AA6,'13-15 лет'!$G$5:$I$106,3,1),IF(E6&lt;=16+OR(17),VLOOKUP(AA6,'16-17 лет'!$F$5:$H$106,3,1),"")))))</f>
        <v/>
      </c>
      <c r="AC6" s="244"/>
      <c r="AD6" s="221" t="str">
        <f>IF(E6&lt;=6+OR(7)+OR(8),VLOOKUP(AC6,'6-8 ЛЕТ'!$G$5:$M$105,7,1),IF(E6&lt;=9+OR(10),VLOOKUP(AC6,'9-10 ЛЕТ'!$H$5:$P$105,9,1),IF(E6&lt;=11+OR(12),VLOOKUP(AC6,'11-12 лет'!$I$5:$S$105,11,1),IF(E6=13+OR(14)+OR(15),VLOOKUP(AC6,'13-15 лет'!$J$5:$T$105,11,1),IF(E6&lt;=16+OR(17),VLOOKUP(AC6,'16-17 лет'!$M$5:$S$105,7,1),"")))))</f>
        <v/>
      </c>
      <c r="AE6" s="244"/>
      <c r="AF6" s="221" t="str">
        <f>IF(E6&lt;=6+OR(7)+OR(8),VLOOKUP(AE6,'6-8 ЛЕТ'!$H$5:$M$105,6,1),IF(E6&lt;=9+OR(10),VLOOKUP(AE6,'9-10 ЛЕТ'!$I$5:$P$105,8,1),IF(E6&lt;=11+OR(12),VLOOKUP(AE6,'11-12 лет'!$J$5:$S$105,10,1),IF(E6&lt;=13+OR(14)+OR(15),VLOOKUP(AE6,'13-15 лет'!$K$5:$T$105,10,1),""))))</f>
        <v/>
      </c>
      <c r="AG6" s="247">
        <v>22</v>
      </c>
      <c r="AH6" s="216">
        <v>69</v>
      </c>
      <c r="AI6" s="247">
        <v>22</v>
      </c>
      <c r="AJ6" s="227">
        <v>87</v>
      </c>
      <c r="AK6" s="244"/>
      <c r="AL6" s="221" t="str">
        <f>IF(E6&lt;=6+OR(7)+OR(8),"",IF(E6&lt;=9+OR(10),VLOOKUP(AK6,'9-10 ЛЕТ'!$M$5:$P$105,4,1),IF(E6&lt;=11+OR(12),VLOOKUP(AK6,'11-12 лет'!$M$5:$S$105,7,1),IF(E6&lt;=13+OR(14)+OR(15),VLOOKUP(AK6,'13-15 лет'!$N$5:$T$105,7,1),IF(E6&lt;=16+OR(17),VLOOKUP(AK6,'16-17 лет'!$I$5:$S$105,11,1),"")))))</f>
        <v/>
      </c>
      <c r="AM6" s="244"/>
      <c r="AN6" s="221" t="str">
        <f>IF(E6&lt;=6+OR(7)+OR(8),"",IF(E6&lt;=9+OR(10),VLOOKUP(AM6,'9-10 ЛЕТ'!$N$5:$P$105,3,1),IF(E6&lt;=11+OR(12),VLOOKUP(AM6,'11-12 лет'!$O$5:$S$105,5,1),IF(E6&lt;=13+OR(14)+OR(15),VLOOKUP(AM6,'13-15 лет'!$Q$5:$T$105,4,1),""))))</f>
        <v/>
      </c>
      <c r="AO6" s="244"/>
      <c r="AP6" s="221" t="str">
        <f>IF(E6&lt;=6+OR(7)+OR(8),"",IF(E6&lt;=9+OR(10),"",IF(E6&lt;=11+OR(12),"",IF(E6&lt;=13+OR(14)+OR(15),"",IF(E6&lt;=16+OR(17),VLOOKUP(AO6,'16-17 лет'!$L$5:$S$105,8,1),"")))))</f>
        <v/>
      </c>
      <c r="AQ6" s="247">
        <v>48</v>
      </c>
      <c r="AR6" s="216">
        <v>64</v>
      </c>
      <c r="AS6" s="247">
        <f t="shared" si="0"/>
        <v>220</v>
      </c>
      <c r="AT6" s="371"/>
      <c r="AU6" s="386"/>
    </row>
    <row r="7" spans="1:47" ht="21" customHeight="1" thickBot="1" x14ac:dyDescent="0.3">
      <c r="A7" s="267">
        <v>1</v>
      </c>
      <c r="B7" s="352" t="s">
        <v>185</v>
      </c>
      <c r="C7" s="269">
        <v>41597</v>
      </c>
      <c r="D7" s="270" t="s">
        <v>190</v>
      </c>
      <c r="E7" s="271">
        <v>38</v>
      </c>
      <c r="F7" s="278"/>
      <c r="G7" s="215"/>
      <c r="H7" s="216" t="str">
        <f>IF(E7&lt;=6+OR(7)+OR(8),VLOOKUP(G7,'6-8 ЛЕТ'!$B$5:$F$106,5,1),IF(E7&lt;=9+OR(10),VLOOKUP(G7,'9-10 ЛЕТ'!$B$5:$G$106,6,1),IF(E7&lt;=11+OR(12),VLOOKUP(G7,'11-12 лет'!$B$5:$H$106,7,1),IF(E7&lt;=13+OR(14)+OR(15),VLOOKUP(G7,'13-15 лет'!$B$5:$I$106,8,1),IF(E7&lt;=16+OR(17),VLOOKUP(G7,'16-17 лет'!$A$5:$H$106,8,1),"")))))</f>
        <v/>
      </c>
      <c r="I7" s="215"/>
      <c r="J7" s="216" t="str">
        <f>IF(E7&lt;=6+OR(7)+OR(8),"",IF(E7&lt;=9+OR(10),VLOOKUP(I7,'9-10 ЛЕТ'!$A$5:$G$106,7,1),IF(E7&lt;=11+OR(12),VLOOKUP(I7,'11-12 лет'!$A$5:$H$106,8,1),IF(E7&lt;=13+OR(14)+OR(15),VLOOKUP(I7,'13-15 лет'!$A$5:$I$106,9,1),IF(E7&lt;=16+OR(17),VLOOKUP(I7,'16-17 лет'!$B$5:$H$106,7,1),"")))))</f>
        <v/>
      </c>
      <c r="K7" s="215"/>
      <c r="L7" s="216" t="str">
        <f>IF(E7&lt;=6+OR(7)+OR(8),"",IF(E7&lt;=9+OR(10),"",IF(E7&lt;=11+OR(12),"",IF(E7&lt;=13+OR(14)+OR(15),"",IF(E7&lt;=16+OR(17),VLOOKUP(K7,'16-17 лет'!$C$5:$H$106,6,1),"")))))</f>
        <v/>
      </c>
      <c r="M7" s="217"/>
      <c r="N7" s="216" t="str">
        <f>IF(E7&lt;=6+OR(7)+OR(8),VLOOKUP(M7,'6-8 ЛЕТ'!$C$5:$F$106,4,1),IF(E7&lt;=9+OR(10),VLOOKUP(M7,'9-10 ЛЕТ'!$C$5:$G$106,5,1),""))</f>
        <v/>
      </c>
      <c r="O7" s="218"/>
      <c r="P7" s="216" t="str">
        <f>IF(E7&lt;=6+OR(7)+OR(8),"",IF(E7&lt;=9+OR(10),"",IF(E7&lt;=11+OR(12),VLOOKUP(O7,'11-12 лет'!$C$5:$H$106,6,1),"")))</f>
        <v/>
      </c>
      <c r="Q7" s="218"/>
      <c r="R7" s="216" t="str">
        <f>IF(E7&lt;=6+OR(7)+OR(8),"",IF(E7&lt;=9+OR(10),"",IF(E7&lt;=11+OR(12),VLOOKUP(Q7,'11-12 лет'!$D$5:$H$106,5,1),IF(E7&lt;=13+OR(14)+OR(15),VLOOKUP(Q7,'13-15 лет'!$C$5:$I$106,7,1),""))))</f>
        <v/>
      </c>
      <c r="S7" s="217"/>
      <c r="T7" s="216" t="str">
        <f>IF(E7&lt;=6+OR(7)+OR(8),"",IF(E7&lt;=9+OR(10),"",IF(E7&lt;=11+OR(12),"",IF(E7&lt;=13+OR(14)+OR(15),VLOOKUP(S7,'13-15 лет'!$D$5:$I$106,6,1),IF(E7&lt;=16+OR(17),VLOOKUP(S7,'16-17 лет'!$D$5:$H$106,5,1),"")))))</f>
        <v/>
      </c>
      <c r="U7" s="218"/>
      <c r="V7" s="216" t="str">
        <f>IF(E7&lt;=6+OR(7)+OR(8),VLOOKUP(U7,'6-8 ЛЕТ'!$D$5:$F$106,3,1),IF(E7&lt;=9+OR(10),VLOOKUP(U7,'9-10 ЛЕТ'!$E$5:$G$106,3,1),""))</f>
        <v/>
      </c>
      <c r="W7" s="218"/>
      <c r="X7" s="216" t="str">
        <f>IF(E7&lt;=6+OR(7)+OR(8),"",IF(E7&lt;=9+OR(10),"",IF(E7&lt;=11+OR(12),VLOOKUP(W7,'11-12 лет'!$F$5:$H$106,3,1),"")))</f>
        <v/>
      </c>
      <c r="Y7" s="247"/>
      <c r="Z7" s="216" t="str">
        <f>IF(E7&lt;=6+OR(7)+OR(8),"",IF(E7&lt;=9+OR(10),"",IF(E7&lt;=11+OR(12),"",IF(E7&lt;=13+OR(14)+OR(15),VLOOKUP(Y7,'13-15 лет'!$F$5:$I$106,4,1),""))))</f>
        <v/>
      </c>
      <c r="AA7" s="247"/>
      <c r="AB7" s="216" t="str">
        <f>IF(E7&lt;=6+OR(7)+OR(8),"",IF(E7&lt;=9+OR(10),"",IF(E7&lt;=11+OR(12),"",IF(E7&lt;=13+OR(14)+OR(15),VLOOKUP(AA7,'13-15 лет'!$G$5:$I$106,3,1),IF(E7&lt;=16+OR(17),VLOOKUP(AA7,'16-17 лет'!$F$5:$H$106,3,1),"")))))</f>
        <v/>
      </c>
      <c r="AC7" s="247"/>
      <c r="AD7" s="216" t="str">
        <f>IF(E7&lt;=6+OR(7)+OR(8),VLOOKUP(AC7,'6-8 ЛЕТ'!$G$5:$M$105,7,1),IF(E7&lt;=9+OR(10),VLOOKUP(AC7,'9-10 ЛЕТ'!$H$5:$P$105,9,1),IF(E7&lt;=11+OR(12),VLOOKUP(AC7,'11-12 лет'!$I$5:$S$105,11,1),IF(E7=13+OR(14)+OR(15),VLOOKUP(AC7,'13-15 лет'!$J$5:$T$105,11,1),IF(E7&lt;=16+OR(17),VLOOKUP(AC7,'16-17 лет'!$M$5:$S$105,7,1),"")))))</f>
        <v/>
      </c>
      <c r="AE7" s="247"/>
      <c r="AF7" s="216" t="str">
        <f>IF(E7&lt;=6+OR(7)+OR(8),VLOOKUP(AE7,'6-8 ЛЕТ'!$H$5:$M$105,6,1),IF(E7&lt;=9+OR(10),VLOOKUP(AE7,'9-10 ЛЕТ'!$I$5:$P$105,8,1),IF(E7&lt;=11+OR(12),VLOOKUP(AE7,'11-12 лет'!$J$5:$S$105,10,1),IF(E7&lt;=13+OR(14)+OR(15),VLOOKUP(AE7,'13-15 лет'!$K$5:$T$105,10,1),""))))</f>
        <v/>
      </c>
      <c r="AG7" s="247">
        <v>37</v>
      </c>
      <c r="AH7" s="216">
        <v>73</v>
      </c>
      <c r="AI7" s="247">
        <v>16</v>
      </c>
      <c r="AJ7" s="227">
        <v>63</v>
      </c>
      <c r="AK7" s="247"/>
      <c r="AL7" s="216" t="str">
        <f>IF(E7&lt;=6+OR(7)+OR(8),"",IF(E7&lt;=9+OR(10),VLOOKUP(AK7,'9-10 ЛЕТ'!$M$5:$P$105,4,1),IF(E7&lt;=11+OR(12),VLOOKUP(AK7,'11-12 лет'!$M$5:$S$105,7,1),IF(E7&lt;=13+OR(14)+OR(15),VLOOKUP(AK7,'13-15 лет'!$N$5:$T$105,7,1),IF(E7&lt;=16+OR(17),VLOOKUP(AK7,'16-17 лет'!$I$5:$S$105,11,1),"")))))</f>
        <v/>
      </c>
      <c r="AM7" s="247"/>
      <c r="AN7" s="216" t="str">
        <f>IF(E7&lt;=6+OR(7)+OR(8),"",IF(E7&lt;=9+OR(10),VLOOKUP(AM7,'9-10 ЛЕТ'!$N$5:$P$105,3,1),IF(E7&lt;=11+OR(12),VLOOKUP(AM7,'11-12 лет'!$O$5:$S$105,5,1),IF(E7&lt;=13+OR(14)+OR(15),VLOOKUP(AM7,'13-15 лет'!$Q$5:$T$105,4,1),""))))</f>
        <v/>
      </c>
      <c r="AO7" s="247"/>
      <c r="AP7" s="216" t="str">
        <f>IF(E7&lt;=6+OR(7)+OR(8),"",IF(E7&lt;=9+OR(10),"",IF(E7&lt;=11+OR(12),"",IF(E7&lt;=13+OR(14)+OR(15),"",IF(E7&lt;=16+OR(17),VLOOKUP(AO7,'16-17 лет'!$L$5:$S$105,8,1),"")))))</f>
        <v/>
      </c>
      <c r="AQ7" s="247">
        <v>51</v>
      </c>
      <c r="AR7" s="216">
        <v>77</v>
      </c>
      <c r="AS7" s="247">
        <f t="shared" si="0"/>
        <v>213</v>
      </c>
      <c r="AT7" s="372">
        <f t="shared" ref="AT7" si="1">AS7+AS8+AS9+AS10</f>
        <v>888</v>
      </c>
      <c r="AU7" s="387" t="s">
        <v>217</v>
      </c>
    </row>
    <row r="8" spans="1:47" ht="20.25" customHeight="1" thickBot="1" x14ac:dyDescent="0.3">
      <c r="A8" s="343">
        <v>2</v>
      </c>
      <c r="B8" s="352" t="s">
        <v>201</v>
      </c>
      <c r="C8" s="344"/>
      <c r="D8" s="270" t="s">
        <v>190</v>
      </c>
      <c r="E8" s="271">
        <v>32</v>
      </c>
      <c r="F8" s="278"/>
      <c r="G8" s="231"/>
      <c r="H8" s="232"/>
      <c r="I8" s="231"/>
      <c r="J8" s="232"/>
      <c r="K8" s="231"/>
      <c r="L8" s="232"/>
      <c r="M8" s="233"/>
      <c r="N8" s="232"/>
      <c r="O8" s="234"/>
      <c r="P8" s="232"/>
      <c r="Q8" s="234"/>
      <c r="R8" s="232"/>
      <c r="S8" s="233"/>
      <c r="T8" s="232"/>
      <c r="U8" s="234"/>
      <c r="V8" s="232"/>
      <c r="W8" s="234"/>
      <c r="X8" s="232"/>
      <c r="Y8" s="342"/>
      <c r="Z8" s="232"/>
      <c r="AA8" s="342"/>
      <c r="AB8" s="232"/>
      <c r="AC8" s="342"/>
      <c r="AD8" s="232"/>
      <c r="AE8" s="342"/>
      <c r="AF8" s="232"/>
      <c r="AG8" s="247">
        <v>34</v>
      </c>
      <c r="AH8" s="216">
        <v>71</v>
      </c>
      <c r="AI8" s="247">
        <v>29</v>
      </c>
      <c r="AJ8" s="227">
        <v>89</v>
      </c>
      <c r="AK8" s="342"/>
      <c r="AL8" s="232"/>
      <c r="AM8" s="342"/>
      <c r="AN8" s="232"/>
      <c r="AO8" s="342"/>
      <c r="AP8" s="232"/>
      <c r="AQ8" s="247">
        <v>52</v>
      </c>
      <c r="AR8" s="216">
        <v>78</v>
      </c>
      <c r="AS8" s="247">
        <f t="shared" si="0"/>
        <v>238</v>
      </c>
      <c r="AT8" s="373"/>
      <c r="AU8" s="387"/>
    </row>
    <row r="9" spans="1:47" ht="18.75" customHeight="1" thickBot="1" x14ac:dyDescent="0.3">
      <c r="A9" s="272">
        <v>3</v>
      </c>
      <c r="B9" s="352" t="s">
        <v>191</v>
      </c>
      <c r="C9" s="274">
        <v>41638</v>
      </c>
      <c r="D9" s="270" t="s">
        <v>190</v>
      </c>
      <c r="E9" s="271">
        <v>35</v>
      </c>
      <c r="F9" s="278"/>
      <c r="G9" s="222"/>
      <c r="H9" s="221" t="str">
        <f>IF(E9&lt;=6+OR(7)+OR(8),VLOOKUP(G9,'6-8 ЛЕТ'!$B$5:$F$106,5,1),IF(E9&lt;=9+OR(10),VLOOKUP(G9,'9-10 ЛЕТ'!$B$5:$G$106,6,1),IF(E9&lt;=11+OR(12),VLOOKUP(G9,'11-12 лет'!$B$5:$H$106,7,1),IF(E9&lt;=13+OR(14)+OR(15),VLOOKUP(G9,'13-15 лет'!$B$5:$I$106,8,1),IF(E9&lt;=16+OR(17),VLOOKUP(G9,'16-17 лет'!$A$5:$H$106,8,1),"")))))</f>
        <v/>
      </c>
      <c r="I9" s="222"/>
      <c r="J9" s="221" t="str">
        <f>IF(E9&lt;=6+OR(7)+OR(8),"",IF(E9&lt;=9+OR(10),VLOOKUP(I9,'9-10 ЛЕТ'!$A$5:$G$106,7,1),IF(E9&lt;=11+OR(12),VLOOKUP(I9,'11-12 лет'!$A$5:$H$106,8,1),IF(E9&lt;=13+OR(14)+OR(15),VLOOKUP(I9,'13-15 лет'!$A$5:$I$106,9,1),IF(E9&lt;=16+OR(17),VLOOKUP(I9,'16-17 лет'!$B$5:$H$106,7,1),"")))))</f>
        <v/>
      </c>
      <c r="K9" s="222"/>
      <c r="L9" s="221" t="str">
        <f>IF(E9&lt;=6+OR(7)+OR(8),"",IF(E9&lt;=9+OR(10),"",IF(E9&lt;=11+OR(12),"",IF(E9&lt;=13+OR(14)+OR(15),"",IF(E9&lt;=16+OR(17),VLOOKUP(K9,'16-17 лет'!$C$5:$H$106,6,1),"")))))</f>
        <v/>
      </c>
      <c r="M9" s="223"/>
      <c r="N9" s="221" t="str">
        <f>IF(E9&lt;=6+OR(7)+OR(8),VLOOKUP(M9,'6-8 ЛЕТ'!$C$5:$F$106,4,1),IF(E9&lt;=9+OR(10),VLOOKUP(M9,'9-10 ЛЕТ'!$C$5:$G$106,5,1),""))</f>
        <v/>
      </c>
      <c r="O9" s="224"/>
      <c r="P9" s="221" t="str">
        <f>IF(E9&lt;=6+OR(7)+OR(8),"",IF(E9&lt;=9+OR(10),"",IF(E9&lt;=11+OR(12),VLOOKUP(O9,'11-12 лет'!$C$5:$H$106,6,1),"")))</f>
        <v/>
      </c>
      <c r="Q9" s="224"/>
      <c r="R9" s="221" t="str">
        <f>IF(E9&lt;=6+OR(7)+OR(8),"",IF(E9&lt;=9+OR(10),"",IF(E9&lt;=11+OR(12),VLOOKUP(Q9,'11-12 лет'!$D$5:$H$106,5,1),IF(E9&lt;=13+OR(14)+OR(15),VLOOKUP(Q9,'13-15 лет'!$C$5:$I$106,7,1),""))))</f>
        <v/>
      </c>
      <c r="S9" s="223"/>
      <c r="T9" s="221" t="str">
        <f>IF(E9&lt;=6+OR(7)+OR(8),"",IF(E9&lt;=9+OR(10),"",IF(E9&lt;=11+OR(12),"",IF(E9&lt;=13+OR(14)+OR(15),VLOOKUP(S9,'13-15 лет'!$D$5:$I$106,6,1),IF(E9&lt;=16+OR(17),VLOOKUP(S9,'16-17 лет'!$D$5:$H$106,5,1),"")))))</f>
        <v/>
      </c>
      <c r="U9" s="224"/>
      <c r="V9" s="221" t="str">
        <f>IF(E9&lt;=6+OR(7)+OR(8),VLOOKUP(U9,'6-8 ЛЕТ'!$D$5:$F$106,3,1),IF(E9&lt;=9+OR(10),VLOOKUP(U9,'9-10 ЛЕТ'!$E$5:$G$106,3,1),""))</f>
        <v/>
      </c>
      <c r="W9" s="224"/>
      <c r="X9" s="221" t="str">
        <f>IF(E9&lt;=6+OR(7)+OR(8),"",IF(E9&lt;=9+OR(10),"",IF(E9&lt;=11+OR(12),VLOOKUP(W9,'11-12 лет'!$F$5:$H$106,3,1),"")))</f>
        <v/>
      </c>
      <c r="Y9" s="244"/>
      <c r="Z9" s="221" t="str">
        <f>IF(E9&lt;=6+OR(7)+OR(8),"",IF(E9&lt;=9+OR(10),"",IF(E9&lt;=11+OR(12),"",IF(E9&lt;=13+OR(14)+OR(15),VLOOKUP(Y9,'13-15 лет'!$F$5:$I$106,4,1),""))))</f>
        <v/>
      </c>
      <c r="AA9" s="244"/>
      <c r="AB9" s="221" t="str">
        <f>IF(E9&lt;=6+OR(7)+OR(8),"",IF(E9&lt;=9+OR(10),"",IF(E9&lt;=11+OR(12),"",IF(E9&lt;=13+OR(14)+OR(15),VLOOKUP(AA9,'13-15 лет'!$G$5:$I$106,3,1),IF(E9&lt;=16+OR(17),VLOOKUP(AA9,'16-17 лет'!$F$5:$H$106,3,1),"")))))</f>
        <v/>
      </c>
      <c r="AC9" s="244"/>
      <c r="AD9" s="221" t="str">
        <f>IF(E9&lt;=6+OR(7)+OR(8),VLOOKUP(AC9,'6-8 ЛЕТ'!$G$5:$M$105,7,1),IF(E9&lt;=9+OR(10),VLOOKUP(AC9,'9-10 ЛЕТ'!$H$5:$P$105,9,1),IF(E9&lt;=11+OR(12),VLOOKUP(AC9,'11-12 лет'!$I$5:$S$105,11,1),IF(E9=13+OR(14)+OR(15),VLOOKUP(AC9,'13-15 лет'!$J$5:$T$105,11,1),IF(E9&lt;=16+OR(17),VLOOKUP(AC9,'16-17 лет'!$M$5:$S$105,7,1),"")))))</f>
        <v/>
      </c>
      <c r="AE9" s="244"/>
      <c r="AF9" s="221" t="str">
        <f>IF(E9&lt;=6+OR(7)+OR(8),VLOOKUP(AE9,'6-8 ЛЕТ'!$H$5:$M$105,6,1),IF(E9&lt;=9+OR(10),VLOOKUP(AE9,'9-10 ЛЕТ'!$I$5:$P$105,8,1),IF(E9&lt;=11+OR(12),VLOOKUP(AE9,'11-12 лет'!$J$5:$S$105,10,1),IF(E9&lt;=13+OR(14)+OR(15),VLOOKUP(AE9,'13-15 лет'!$K$5:$T$105,10,1),""))))</f>
        <v/>
      </c>
      <c r="AG9" s="247">
        <v>30</v>
      </c>
      <c r="AH9" s="216">
        <v>80</v>
      </c>
      <c r="AI9" s="247">
        <v>22</v>
      </c>
      <c r="AJ9" s="227">
        <v>87</v>
      </c>
      <c r="AK9" s="244"/>
      <c r="AL9" s="221" t="str">
        <f>IF(E9&lt;=6+OR(7)+OR(8),"",IF(E9&lt;=9+OR(10),VLOOKUP(AK9,'9-10 ЛЕТ'!$M$5:$P$105,4,1),IF(E9&lt;=11+OR(12),VLOOKUP(AK9,'11-12 лет'!$M$5:$S$105,7,1),IF(E9&lt;=13+OR(14)+OR(15),VLOOKUP(AK9,'13-15 лет'!$N$5:$T$105,7,1),IF(E9&lt;=16+OR(17),VLOOKUP(AK9,'16-17 лет'!$I$5:$S$105,11,1),"")))))</f>
        <v/>
      </c>
      <c r="AM9" s="244"/>
      <c r="AN9" s="221" t="str">
        <f>IF(E9&lt;=6+OR(7)+OR(8),"",IF(E9&lt;=9+OR(10),VLOOKUP(AM9,'9-10 ЛЕТ'!$N$5:$P$105,3,1),IF(E9&lt;=11+OR(12),VLOOKUP(AM9,'11-12 лет'!$O$5:$S$105,5,1),IF(E9&lt;=13+OR(14)+OR(15),VLOOKUP(AM9,'13-15 лет'!$Q$5:$T$105,4,1),""))))</f>
        <v/>
      </c>
      <c r="AO9" s="244"/>
      <c r="AP9" s="221" t="str">
        <f>IF(E9&lt;=6+OR(7)+OR(8),"",IF(E9&lt;=9+OR(10),"",IF(E9&lt;=11+OR(12),"",IF(E9&lt;=13+OR(14)+OR(15),"",IF(E9&lt;=16+OR(17),VLOOKUP(AO9,'16-17 лет'!$L$5:$S$105,8,1),"")))))</f>
        <v/>
      </c>
      <c r="AQ9" s="247">
        <v>54</v>
      </c>
      <c r="AR9" s="216">
        <v>70</v>
      </c>
      <c r="AS9" s="247">
        <f t="shared" si="0"/>
        <v>237</v>
      </c>
      <c r="AT9" s="373"/>
      <c r="AU9" s="387"/>
    </row>
    <row r="10" spans="1:47" ht="19.5" customHeight="1" thickBot="1" x14ac:dyDescent="0.3">
      <c r="A10" s="277">
        <v>4</v>
      </c>
      <c r="B10" s="352" t="s">
        <v>192</v>
      </c>
      <c r="C10" s="279">
        <v>41648</v>
      </c>
      <c r="D10" s="270" t="s">
        <v>190</v>
      </c>
      <c r="E10" s="271">
        <v>20</v>
      </c>
      <c r="F10" s="278"/>
      <c r="G10" s="226"/>
      <c r="H10" s="227" t="str">
        <f>IF(E10&lt;=6+OR(7)+OR(8),VLOOKUP(G10,'6-8 ЛЕТ'!$B$5:$F$106,5,1),IF(E10&lt;=9+OR(10),VLOOKUP(G10,'9-10 ЛЕТ'!$B$5:$G$106,6,1),IF(E10&lt;=11+OR(12),VLOOKUP(G10,'11-12 лет'!$B$5:$H$106,7,1),IF(E10&lt;=13+OR(14)+OR(15),VLOOKUP(G10,'13-15 лет'!$B$5:$I$106,8,1),IF(E10&lt;=16+OR(17),VLOOKUP(G10,'16-17 лет'!$A$5:$H$106,8,1),"")))))</f>
        <v/>
      </c>
      <c r="I10" s="226"/>
      <c r="J10" s="227" t="str">
        <f>IF(E10&lt;=6+OR(7)+OR(8),"",IF(E10&lt;=9+OR(10),VLOOKUP(I10,'9-10 ЛЕТ'!$A$5:$G$106,7,1),IF(E10&lt;=11+OR(12),VLOOKUP(I10,'11-12 лет'!$A$5:$H$106,8,1),IF(E10&lt;=13+OR(14)+OR(15),VLOOKUP(I10,'13-15 лет'!$A$5:$I$106,9,1),IF(E10&lt;=16+OR(17),VLOOKUP(I10,'16-17 лет'!$B$5:$H$106,7,1),"")))))</f>
        <v/>
      </c>
      <c r="K10" s="226"/>
      <c r="L10" s="227" t="str">
        <f>IF(E10&lt;=6+OR(7)+OR(8),"",IF(E10&lt;=9+OR(10),"",IF(E10&lt;=11+OR(12),"",IF(E10&lt;=13+OR(14)+OR(15),"",IF(E10&lt;=16+OR(17),VLOOKUP(K10,'16-17 лет'!$C$5:$H$106,6,1),"")))))</f>
        <v/>
      </c>
      <c r="M10" s="228"/>
      <c r="N10" s="227" t="str">
        <f>IF(E10&lt;=6+OR(7)+OR(8),VLOOKUP(M10,'6-8 ЛЕТ'!$C$5:$F$106,4,1),IF(E10&lt;=9+OR(10),VLOOKUP(M10,'9-10 ЛЕТ'!$C$5:$G$106,5,1),""))</f>
        <v/>
      </c>
      <c r="O10" s="229"/>
      <c r="P10" s="227" t="str">
        <f>IF(E10&lt;=6+OR(7)+OR(8),"",IF(E10&lt;=9+OR(10),"",IF(E10&lt;=11+OR(12),VLOOKUP(O10,'11-12 лет'!$C$5:$H$106,6,1),"")))</f>
        <v/>
      </c>
      <c r="Q10" s="229"/>
      <c r="R10" s="227" t="str">
        <f>IF(E10&lt;=6+OR(7)+OR(8),"",IF(E10&lt;=9+OR(10),"",IF(E10&lt;=11+OR(12),VLOOKUP(Q10,'11-12 лет'!$D$5:$H$106,5,1),IF(E10&lt;=13+OR(14)+OR(15),VLOOKUP(Q10,'13-15 лет'!$C$5:$I$106,7,1),""))))</f>
        <v/>
      </c>
      <c r="S10" s="228"/>
      <c r="T10" s="227" t="str">
        <f>IF(E10&lt;=6+OR(7)+OR(8),"",IF(E10&lt;=9+OR(10),"",IF(E10&lt;=11+OR(12),"",IF(E10&lt;=13+OR(14)+OR(15),VLOOKUP(S10,'13-15 лет'!$D$5:$I$106,6,1),IF(E10&lt;=16+OR(17),VLOOKUP(S10,'16-17 лет'!$D$5:$H$106,5,1),"")))))</f>
        <v/>
      </c>
      <c r="U10" s="229"/>
      <c r="V10" s="227" t="str">
        <f>IF(E10&lt;=6+OR(7)+OR(8),VLOOKUP(U10,'6-8 ЛЕТ'!$D$5:$F$106,3,1),IF(E10&lt;=9+OR(10),VLOOKUP(U10,'9-10 ЛЕТ'!$E$5:$G$106,3,1),""))</f>
        <v/>
      </c>
      <c r="W10" s="229"/>
      <c r="X10" s="227" t="str">
        <f>IF(E10&lt;=6+OR(7)+OR(8),"",IF(E10&lt;=9+OR(10),"",IF(E10&lt;=11+OR(12),VLOOKUP(W10,'11-12 лет'!$F$5:$H$106,3,1),"")))</f>
        <v/>
      </c>
      <c r="Y10" s="248"/>
      <c r="Z10" s="227" t="str">
        <f>IF(E10&lt;=6+OR(7)+OR(8),"",IF(E10&lt;=9+OR(10),"",IF(E10&lt;=11+OR(12),"",IF(E10&lt;=13+OR(14)+OR(15),VLOOKUP(Y10,'13-15 лет'!$F$5:$I$106,4,1),""))))</f>
        <v/>
      </c>
      <c r="AA10" s="248"/>
      <c r="AB10" s="227" t="str">
        <f>IF(E10&lt;=6+OR(7)+OR(8),"",IF(E10&lt;=9+OR(10),"",IF(E10&lt;=11+OR(12),"",IF(E10&lt;=13+OR(14)+OR(15),VLOOKUP(AA10,'13-15 лет'!$G$5:$I$106,3,1),IF(E10&lt;=16+OR(17),VLOOKUP(AA10,'16-17 лет'!$F$5:$H$106,3,1),"")))))</f>
        <v/>
      </c>
      <c r="AC10" s="248"/>
      <c r="AD10" s="227" t="str">
        <f>IF(E10&lt;=6+OR(7)+OR(8),VLOOKUP(AC10,'6-8 ЛЕТ'!$G$5:$M$105,7,1),IF(E10&lt;=9+OR(10),VLOOKUP(AC10,'9-10 ЛЕТ'!$H$5:$P$105,9,1),IF(E10&lt;=11+OR(12),VLOOKUP(AC10,'11-12 лет'!$I$5:$S$105,11,1),IF(E10=13+OR(14)+OR(15),VLOOKUP(AC10,'13-15 лет'!$J$5:$T$105,11,1),IF(E10&lt;=16+OR(17),VLOOKUP(AC10,'16-17 лет'!$M$5:$S$105,7,1),"")))))</f>
        <v/>
      </c>
      <c r="AE10" s="248"/>
      <c r="AF10" s="227" t="str">
        <f>IF(E10&lt;=6+OR(7)+OR(8),VLOOKUP(AE10,'6-8 ЛЕТ'!$H$5:$M$105,6,1),IF(E10&lt;=9+OR(10),VLOOKUP(AE10,'9-10 ЛЕТ'!$I$5:$P$105,8,1),IF(E10&lt;=11+OR(12),VLOOKUP(AE10,'11-12 лет'!$J$5:$S$105,10,1),IF(E10&lt;=13+OR(14)+OR(15),VLOOKUP(AE10,'13-15 лет'!$K$5:$T$105,10,1),""))))</f>
        <v/>
      </c>
      <c r="AG10" s="247">
        <v>19</v>
      </c>
      <c r="AH10" s="216">
        <v>63</v>
      </c>
      <c r="AI10" s="247">
        <v>23</v>
      </c>
      <c r="AJ10" s="227">
        <v>74</v>
      </c>
      <c r="AK10" s="248"/>
      <c r="AL10" s="227" t="str">
        <f>IF(E10&lt;=6+OR(7)+OR(8),"",IF(E10&lt;=9+OR(10),VLOOKUP(AK10,'9-10 ЛЕТ'!$M$5:$P$105,4,1),IF(E10&lt;=11+OR(12),VLOOKUP(AK10,'11-12 лет'!$M$5:$S$105,7,1),IF(E10&lt;=13+OR(14)+OR(15),VLOOKUP(AK10,'13-15 лет'!$N$5:$T$105,7,1),IF(E10&lt;=16+OR(17),VLOOKUP(AK10,'16-17 лет'!$I$5:$S$105,11,1),"")))))</f>
        <v/>
      </c>
      <c r="AM10" s="248"/>
      <c r="AN10" s="227" t="str">
        <f>IF(E10&lt;=6+OR(7)+OR(8),"",IF(E10&lt;=9+OR(10),VLOOKUP(AM10,'9-10 ЛЕТ'!$N$5:$P$105,3,1),IF(E10&lt;=11+OR(12),VLOOKUP(AM10,'11-12 лет'!$O$5:$S$105,5,1),IF(E10&lt;=13+OR(14)+OR(15),VLOOKUP(AM10,'13-15 лет'!$Q$5:$T$105,4,1),""))))</f>
        <v/>
      </c>
      <c r="AO10" s="248"/>
      <c r="AP10" s="227" t="str">
        <f>IF(E10&lt;=6+OR(7)+OR(8),"",IF(E10&lt;=9+OR(10),"",IF(E10&lt;=11+OR(12),"",IF(E10&lt;=13+OR(14)+OR(15),"",IF(E10&lt;=16+OR(17),VLOOKUP(AO10,'16-17 лет'!$L$5:$S$105,8,1),"")))))</f>
        <v/>
      </c>
      <c r="AQ10" s="247">
        <v>51</v>
      </c>
      <c r="AR10" s="216">
        <v>63</v>
      </c>
      <c r="AS10" s="247">
        <f t="shared" si="0"/>
        <v>200</v>
      </c>
      <c r="AT10" s="374"/>
      <c r="AU10" s="387"/>
    </row>
    <row r="11" spans="1:47" ht="20.25" customHeight="1" thickBot="1" x14ac:dyDescent="0.3">
      <c r="A11" s="282">
        <v>1</v>
      </c>
      <c r="B11" s="353" t="s">
        <v>195</v>
      </c>
      <c r="C11" s="284">
        <v>41647</v>
      </c>
      <c r="D11" s="285" t="s">
        <v>194</v>
      </c>
      <c r="E11" s="295">
        <v>32</v>
      </c>
      <c r="F11" s="354"/>
      <c r="G11" s="215"/>
      <c r="H11" s="216" t="str">
        <f>IF(E11&lt;=6+OR(7)+OR(8),VLOOKUP(G11,'6-8 ЛЕТ'!$B$5:$F$106,5,1),IF(E11&lt;=9+OR(10),VLOOKUP(G11,'9-10 ЛЕТ'!$B$5:$G$106,6,1),IF(E11&lt;=11+OR(12),VLOOKUP(G11,'11-12 лет'!$B$5:$H$106,7,1),IF(E11&lt;=13+OR(14)+OR(15),VLOOKUP(G11,'13-15 лет'!$B$5:$I$106,8,1),IF(E11&lt;=16+OR(17),VLOOKUP(G11,'16-17 лет'!$A$5:$H$106,8,1),"")))))</f>
        <v/>
      </c>
      <c r="I11" s="215"/>
      <c r="J11" s="216" t="str">
        <f>IF(E11&lt;=6+OR(7)+OR(8),"",IF(E11&lt;=9+OR(10),VLOOKUP(I11,'9-10 ЛЕТ'!$A$5:$G$106,7,1),IF(E11&lt;=11+OR(12),VLOOKUP(I11,'11-12 лет'!$A$5:$H$106,8,1),IF(E11&lt;=13+OR(14)+OR(15),VLOOKUP(I11,'13-15 лет'!$A$5:$I$106,9,1),IF(E11&lt;=16+OR(17),VLOOKUP(I11,'16-17 лет'!$B$5:$H$106,7,1),"")))))</f>
        <v/>
      </c>
      <c r="K11" s="215"/>
      <c r="L11" s="216" t="str">
        <f>IF(E11&lt;=6+OR(7)+OR(8),"",IF(E11&lt;=9+OR(10),"",IF(E11&lt;=11+OR(12),"",IF(E11&lt;=13+OR(14)+OR(15),"",IF(E11&lt;=16+OR(17),VLOOKUP(K11,'16-17 лет'!$C$5:$H$106,6,1),"")))))</f>
        <v/>
      </c>
      <c r="M11" s="217"/>
      <c r="N11" s="216" t="str">
        <f>IF(E11&lt;=6+OR(7)+OR(8),VLOOKUP(M11,'6-8 ЛЕТ'!$C$5:$F$106,4,1),IF(E11&lt;=9+OR(10),VLOOKUP(M11,'9-10 ЛЕТ'!$C$5:$G$106,5,1),""))</f>
        <v/>
      </c>
      <c r="O11" s="218"/>
      <c r="P11" s="216" t="str">
        <f>IF(E11&lt;=6+OR(7)+OR(8),"",IF(E11&lt;=9+OR(10),"",IF(E11&lt;=11+OR(12),VLOOKUP(O11,'11-12 лет'!$C$5:$H$106,6,1),"")))</f>
        <v/>
      </c>
      <c r="Q11" s="218"/>
      <c r="R11" s="216" t="str">
        <f>IF(E11&lt;=6+OR(7)+OR(8),"",IF(E11&lt;=9+OR(10),"",IF(E11&lt;=11+OR(12),VLOOKUP(Q11,'11-12 лет'!$D$5:$H$106,5,1),IF(E11&lt;=13+OR(14)+OR(15),VLOOKUP(Q11,'13-15 лет'!$C$5:$I$106,7,1),""))))</f>
        <v/>
      </c>
      <c r="S11" s="217"/>
      <c r="T11" s="216" t="str">
        <f>IF(E11&lt;=6+OR(7)+OR(8),"",IF(E11&lt;=9+OR(10),"",IF(E11&lt;=11+OR(12),"",IF(E11&lt;=13+OR(14)+OR(15),VLOOKUP(S11,'13-15 лет'!$D$5:$I$106,6,1),IF(E11&lt;=16+OR(17),VLOOKUP(S11,'16-17 лет'!$D$5:$H$106,5,1),"")))))</f>
        <v/>
      </c>
      <c r="U11" s="218"/>
      <c r="V11" s="216" t="str">
        <f>IF(E11&lt;=6+OR(7)+OR(8),VLOOKUP(U11,'6-8 ЛЕТ'!$D$5:$F$106,3,1),IF(E11&lt;=9+OR(10),VLOOKUP(U11,'9-10 ЛЕТ'!$E$5:$G$106,3,1),""))</f>
        <v/>
      </c>
      <c r="W11" s="218"/>
      <c r="X11" s="216" t="str">
        <f>IF(E11&lt;=6+OR(7)+OR(8),"",IF(E11&lt;=9+OR(10),"",IF(E11&lt;=11+OR(12),VLOOKUP(W11,'11-12 лет'!$F$5:$H$106,3,1),"")))</f>
        <v/>
      </c>
      <c r="Y11" s="247"/>
      <c r="Z11" s="216" t="str">
        <f>IF(E11&lt;=6+OR(7)+OR(8),"",IF(E11&lt;=9+OR(10),"",IF(E11&lt;=11+OR(12),"",IF(E11&lt;=13+OR(14)+OR(15),VLOOKUP(Y11,'13-15 лет'!$F$5:$I$106,4,1),""))))</f>
        <v/>
      </c>
      <c r="AA11" s="247"/>
      <c r="AB11" s="216" t="str">
        <f>IF(E11&lt;=6+OR(7)+OR(8),"",IF(E11&lt;=9+OR(10),"",IF(E11&lt;=11+OR(12),"",IF(E11&lt;=13+OR(14)+OR(15),VLOOKUP(AA11,'13-15 лет'!$G$5:$I$106,3,1),IF(E11&lt;=16+OR(17),VLOOKUP(AA11,'16-17 лет'!$F$5:$H$106,3,1),"")))))</f>
        <v/>
      </c>
      <c r="AC11" s="247"/>
      <c r="AD11" s="216" t="str">
        <f>IF(E11&lt;=6+OR(7)+OR(8),VLOOKUP(AC11,'6-8 ЛЕТ'!$G$5:$M$105,7,1),IF(E11&lt;=9+OR(10),VLOOKUP(AC11,'9-10 ЛЕТ'!$H$5:$P$105,9,1),IF(E11&lt;=11+OR(12),VLOOKUP(AC11,'11-12 лет'!$I$5:$S$105,11,1),IF(E11=13+OR(14)+OR(15),VLOOKUP(AC11,'13-15 лет'!$J$5:$T$105,11,1),IF(E11&lt;=16+OR(17),VLOOKUP(AC11,'16-17 лет'!$M$5:$S$105,7,1),"")))))</f>
        <v/>
      </c>
      <c r="AE11" s="247"/>
      <c r="AF11" s="216" t="str">
        <f>IF(E11&lt;=6+OR(7)+OR(8),VLOOKUP(AE11,'6-8 ЛЕТ'!$H$5:$M$105,6,1),IF(E11&lt;=9+OR(10),VLOOKUP(AE11,'9-10 ЛЕТ'!$I$5:$P$105,8,1),IF(E11&lt;=11+OR(12),VLOOKUP(AE11,'11-12 лет'!$J$5:$S$105,10,1),IF(E11&lt;=13+OR(14)+OR(15),VLOOKUP(AE11,'13-15 лет'!$K$5:$T$105,10,1),""))))</f>
        <v/>
      </c>
      <c r="AG11" s="247">
        <v>6</v>
      </c>
      <c r="AH11" s="216">
        <v>37</v>
      </c>
      <c r="AI11" s="247">
        <v>19</v>
      </c>
      <c r="AJ11" s="227">
        <v>66</v>
      </c>
      <c r="AK11" s="247"/>
      <c r="AL11" s="216" t="str">
        <f>IF(E11&lt;=6+OR(7)+OR(8),"",IF(E11&lt;=9+OR(10),VLOOKUP(AK11,'9-10 ЛЕТ'!$M$5:$P$105,4,1),IF(E11&lt;=11+OR(12),VLOOKUP(AK11,'11-12 лет'!$M$5:$S$105,7,1),IF(E11&lt;=13+OR(14)+OR(15),VLOOKUP(AK11,'13-15 лет'!$N$5:$T$105,7,1),IF(E11&lt;=16+OR(17),VLOOKUP(AK11,'16-17 лет'!$I$5:$S$105,11,1),"")))))</f>
        <v/>
      </c>
      <c r="AM11" s="247"/>
      <c r="AN11" s="216" t="str">
        <f>IF(E11&lt;=6+OR(7)+OR(8),"",IF(E11&lt;=9+OR(10),VLOOKUP(AM11,'9-10 ЛЕТ'!$N$5:$P$105,3,1),IF(E11&lt;=11+OR(12),VLOOKUP(AM11,'11-12 лет'!$O$5:$S$105,5,1),IF(E11&lt;=13+OR(14)+OR(15),VLOOKUP(AM11,'13-15 лет'!$Q$5:$T$105,4,1),""))))</f>
        <v/>
      </c>
      <c r="AO11" s="247"/>
      <c r="AP11" s="216" t="str">
        <f>IF(E11&lt;=6+OR(7)+OR(8),"",IF(E11&lt;=9+OR(10),"",IF(E11&lt;=11+OR(12),"",IF(E11&lt;=13+OR(14)+OR(15),"",IF(E11&lt;=16+OR(17),VLOOKUP(AO11,'16-17 лет'!$L$5:$S$105,8,1),"")))))</f>
        <v/>
      </c>
      <c r="AQ11" s="247">
        <v>30</v>
      </c>
      <c r="AR11" s="216">
        <v>60</v>
      </c>
      <c r="AS11" s="247">
        <f t="shared" si="0"/>
        <v>163</v>
      </c>
      <c r="AT11" s="375">
        <f t="shared" ref="AT11" si="2">AS11+AS12+AS13+AS14</f>
        <v>657</v>
      </c>
      <c r="AU11" s="388" t="s">
        <v>221</v>
      </c>
    </row>
    <row r="12" spans="1:47" ht="19.5" customHeight="1" thickBot="1" x14ac:dyDescent="0.3">
      <c r="A12" s="345">
        <v>2</v>
      </c>
      <c r="B12" s="353" t="s">
        <v>196</v>
      </c>
      <c r="C12" s="346"/>
      <c r="D12" s="285" t="s">
        <v>194</v>
      </c>
      <c r="E12" s="295">
        <v>39</v>
      </c>
      <c r="F12" s="354"/>
      <c r="G12" s="231"/>
      <c r="H12" s="232"/>
      <c r="I12" s="231"/>
      <c r="J12" s="232"/>
      <c r="K12" s="231"/>
      <c r="L12" s="232"/>
      <c r="M12" s="233"/>
      <c r="N12" s="232"/>
      <c r="O12" s="234"/>
      <c r="P12" s="232"/>
      <c r="Q12" s="234"/>
      <c r="R12" s="232"/>
      <c r="S12" s="233"/>
      <c r="T12" s="232"/>
      <c r="U12" s="234"/>
      <c r="V12" s="232"/>
      <c r="W12" s="234"/>
      <c r="X12" s="232"/>
      <c r="Y12" s="342"/>
      <c r="Z12" s="232"/>
      <c r="AA12" s="342"/>
      <c r="AB12" s="232"/>
      <c r="AC12" s="342"/>
      <c r="AD12" s="232"/>
      <c r="AE12" s="342"/>
      <c r="AF12" s="232"/>
      <c r="AG12" s="247">
        <v>13</v>
      </c>
      <c r="AH12" s="216">
        <v>60</v>
      </c>
      <c r="AI12" s="247">
        <v>18</v>
      </c>
      <c r="AJ12" s="227">
        <v>65</v>
      </c>
      <c r="AK12" s="342"/>
      <c r="AL12" s="232"/>
      <c r="AM12" s="342"/>
      <c r="AN12" s="232"/>
      <c r="AO12" s="342"/>
      <c r="AP12" s="232"/>
      <c r="AQ12" s="247">
        <v>31</v>
      </c>
      <c r="AR12" s="216">
        <v>61</v>
      </c>
      <c r="AS12" s="247">
        <f t="shared" si="0"/>
        <v>186</v>
      </c>
      <c r="AT12" s="376"/>
      <c r="AU12" s="388"/>
    </row>
    <row r="13" spans="1:47" ht="19.5" customHeight="1" thickBot="1" x14ac:dyDescent="0.3">
      <c r="A13" s="287">
        <v>3</v>
      </c>
      <c r="B13" s="353" t="s">
        <v>197</v>
      </c>
      <c r="C13" s="289">
        <v>41872</v>
      </c>
      <c r="D13" s="285" t="s">
        <v>194</v>
      </c>
      <c r="E13" s="295">
        <v>25</v>
      </c>
      <c r="F13" s="354"/>
      <c r="G13" s="222"/>
      <c r="H13" s="221" t="str">
        <f>IF(E13&lt;=6+OR(7)+OR(8),VLOOKUP(G13,'6-8 ЛЕТ'!$B$5:$F$106,5,1),IF(E13&lt;=9+OR(10),VLOOKUP(G13,'9-10 ЛЕТ'!$B$5:$G$106,6,1),IF(E13&lt;=11+OR(12),VLOOKUP(G13,'11-12 лет'!$B$5:$H$106,7,1),IF(E13&lt;=13+OR(14)+OR(15),VLOOKUP(G13,'13-15 лет'!$B$5:$I$106,8,1),IF(E13&lt;=16+OR(17),VLOOKUP(G13,'16-17 лет'!$A$5:$H$106,8,1),"")))))</f>
        <v/>
      </c>
      <c r="I13" s="222"/>
      <c r="J13" s="221" t="str">
        <f>IF(E13&lt;=6+OR(7)+OR(8),"",IF(E13&lt;=9+OR(10),VLOOKUP(I13,'9-10 ЛЕТ'!$A$5:$G$106,7,1),IF(E13&lt;=11+OR(12),VLOOKUP(I13,'11-12 лет'!$A$5:$H$106,8,1),IF(E13&lt;=13+OR(14)+OR(15),VLOOKUP(I13,'13-15 лет'!$A$5:$I$106,9,1),IF(E13&lt;=16+OR(17),VLOOKUP(I13,'16-17 лет'!$B$5:$H$106,7,1),"")))))</f>
        <v/>
      </c>
      <c r="K13" s="222"/>
      <c r="L13" s="221" t="str">
        <f>IF(E13&lt;=6+OR(7)+OR(8),"",IF(E13&lt;=9+OR(10),"",IF(E13&lt;=11+OR(12),"",IF(E13&lt;=13+OR(14)+OR(15),"",IF(E13&lt;=16+OR(17),VLOOKUP(K13,'16-17 лет'!$C$5:$H$106,6,1),"")))))</f>
        <v/>
      </c>
      <c r="M13" s="223"/>
      <c r="N13" s="221" t="str">
        <f>IF(E13&lt;=6+OR(7)+OR(8),VLOOKUP(M13,'6-8 ЛЕТ'!$C$5:$F$106,4,1),IF(E13&lt;=9+OR(10),VLOOKUP(M13,'9-10 ЛЕТ'!$C$5:$G$106,5,1),""))</f>
        <v/>
      </c>
      <c r="O13" s="224"/>
      <c r="P13" s="221" t="str">
        <f>IF(E13&lt;=6+OR(7)+OR(8),"",IF(E13&lt;=9+OR(10),"",IF(E13&lt;=11+OR(12),VLOOKUP(O13,'11-12 лет'!$C$5:$H$106,6,1),"")))</f>
        <v/>
      </c>
      <c r="Q13" s="224"/>
      <c r="R13" s="221" t="str">
        <f>IF(E13&lt;=6+OR(7)+OR(8),"",IF(E13&lt;=9+OR(10),"",IF(E13&lt;=11+OR(12),VLOOKUP(Q13,'11-12 лет'!$D$5:$H$106,5,1),IF(E13&lt;=13+OR(14)+OR(15),VLOOKUP(Q13,'13-15 лет'!$C$5:$I$106,7,1),""))))</f>
        <v/>
      </c>
      <c r="S13" s="223"/>
      <c r="T13" s="221" t="str">
        <f>IF(E13&lt;=6+OR(7)+OR(8),"",IF(E13&lt;=9+OR(10),"",IF(E13&lt;=11+OR(12),"",IF(E13&lt;=13+OR(14)+OR(15),VLOOKUP(S13,'13-15 лет'!$D$5:$I$106,6,1),IF(E13&lt;=16+OR(17),VLOOKUP(S13,'16-17 лет'!$D$5:$H$106,5,1),"")))))</f>
        <v/>
      </c>
      <c r="U13" s="224"/>
      <c r="V13" s="221" t="str">
        <f>IF(E13&lt;=6+OR(7)+OR(8),VLOOKUP(U13,'6-8 ЛЕТ'!$D$5:$F$106,3,1),IF(E13&lt;=9+OR(10),VLOOKUP(U13,'9-10 ЛЕТ'!$E$5:$G$106,3,1),""))</f>
        <v/>
      </c>
      <c r="W13" s="224"/>
      <c r="X13" s="221" t="str">
        <f>IF(E13&lt;=6+OR(7)+OR(8),"",IF(E13&lt;=9+OR(10),"",IF(E13&lt;=11+OR(12),VLOOKUP(W13,'11-12 лет'!$F$5:$H$106,3,1),"")))</f>
        <v/>
      </c>
      <c r="Y13" s="244"/>
      <c r="Z13" s="221" t="str">
        <f>IF(E13&lt;=6+OR(7)+OR(8),"",IF(E13&lt;=9+OR(10),"",IF(E13&lt;=11+OR(12),"",IF(E13&lt;=13+OR(14)+OR(15),VLOOKUP(Y13,'13-15 лет'!$F$5:$I$106,4,1),""))))</f>
        <v/>
      </c>
      <c r="AA13" s="244"/>
      <c r="AB13" s="221" t="str">
        <f>IF(E13&lt;=6+OR(7)+OR(8),"",IF(E13&lt;=9+OR(10),"",IF(E13&lt;=11+OR(12),"",IF(E13&lt;=13+OR(14)+OR(15),VLOOKUP(AA13,'13-15 лет'!$G$5:$I$106,3,1),IF(E13&lt;=16+OR(17),VLOOKUP(AA13,'16-17 лет'!$F$5:$H$106,3,1),"")))))</f>
        <v/>
      </c>
      <c r="AC13" s="244"/>
      <c r="AD13" s="221" t="str">
        <f>IF(E13&lt;=6+OR(7)+OR(8),VLOOKUP(AC13,'6-8 ЛЕТ'!$G$5:$M$105,7,1),IF(E13&lt;=9+OR(10),VLOOKUP(AC13,'9-10 ЛЕТ'!$H$5:$P$105,9,1),IF(E13&lt;=11+OR(12),VLOOKUP(AC13,'11-12 лет'!$I$5:$S$105,11,1),IF(E13=13+OR(14)+OR(15),VLOOKUP(AC13,'13-15 лет'!$J$5:$T$105,11,1),IF(E13&lt;=16+OR(17),VLOOKUP(AC13,'16-17 лет'!$M$5:$S$105,7,1),"")))))</f>
        <v/>
      </c>
      <c r="AE13" s="244"/>
      <c r="AF13" s="221" t="str">
        <f>IF(E13&lt;=6+OR(7)+OR(8),VLOOKUP(AE13,'6-8 ЛЕТ'!$H$5:$M$105,6,1),IF(E13&lt;=9+OR(10),VLOOKUP(AE13,'9-10 ЛЕТ'!$I$5:$P$105,8,1),IF(E13&lt;=11+OR(12),VLOOKUP(AE13,'11-12 лет'!$J$5:$S$105,10,1),IF(E13&lt;=13+OR(14)+OR(15),VLOOKUP(AE13,'13-15 лет'!$K$5:$T$105,10,1),""))))</f>
        <v/>
      </c>
      <c r="AG13" s="247">
        <v>7</v>
      </c>
      <c r="AH13" s="216">
        <v>30</v>
      </c>
      <c r="AI13" s="247">
        <v>18</v>
      </c>
      <c r="AJ13" s="227">
        <v>64</v>
      </c>
      <c r="AK13" s="244"/>
      <c r="AL13" s="221" t="str">
        <f>IF(E13&lt;=6+OR(7)+OR(8),"",IF(E13&lt;=9+OR(10),VLOOKUP(AK13,'9-10 ЛЕТ'!$M$5:$P$105,4,1),IF(E13&lt;=11+OR(12),VLOOKUP(AK13,'11-12 лет'!$M$5:$S$105,7,1),IF(E13&lt;=13+OR(14)+OR(15),VLOOKUP(AK13,'13-15 лет'!$N$5:$T$105,7,1),IF(E13&lt;=16+OR(17),VLOOKUP(AK13,'16-17 лет'!$I$5:$S$105,11,1),"")))))</f>
        <v/>
      </c>
      <c r="AM13" s="244"/>
      <c r="AN13" s="221" t="str">
        <f>IF(E13&lt;=6+OR(7)+OR(8),"",IF(E13&lt;=9+OR(10),VLOOKUP(AM13,'9-10 ЛЕТ'!$N$5:$P$105,3,1),IF(E13&lt;=11+OR(12),VLOOKUP(AM13,'11-12 лет'!$O$5:$S$105,5,1),IF(E13&lt;=13+OR(14)+OR(15),VLOOKUP(AM13,'13-15 лет'!$Q$5:$T$105,4,1),""))))</f>
        <v/>
      </c>
      <c r="AO13" s="244"/>
      <c r="AP13" s="221" t="str">
        <f>IF(E13&lt;=6+OR(7)+OR(8),"",IF(E13&lt;=9+OR(10),"",IF(E13&lt;=11+OR(12),"",IF(E13&lt;=13+OR(14)+OR(15),"",IF(E13&lt;=16+OR(17),VLOOKUP(AO13,'16-17 лет'!$L$5:$S$105,8,1),"")))))</f>
        <v/>
      </c>
      <c r="AQ13" s="247">
        <v>45</v>
      </c>
      <c r="AR13" s="216">
        <v>59</v>
      </c>
      <c r="AS13" s="247">
        <f t="shared" si="0"/>
        <v>153</v>
      </c>
      <c r="AT13" s="376"/>
      <c r="AU13" s="388"/>
    </row>
    <row r="14" spans="1:47" ht="20.25" customHeight="1" thickBot="1" x14ac:dyDescent="0.3">
      <c r="A14" s="292">
        <v>4</v>
      </c>
      <c r="B14" s="353" t="s">
        <v>198</v>
      </c>
      <c r="C14" s="294">
        <v>41900</v>
      </c>
      <c r="D14" s="285" t="s">
        <v>194</v>
      </c>
      <c r="E14" s="295">
        <v>24</v>
      </c>
      <c r="F14" s="354"/>
      <c r="G14" s="226"/>
      <c r="H14" s="227" t="str">
        <f>IF(E14&lt;=6+OR(7)+OR(8),VLOOKUP(G14,'6-8 ЛЕТ'!$B$5:$F$106,5,1),IF(E14&lt;=9+OR(10),VLOOKUP(G14,'9-10 ЛЕТ'!$B$5:$G$106,6,1),IF(E14&lt;=11+OR(12),VLOOKUP(G14,'11-12 лет'!$B$5:$H$106,7,1),IF(E14&lt;=13+OR(14)+OR(15),VLOOKUP(G14,'13-15 лет'!$B$5:$I$106,8,1),IF(E14&lt;=16+OR(17),VLOOKUP(G14,'16-17 лет'!$A$5:$H$106,8,1),"")))))</f>
        <v/>
      </c>
      <c r="I14" s="226"/>
      <c r="J14" s="227" t="str">
        <f>IF(E14&lt;=6+OR(7)+OR(8),"",IF(E14&lt;=9+OR(10),VLOOKUP(I14,'9-10 ЛЕТ'!$A$5:$G$106,7,1),IF(E14&lt;=11+OR(12),VLOOKUP(I14,'11-12 лет'!$A$5:$H$106,8,1),IF(E14&lt;=13+OR(14)+OR(15),VLOOKUP(I14,'13-15 лет'!$A$5:$I$106,9,1),IF(E14&lt;=16+OR(17),VLOOKUP(I14,'16-17 лет'!$B$5:$H$106,7,1),"")))))</f>
        <v/>
      </c>
      <c r="K14" s="226"/>
      <c r="L14" s="227" t="str">
        <f>IF(E14&lt;=6+OR(7)+OR(8),"",IF(E14&lt;=9+OR(10),"",IF(E14&lt;=11+OR(12),"",IF(E14&lt;=13+OR(14)+OR(15),"",IF(E14&lt;=16+OR(17),VLOOKUP(K14,'16-17 лет'!$C$5:$H$106,6,1),"")))))</f>
        <v/>
      </c>
      <c r="M14" s="228"/>
      <c r="N14" s="227" t="str">
        <f>IF(E14&lt;=6+OR(7)+OR(8),VLOOKUP(M14,'6-8 ЛЕТ'!$C$5:$F$106,4,1),IF(E14&lt;=9+OR(10),VLOOKUP(M14,'9-10 ЛЕТ'!$C$5:$G$106,5,1),""))</f>
        <v/>
      </c>
      <c r="O14" s="229"/>
      <c r="P14" s="227" t="str">
        <f>IF(E14&lt;=6+OR(7)+OR(8),"",IF(E14&lt;=9+OR(10),"",IF(E14&lt;=11+OR(12),VLOOKUP(O14,'11-12 лет'!$C$5:$H$106,6,1),"")))</f>
        <v/>
      </c>
      <c r="Q14" s="229"/>
      <c r="R14" s="227" t="str">
        <f>IF(E14&lt;=6+OR(7)+OR(8),"",IF(E14&lt;=9+OR(10),"",IF(E14&lt;=11+OR(12),VLOOKUP(Q14,'11-12 лет'!$D$5:$H$106,5,1),IF(E14&lt;=13+OR(14)+OR(15),VLOOKUP(Q14,'13-15 лет'!$C$5:$I$106,7,1),""))))</f>
        <v/>
      </c>
      <c r="S14" s="228"/>
      <c r="T14" s="227" t="str">
        <f>IF(E14&lt;=6+OR(7)+OR(8),"",IF(E14&lt;=9+OR(10),"",IF(E14&lt;=11+OR(12),"",IF(E14&lt;=13+OR(14)+OR(15),VLOOKUP(S14,'13-15 лет'!$D$5:$I$106,6,1),IF(E14&lt;=16+OR(17),VLOOKUP(S14,'16-17 лет'!$D$5:$H$106,5,1),"")))))</f>
        <v/>
      </c>
      <c r="U14" s="229"/>
      <c r="V14" s="227" t="str">
        <f>IF(E14&lt;=6+OR(7)+OR(8),VLOOKUP(U14,'6-8 ЛЕТ'!$D$5:$F$106,3,1),IF(E14&lt;=9+OR(10),VLOOKUP(U14,'9-10 ЛЕТ'!$E$5:$G$106,3,1),""))</f>
        <v/>
      </c>
      <c r="W14" s="229"/>
      <c r="X14" s="227" t="str">
        <f>IF(E14&lt;=6+OR(7)+OR(8),"",IF(E14&lt;=9+OR(10),"",IF(E14&lt;=11+OR(12),VLOOKUP(W14,'11-12 лет'!$F$5:$H$106,3,1),"")))</f>
        <v/>
      </c>
      <c r="Y14" s="248"/>
      <c r="Z14" s="227" t="str">
        <f>IF(E14&lt;=6+OR(7)+OR(8),"",IF(E14&lt;=9+OR(10),"",IF(E14&lt;=11+OR(12),"",IF(E14&lt;=13+OR(14)+OR(15),VLOOKUP(Y14,'13-15 лет'!$F$5:$I$106,4,1),""))))</f>
        <v/>
      </c>
      <c r="AA14" s="248"/>
      <c r="AB14" s="227" t="str">
        <f>IF(E14&lt;=6+OR(7)+OR(8),"",IF(E14&lt;=9+OR(10),"",IF(E14&lt;=11+OR(12),"",IF(E14&lt;=13+OR(14)+OR(15),VLOOKUP(AA14,'13-15 лет'!$G$5:$I$106,3,1),IF(E14&lt;=16+OR(17),VLOOKUP(AA14,'16-17 лет'!$F$5:$H$106,3,1),"")))))</f>
        <v/>
      </c>
      <c r="AC14" s="248"/>
      <c r="AD14" s="227" t="str">
        <f>IF(E14&lt;=6+OR(7)+OR(8),VLOOKUP(AC14,'6-8 ЛЕТ'!$G$5:$M$105,7,1),IF(E14&lt;=9+OR(10),VLOOKUP(AC14,'9-10 ЛЕТ'!$H$5:$P$105,9,1),IF(E14&lt;=11+OR(12),VLOOKUP(AC14,'11-12 лет'!$I$5:$S$105,11,1),IF(E14=13+OR(14)+OR(15),VLOOKUP(AC14,'13-15 лет'!$J$5:$T$105,11,1),IF(E14&lt;=16+OR(17),VLOOKUP(AC14,'16-17 лет'!$M$5:$S$105,7,1),"")))))</f>
        <v/>
      </c>
      <c r="AE14" s="248"/>
      <c r="AF14" s="227" t="str">
        <f>IF(E14&lt;=6+OR(7)+OR(8),VLOOKUP(AE14,'6-8 ЛЕТ'!$H$5:$M$105,6,1),IF(E14&lt;=9+OR(10),VLOOKUP(AE14,'9-10 ЛЕТ'!$I$5:$P$105,8,1),IF(E14&lt;=11+OR(12),VLOOKUP(AE14,'11-12 лет'!$J$5:$S$105,10,1),IF(E14&lt;=13+OR(14)+OR(15),VLOOKUP(AE14,'13-15 лет'!$K$5:$T$105,10,1),""))))</f>
        <v/>
      </c>
      <c r="AG14" s="247">
        <v>16</v>
      </c>
      <c r="AH14" s="216">
        <v>61</v>
      </c>
      <c r="AI14" s="247">
        <v>11</v>
      </c>
      <c r="AJ14" s="227">
        <v>49</v>
      </c>
      <c r="AK14" s="248"/>
      <c r="AL14" s="227" t="str">
        <f>IF(E14&lt;=6+OR(7)+OR(8),"",IF(E14&lt;=9+OR(10),VLOOKUP(AK14,'9-10 ЛЕТ'!$M$5:$P$105,4,1),IF(E14&lt;=11+OR(12),VLOOKUP(AK14,'11-12 лет'!$M$5:$S$105,7,1),IF(E14&lt;=13+OR(14)+OR(15),VLOOKUP(AK14,'13-15 лет'!$N$5:$T$105,7,1),IF(E14&lt;=16+OR(17),VLOOKUP(AK14,'16-17 лет'!$I$5:$S$105,11,1),"")))))</f>
        <v/>
      </c>
      <c r="AM14" s="248"/>
      <c r="AN14" s="227" t="str">
        <f>IF(E14&lt;=6+OR(7)+OR(8),"",IF(E14&lt;=9+OR(10),VLOOKUP(AM14,'9-10 ЛЕТ'!$N$5:$P$105,3,1),IF(E14&lt;=11+OR(12),VLOOKUP(AM14,'11-12 лет'!$O$5:$S$105,5,1),IF(E14&lt;=13+OR(14)+OR(15),VLOOKUP(AM14,'13-15 лет'!$Q$5:$T$105,4,1),""))))</f>
        <v/>
      </c>
      <c r="AO14" s="248"/>
      <c r="AP14" s="227" t="str">
        <f>IF(E14&lt;=6+OR(7)+OR(8),"",IF(E14&lt;=9+OR(10),"",IF(E14&lt;=11+OR(12),"",IF(E14&lt;=13+OR(14)+OR(15),"",IF(E14&lt;=16+OR(17),VLOOKUP(AO14,'16-17 лет'!$L$5:$S$105,8,1),"")))))</f>
        <v/>
      </c>
      <c r="AQ14" s="247">
        <v>38</v>
      </c>
      <c r="AR14" s="216">
        <v>45</v>
      </c>
      <c r="AS14" s="247">
        <f t="shared" si="0"/>
        <v>155</v>
      </c>
      <c r="AT14" s="377"/>
      <c r="AU14" s="388"/>
    </row>
    <row r="15" spans="1:47" ht="20.25" customHeight="1" thickBot="1" x14ac:dyDescent="0.3">
      <c r="A15" s="299">
        <v>1</v>
      </c>
      <c r="B15" s="351" t="s">
        <v>200</v>
      </c>
      <c r="C15" s="301">
        <v>41936</v>
      </c>
      <c r="D15" s="349" t="s">
        <v>199</v>
      </c>
      <c r="E15" s="303">
        <v>41</v>
      </c>
      <c r="F15" s="300"/>
      <c r="G15" s="215"/>
      <c r="H15" s="216" t="str">
        <f>IF(E15&lt;=6+OR(7)+OR(8),VLOOKUP(G15,'6-8 ЛЕТ'!$B$5:$F$106,5,1),IF(E15&lt;=9+OR(10),VLOOKUP(G15,'9-10 ЛЕТ'!$B$5:$G$106,6,1),IF(E15&lt;=11+OR(12),VLOOKUP(G15,'11-12 лет'!$B$5:$H$106,7,1),IF(E15&lt;=13+OR(14)+OR(15),VLOOKUP(G15,'13-15 лет'!$B$5:$I$106,8,1),IF(E15&lt;=16+OR(17),VLOOKUP(G15,'16-17 лет'!$A$5:$H$106,8,1),"")))))</f>
        <v/>
      </c>
      <c r="I15" s="215"/>
      <c r="J15" s="216" t="str">
        <f>IF(E15&lt;=6+OR(7)+OR(8),"",IF(E15&lt;=9+OR(10),VLOOKUP(I15,'9-10 ЛЕТ'!$A$5:$G$106,7,1),IF(E15&lt;=11+OR(12),VLOOKUP(I15,'11-12 лет'!$A$5:$H$106,8,1),IF(E15&lt;=13+OR(14)+OR(15),VLOOKUP(I15,'13-15 лет'!$A$5:$I$106,9,1),IF(E15&lt;=16+OR(17),VLOOKUP(I15,'16-17 лет'!$B$5:$H$106,7,1),"")))))</f>
        <v/>
      </c>
      <c r="K15" s="215"/>
      <c r="L15" s="216" t="str">
        <f>IF(E15&lt;=6+OR(7)+OR(8),"",IF(E15&lt;=9+OR(10),"",IF(E15&lt;=11+OR(12),"",IF(E15&lt;=13+OR(14)+OR(15),"",IF(E15&lt;=16+OR(17),VLOOKUP(K15,'16-17 лет'!$C$5:$H$106,6,1),"")))))</f>
        <v/>
      </c>
      <c r="M15" s="217"/>
      <c r="N15" s="216" t="str">
        <f>IF(E15&lt;=6+OR(7)+OR(8),VLOOKUP(M15,'6-8 ЛЕТ'!$C$5:$F$106,4,1),IF(E15&lt;=9+OR(10),VLOOKUP(M15,'9-10 ЛЕТ'!$C$5:$G$106,5,1),""))</f>
        <v/>
      </c>
      <c r="O15" s="218"/>
      <c r="P15" s="216" t="str">
        <f>IF(E15&lt;=6+OR(7)+OR(8),"",IF(E15&lt;=9+OR(10),"",IF(E15&lt;=11+OR(12),VLOOKUP(O15,'11-12 лет'!$C$5:$H$106,6,1),"")))</f>
        <v/>
      </c>
      <c r="Q15" s="218"/>
      <c r="R15" s="216" t="str">
        <f>IF(E15&lt;=6+OR(7)+OR(8),"",IF(E15&lt;=9+OR(10),"",IF(E15&lt;=11+OR(12),VLOOKUP(Q15,'11-12 лет'!$D$5:$H$106,5,1),IF(E15&lt;=13+OR(14)+OR(15),VLOOKUP(Q15,'13-15 лет'!$C$5:$I$106,7,1),""))))</f>
        <v/>
      </c>
      <c r="S15" s="217"/>
      <c r="T15" s="216" t="str">
        <f>IF(E15&lt;=6+OR(7)+OR(8),"",IF(E15&lt;=9+OR(10),"",IF(E15&lt;=11+OR(12),"",IF(E15&lt;=13+OR(14)+OR(15),VLOOKUP(S15,'13-15 лет'!$D$5:$I$106,6,1),IF(E15&lt;=16+OR(17),VLOOKUP(S15,'16-17 лет'!$D$5:$H$106,5,1),"")))))</f>
        <v/>
      </c>
      <c r="U15" s="218"/>
      <c r="V15" s="216" t="str">
        <f>IF(E15&lt;=6+OR(7)+OR(8),VLOOKUP(U15,'6-8 ЛЕТ'!$D$5:$F$106,3,1),IF(E15&lt;=9+OR(10),VLOOKUP(U15,'9-10 ЛЕТ'!$E$5:$G$106,3,1),""))</f>
        <v/>
      </c>
      <c r="W15" s="218"/>
      <c r="X15" s="216" t="str">
        <f>IF(E15&lt;=6+OR(7)+OR(8),"",IF(E15&lt;=9+OR(10),"",IF(E15&lt;=11+OR(12),VLOOKUP(W15,'11-12 лет'!$F$5:$H$106,3,1),"")))</f>
        <v/>
      </c>
      <c r="Y15" s="247"/>
      <c r="Z15" s="216" t="str">
        <f>IF(E15&lt;=6+OR(7)+OR(8),"",IF(E15&lt;=9+OR(10),"",IF(E15&lt;=11+OR(12),"",IF(E15&lt;=13+OR(14)+OR(15),VLOOKUP(Y15,'13-15 лет'!$F$5:$I$106,4,1),""))))</f>
        <v/>
      </c>
      <c r="AA15" s="247"/>
      <c r="AB15" s="216" t="str">
        <f>IF(E15&lt;=6+OR(7)+OR(8),"",IF(E15&lt;=9+OR(10),"",IF(E15&lt;=11+OR(12),"",IF(E15&lt;=13+OR(14)+OR(15),VLOOKUP(AA15,'13-15 лет'!$G$5:$I$106,3,1),IF(E15&lt;=16+OR(17),VLOOKUP(AA15,'16-17 лет'!$F$5:$H$106,3,1),"")))))</f>
        <v/>
      </c>
      <c r="AC15" s="247"/>
      <c r="AD15" s="216" t="str">
        <f>IF(E15&lt;=6+OR(7)+OR(8),VLOOKUP(AC15,'6-8 ЛЕТ'!$G$5:$M$105,7,1),IF(E15&lt;=9+OR(10),VLOOKUP(AC15,'9-10 ЛЕТ'!$H$5:$P$105,9,1),IF(E15&lt;=11+OR(12),VLOOKUP(AC15,'11-12 лет'!$I$5:$S$105,11,1),IF(E15=13+OR(14)+OR(15),VLOOKUP(AC15,'13-15 лет'!$J$5:$T$105,11,1),IF(E15&lt;=16+OR(17),VLOOKUP(AC15,'16-17 лет'!$M$5:$S$105,7,1),"")))))</f>
        <v/>
      </c>
      <c r="AE15" s="247"/>
      <c r="AF15" s="216" t="str">
        <f>IF(E15&lt;=6+OR(7)+OR(8),VLOOKUP(AE15,'6-8 ЛЕТ'!$H$5:$M$105,6,1),IF(E15&lt;=9+OR(10),VLOOKUP(AE15,'9-10 ЛЕТ'!$I$5:$P$105,8,1),IF(E15&lt;=11+OR(12),VLOOKUP(AE15,'11-12 лет'!$J$5:$S$105,10,1),IF(E15&lt;=13+OR(14)+OR(15),VLOOKUP(AE15,'13-15 лет'!$K$5:$T$105,10,1),""))))</f>
        <v/>
      </c>
      <c r="AG15" s="247">
        <v>29</v>
      </c>
      <c r="AH15" s="216">
        <v>70</v>
      </c>
      <c r="AI15" s="247">
        <v>17</v>
      </c>
      <c r="AJ15" s="227">
        <v>73</v>
      </c>
      <c r="AK15" s="247"/>
      <c r="AL15" s="216" t="str">
        <f>IF(E15&lt;=6+OR(7)+OR(8),"",IF(E15&lt;=9+OR(10),VLOOKUP(AK15,'9-10 ЛЕТ'!$M$5:$P$105,4,1),IF(E15&lt;=11+OR(12),VLOOKUP(AK15,'11-12 лет'!$M$5:$S$105,7,1),IF(E15&lt;=13+OR(14)+OR(15),VLOOKUP(AK15,'13-15 лет'!$N$5:$T$105,7,1),IF(E15&lt;=16+OR(17),VLOOKUP(AK15,'16-17 лет'!$I$5:$S$105,11,1),"")))))</f>
        <v/>
      </c>
      <c r="AM15" s="247"/>
      <c r="AN15" s="216" t="str">
        <f>IF(E15&lt;=6+OR(7)+OR(8),"",IF(E15&lt;=9+OR(10),VLOOKUP(AM15,'9-10 ЛЕТ'!$N$5:$P$105,3,1),IF(E15&lt;=11+OR(12),VLOOKUP(AM15,'11-12 лет'!$O$5:$S$105,5,1),IF(E15&lt;=13+OR(14)+OR(15),VLOOKUP(AM15,'13-15 лет'!$Q$5:$T$105,4,1),""))))</f>
        <v/>
      </c>
      <c r="AO15" s="247"/>
      <c r="AP15" s="216" t="str">
        <f>IF(E15&lt;=6+OR(7)+OR(8),"",IF(E15&lt;=9+OR(10),"",IF(E15&lt;=11+OR(12),"",IF(E15&lt;=13+OR(14)+OR(15),"",IF(E15&lt;=16+OR(17),VLOOKUP(AO15,'16-17 лет'!$L$5:$S$105,8,1),"")))))</f>
        <v/>
      </c>
      <c r="AQ15" s="247">
        <v>39</v>
      </c>
      <c r="AR15" s="216">
        <v>71</v>
      </c>
      <c r="AS15" s="247">
        <f t="shared" si="0"/>
        <v>214</v>
      </c>
      <c r="AT15" s="364">
        <f t="shared" ref="AT15" si="3">AS15+AS16+AS17+AS18</f>
        <v>722</v>
      </c>
      <c r="AU15" s="389" t="s">
        <v>220</v>
      </c>
    </row>
    <row r="16" spans="1:47" ht="21" customHeight="1" thickBot="1" x14ac:dyDescent="0.3">
      <c r="A16" s="304">
        <v>2</v>
      </c>
      <c r="B16" s="351" t="s">
        <v>203</v>
      </c>
      <c r="C16" s="306">
        <v>41702</v>
      </c>
      <c r="D16" s="349" t="s">
        <v>199</v>
      </c>
      <c r="E16" s="303">
        <v>36</v>
      </c>
      <c r="F16" s="300"/>
      <c r="G16" s="222"/>
      <c r="H16" s="221" t="str">
        <f>IF(E16&lt;=6+OR(7)+OR(8),VLOOKUP(G16,'6-8 ЛЕТ'!$B$5:$F$106,5,1),IF(E16&lt;=9+OR(10),VLOOKUP(G16,'9-10 ЛЕТ'!$B$5:$G$106,6,1),IF(E16&lt;=11+OR(12),VLOOKUP(G16,'11-12 лет'!$B$5:$H$106,7,1),IF(E16&lt;=13+OR(14)+OR(15),VLOOKUP(G16,'13-15 лет'!$B$5:$I$106,8,1),IF(E16&lt;=16+OR(17),VLOOKUP(G16,'16-17 лет'!$A$5:$H$106,8,1),"")))))</f>
        <v/>
      </c>
      <c r="I16" s="222"/>
      <c r="J16" s="221" t="str">
        <f>IF(E16&lt;=6+OR(7)+OR(8),"",IF(E16&lt;=9+OR(10),VLOOKUP(I16,'9-10 ЛЕТ'!$A$5:$G$106,7,1),IF(E16&lt;=11+OR(12),VLOOKUP(I16,'11-12 лет'!$A$5:$H$106,8,1),IF(E16&lt;=13+OR(14)+OR(15),VLOOKUP(I16,'13-15 лет'!$A$5:$I$106,9,1),IF(E16&lt;=16+OR(17),VLOOKUP(I16,'16-17 лет'!$B$5:$H$106,7,1),"")))))</f>
        <v/>
      </c>
      <c r="K16" s="222"/>
      <c r="L16" s="221" t="str">
        <f>IF(E16&lt;=6+OR(7)+OR(8),"",IF(E16&lt;=9+OR(10),"",IF(E16&lt;=11+OR(12),"",IF(E16&lt;=13+OR(14)+OR(15),"",IF(E16&lt;=16+OR(17),VLOOKUP(K16,'16-17 лет'!$C$5:$H$106,6,1),"")))))</f>
        <v/>
      </c>
      <c r="M16" s="223"/>
      <c r="N16" s="221" t="str">
        <f>IF(E16&lt;=6+OR(7)+OR(8),VLOOKUP(M16,'6-8 ЛЕТ'!$C$5:$F$106,4,1),IF(E16&lt;=9+OR(10),VLOOKUP(M16,'9-10 ЛЕТ'!$C$5:$G$106,5,1),""))</f>
        <v/>
      </c>
      <c r="O16" s="224"/>
      <c r="P16" s="221" t="str">
        <f>IF(E16&lt;=6+OR(7)+OR(8),"",IF(E16&lt;=9+OR(10),"",IF(E16&lt;=11+OR(12),VLOOKUP(O16,'11-12 лет'!$C$5:$H$106,6,1),"")))</f>
        <v/>
      </c>
      <c r="Q16" s="224"/>
      <c r="R16" s="221" t="str">
        <f>IF(E16&lt;=6+OR(7)+OR(8),"",IF(E16&lt;=9+OR(10),"",IF(E16&lt;=11+OR(12),VLOOKUP(Q16,'11-12 лет'!$D$5:$H$106,5,1),IF(E16&lt;=13+OR(14)+OR(15),VLOOKUP(Q16,'13-15 лет'!$C$5:$I$106,7,1),""))))</f>
        <v/>
      </c>
      <c r="S16" s="223"/>
      <c r="T16" s="221" t="str">
        <f>IF(E16&lt;=6+OR(7)+OR(8),"",IF(E16&lt;=9+OR(10),"",IF(E16&lt;=11+OR(12),"",IF(E16&lt;=13+OR(14)+OR(15),VLOOKUP(S16,'13-15 лет'!$D$5:$I$106,6,1),IF(E16&lt;=16+OR(17),VLOOKUP(S16,'16-17 лет'!$D$5:$H$106,5,1),"")))))</f>
        <v/>
      </c>
      <c r="U16" s="224"/>
      <c r="V16" s="221" t="str">
        <f>IF(E16&lt;=6+OR(7)+OR(8),VLOOKUP(U16,'6-8 ЛЕТ'!$D$5:$F$106,3,1),IF(E16&lt;=9+OR(10),VLOOKUP(U16,'9-10 ЛЕТ'!$E$5:$G$106,3,1),""))</f>
        <v/>
      </c>
      <c r="W16" s="224"/>
      <c r="X16" s="221" t="str">
        <f>IF(E16&lt;=6+OR(7)+OR(8),"",IF(E16&lt;=9+OR(10),"",IF(E16&lt;=11+OR(12),VLOOKUP(W16,'11-12 лет'!$F$5:$H$106,3,1),"")))</f>
        <v/>
      </c>
      <c r="Y16" s="244"/>
      <c r="Z16" s="221" t="str">
        <f>IF(E16&lt;=6+OR(7)+OR(8),"",IF(E16&lt;=9+OR(10),"",IF(E16&lt;=11+OR(12),"",IF(E16&lt;=13+OR(14)+OR(15),VLOOKUP(Y16,'13-15 лет'!$F$5:$I$106,4,1),""))))</f>
        <v/>
      </c>
      <c r="AA16" s="244"/>
      <c r="AB16" s="221" t="str">
        <f>IF(E16&lt;=6+OR(7)+OR(8),"",IF(E16&lt;=9+OR(10),"",IF(E16&lt;=11+OR(12),"",IF(E16&lt;=13+OR(14)+OR(15),VLOOKUP(AA16,'13-15 лет'!$G$5:$I$106,3,1),IF(E16&lt;=16+OR(17),VLOOKUP(AA16,'16-17 лет'!$F$5:$H$106,3,1),"")))))</f>
        <v/>
      </c>
      <c r="AC16" s="244"/>
      <c r="AD16" s="221" t="str">
        <f>IF(E16&lt;=6+OR(7)+OR(8),VLOOKUP(AC16,'6-8 ЛЕТ'!$G$5:$M$105,7,1),IF(E16&lt;=9+OR(10),VLOOKUP(AC16,'9-10 ЛЕТ'!$H$5:$P$105,9,1),IF(E16&lt;=11+OR(12),VLOOKUP(AC16,'11-12 лет'!$I$5:$S$105,11,1),IF(E16=13+OR(14)+OR(15),VLOOKUP(AC16,'13-15 лет'!$J$5:$T$105,11,1),IF(E16&lt;=16+OR(17),VLOOKUP(AC16,'16-17 лет'!$M$5:$S$105,7,1),"")))))</f>
        <v/>
      </c>
      <c r="AE16" s="244"/>
      <c r="AF16" s="221" t="str">
        <f>IF(E16&lt;=6+OR(7)+OR(8),VLOOKUP(AE16,'6-8 ЛЕТ'!$H$5:$M$105,6,1),IF(E16&lt;=9+OR(10),VLOOKUP(AE16,'9-10 ЛЕТ'!$I$5:$P$105,8,1),IF(E16&lt;=11+OR(12),VLOOKUP(AE16,'11-12 лет'!$J$5:$S$105,10,1),IF(E16&lt;=13+OR(14)+OR(15),VLOOKUP(AE16,'13-15 лет'!$K$5:$T$105,10,1),""))))</f>
        <v/>
      </c>
      <c r="AG16" s="247">
        <v>1</v>
      </c>
      <c r="AH16" s="216">
        <v>5</v>
      </c>
      <c r="AI16" s="247">
        <v>20</v>
      </c>
      <c r="AJ16" s="227">
        <v>68</v>
      </c>
      <c r="AK16" s="244"/>
      <c r="AL16" s="221" t="str">
        <f>IF(E16&lt;=6+OR(7)+OR(8),"",IF(E16&lt;=9+OR(10),VLOOKUP(AK16,'9-10 ЛЕТ'!$M$5:$P$105,4,1),IF(E16&lt;=11+OR(12),VLOOKUP(AK16,'11-12 лет'!$M$5:$S$105,7,1),IF(E16&lt;=13+OR(14)+OR(15),VLOOKUP(AK16,'13-15 лет'!$N$5:$T$105,7,1),IF(E16&lt;=16+OR(17),VLOOKUP(AK16,'16-17 лет'!$I$5:$S$105,11,1),"")))))</f>
        <v/>
      </c>
      <c r="AM16" s="244"/>
      <c r="AN16" s="221" t="str">
        <f>IF(E16&lt;=6+OR(7)+OR(8),"",IF(E16&lt;=9+OR(10),VLOOKUP(AM16,'9-10 ЛЕТ'!$N$5:$P$105,3,1),IF(E16&lt;=11+OR(12),VLOOKUP(AM16,'11-12 лет'!$O$5:$S$105,5,1),IF(E16&lt;=13+OR(14)+OR(15),VLOOKUP(AM16,'13-15 лет'!$Q$5:$T$105,4,1),""))))</f>
        <v/>
      </c>
      <c r="AO16" s="244"/>
      <c r="AP16" s="221" t="str">
        <f>IF(E16&lt;=6+OR(7)+OR(8),"",IF(E16&lt;=9+OR(10),"",IF(E16&lt;=11+OR(12),"",IF(E16&lt;=13+OR(14)+OR(15),"",IF(E16&lt;=16+OR(17),VLOOKUP(AO16,'16-17 лет'!$L$5:$S$105,8,1),"")))))</f>
        <v/>
      </c>
      <c r="AQ16" s="247">
        <v>20</v>
      </c>
      <c r="AR16" s="216">
        <v>38</v>
      </c>
      <c r="AS16" s="247">
        <f t="shared" si="0"/>
        <v>111</v>
      </c>
      <c r="AT16" s="365"/>
      <c r="AU16" s="389"/>
    </row>
    <row r="17" spans="1:47" ht="21.75" customHeight="1" thickBot="1" x14ac:dyDescent="0.3">
      <c r="A17" s="347">
        <v>3</v>
      </c>
      <c r="B17" s="351" t="s">
        <v>215</v>
      </c>
      <c r="C17" s="348"/>
      <c r="D17" s="349" t="s">
        <v>199</v>
      </c>
      <c r="E17" s="303">
        <v>37</v>
      </c>
      <c r="F17" s="300"/>
      <c r="G17" s="327"/>
      <c r="H17" s="328"/>
      <c r="I17" s="327"/>
      <c r="J17" s="328"/>
      <c r="K17" s="327"/>
      <c r="L17" s="328"/>
      <c r="M17" s="329"/>
      <c r="N17" s="328"/>
      <c r="O17" s="326"/>
      <c r="P17" s="328"/>
      <c r="Q17" s="326"/>
      <c r="R17" s="328"/>
      <c r="S17" s="329"/>
      <c r="T17" s="328"/>
      <c r="U17" s="326"/>
      <c r="V17" s="328"/>
      <c r="W17" s="326"/>
      <c r="X17" s="328"/>
      <c r="Y17" s="330"/>
      <c r="Z17" s="328"/>
      <c r="AA17" s="330"/>
      <c r="AB17" s="328"/>
      <c r="AC17" s="330"/>
      <c r="AD17" s="328"/>
      <c r="AE17" s="330"/>
      <c r="AF17" s="328"/>
      <c r="AG17" s="247">
        <v>16</v>
      </c>
      <c r="AH17" s="216">
        <v>63</v>
      </c>
      <c r="AI17" s="247">
        <v>12</v>
      </c>
      <c r="AJ17" s="227">
        <v>64</v>
      </c>
      <c r="AK17" s="330"/>
      <c r="AL17" s="328"/>
      <c r="AM17" s="330"/>
      <c r="AN17" s="328"/>
      <c r="AO17" s="330"/>
      <c r="AP17" s="328"/>
      <c r="AQ17" s="247">
        <v>38</v>
      </c>
      <c r="AR17" s="216">
        <v>57</v>
      </c>
      <c r="AS17" s="247">
        <f t="shared" si="0"/>
        <v>184</v>
      </c>
      <c r="AT17" s="365"/>
      <c r="AU17" s="389"/>
    </row>
    <row r="18" spans="1:47" ht="20.25" customHeight="1" thickBot="1" x14ac:dyDescent="0.3">
      <c r="A18" s="309">
        <v>4</v>
      </c>
      <c r="B18" s="351" t="s">
        <v>202</v>
      </c>
      <c r="C18" s="311">
        <v>41762</v>
      </c>
      <c r="D18" s="349" t="s">
        <v>199</v>
      </c>
      <c r="E18" s="312">
        <v>36</v>
      </c>
      <c r="F18" s="300"/>
      <c r="G18" s="226"/>
      <c r="H18" s="227" t="str">
        <f>IF(E18&lt;=6+OR(7)+OR(8),VLOOKUP(G18,'6-8 ЛЕТ'!$B$5:$F$106,5,1),IF(E18&lt;=9+OR(10),VLOOKUP(G18,'9-10 ЛЕТ'!$B$5:$G$106,6,1),IF(E18&lt;=11+OR(12),VLOOKUP(G18,'11-12 лет'!$B$5:$H$106,7,1),IF(E18&lt;=13+OR(14)+OR(15),VLOOKUP(G18,'13-15 лет'!$B$5:$I$106,8,1),IF(E18&lt;=16+OR(17),VLOOKUP(G18,'16-17 лет'!$A$5:$H$106,8,1),"")))))</f>
        <v/>
      </c>
      <c r="I18" s="226"/>
      <c r="J18" s="227" t="str">
        <f>IF(E18&lt;=6+OR(7)+OR(8),"",IF(E18&lt;=9+OR(10),VLOOKUP(I18,'9-10 ЛЕТ'!$A$5:$G$106,7,1),IF(E18&lt;=11+OR(12),VLOOKUP(I18,'11-12 лет'!$A$5:$H$106,8,1),IF(E18&lt;=13+OR(14)+OR(15),VLOOKUP(I18,'13-15 лет'!$A$5:$I$106,9,1),IF(E18&lt;=16+OR(17),VLOOKUP(I18,'16-17 лет'!$B$5:$H$106,7,1),"")))))</f>
        <v/>
      </c>
      <c r="K18" s="226"/>
      <c r="L18" s="227" t="str">
        <f>IF(E18&lt;=6+OR(7)+OR(8),"",IF(E18&lt;=9+OR(10),"",IF(E18&lt;=11+OR(12),"",IF(E18&lt;=13+OR(14)+OR(15),"",IF(E18&lt;=16+OR(17),VLOOKUP(K18,'16-17 лет'!$C$5:$H$106,6,1),"")))))</f>
        <v/>
      </c>
      <c r="M18" s="228"/>
      <c r="N18" s="227" t="str">
        <f>IF(E18&lt;=6+OR(7)+OR(8),VLOOKUP(M18,'6-8 ЛЕТ'!$C$5:$F$106,4,1),IF(E18&lt;=9+OR(10),VLOOKUP(M18,'9-10 ЛЕТ'!$C$5:$G$106,5,1),""))</f>
        <v/>
      </c>
      <c r="O18" s="229"/>
      <c r="P18" s="227" t="str">
        <f>IF(E18&lt;=6+OR(7)+OR(8),"",IF(E18&lt;=9+OR(10),"",IF(E18&lt;=11+OR(12),VLOOKUP(O18,'11-12 лет'!$C$5:$H$106,6,1),"")))</f>
        <v/>
      </c>
      <c r="Q18" s="229"/>
      <c r="R18" s="227" t="str">
        <f>IF(E18&lt;=6+OR(7)+OR(8),"",IF(E18&lt;=9+OR(10),"",IF(E18&lt;=11+OR(12),VLOOKUP(Q18,'11-12 лет'!$D$5:$H$106,5,1),IF(E18&lt;=13+OR(14)+OR(15),VLOOKUP(Q18,'13-15 лет'!$C$5:$I$106,7,1),""))))</f>
        <v/>
      </c>
      <c r="S18" s="228"/>
      <c r="T18" s="227" t="str">
        <f>IF(E18&lt;=6+OR(7)+OR(8),"",IF(E18&lt;=9+OR(10),"",IF(E18&lt;=11+OR(12),"",IF(E18&lt;=13+OR(14)+OR(15),VLOOKUP(S18,'13-15 лет'!$D$5:$I$106,6,1),IF(E18&lt;=16+OR(17),VLOOKUP(S18,'16-17 лет'!$D$5:$H$106,5,1),"")))))</f>
        <v/>
      </c>
      <c r="U18" s="229"/>
      <c r="V18" s="227" t="str">
        <f>IF(E18&lt;=6+OR(7)+OR(8),VLOOKUP(U18,'6-8 ЛЕТ'!$D$5:$F$106,3,1),IF(E18&lt;=9+OR(10),VLOOKUP(U18,'9-10 ЛЕТ'!$E$5:$G$106,3,1),""))</f>
        <v/>
      </c>
      <c r="W18" s="229"/>
      <c r="X18" s="227" t="str">
        <f>IF(E18&lt;=6+OR(7)+OR(8),"",IF(E18&lt;=9+OR(10),"",IF(E18&lt;=11+OR(12),VLOOKUP(W18,'11-12 лет'!$F$5:$H$106,3,1),"")))</f>
        <v/>
      </c>
      <c r="Y18" s="248"/>
      <c r="Z18" s="227" t="str">
        <f>IF(E18&lt;=6+OR(7)+OR(8),"",IF(E18&lt;=9+OR(10),"",IF(E18&lt;=11+OR(12),"",IF(E18&lt;=13+OR(14)+OR(15),VLOOKUP(Y18,'13-15 лет'!$F$5:$I$106,4,1),""))))</f>
        <v/>
      </c>
      <c r="AA18" s="248"/>
      <c r="AB18" s="227" t="str">
        <f>IF(E18&lt;=6+OR(7)+OR(8),"",IF(E18&lt;=9+OR(10),"",IF(E18&lt;=11+OR(12),"",IF(E18&lt;=13+OR(14)+OR(15),VLOOKUP(AA18,'13-15 лет'!$G$5:$I$106,3,1),IF(E18&lt;=16+OR(17),VLOOKUP(AA18,'16-17 лет'!$F$5:$H$106,3,1),"")))))</f>
        <v/>
      </c>
      <c r="AC18" s="248"/>
      <c r="AD18" s="227" t="str">
        <f>IF(E18&lt;=6+OR(7)+OR(8),VLOOKUP(AC18,'6-8 ЛЕТ'!$G$5:$M$105,7,1),IF(E18&lt;=9+OR(10),VLOOKUP(AC18,'9-10 ЛЕТ'!$H$5:$P$105,9,1),IF(E18&lt;=11+OR(12),VLOOKUP(AC18,'11-12 лет'!$I$5:$S$105,11,1),IF(E18=13+OR(14)+OR(15),VLOOKUP(AC18,'13-15 лет'!$J$5:$T$105,11,1),IF(E18&lt;=16+OR(17),VLOOKUP(AC18,'16-17 лет'!$M$5:$S$105,7,1),"")))))</f>
        <v/>
      </c>
      <c r="AE18" s="248"/>
      <c r="AF18" s="227" t="str">
        <f>IF(E18&lt;=6+OR(7)+OR(8),VLOOKUP(AE18,'6-8 ЛЕТ'!$H$5:$M$105,6,1),IF(E18&lt;=9+OR(10),VLOOKUP(AE18,'9-10 ЛЕТ'!$I$5:$P$105,8,1),IF(E18&lt;=11+OR(12),VLOOKUP(AE18,'11-12 лет'!$J$5:$S$105,10,1),IF(E18&lt;=13+OR(14)+OR(15),VLOOKUP(AE18,'13-15 лет'!$K$5:$T$105,10,1),""))))</f>
        <v/>
      </c>
      <c r="AG18" s="247">
        <v>29</v>
      </c>
      <c r="AH18" s="216">
        <v>78</v>
      </c>
      <c r="AI18" s="247">
        <v>17</v>
      </c>
      <c r="AJ18" s="227">
        <v>74</v>
      </c>
      <c r="AK18" s="248"/>
      <c r="AL18" s="227" t="str">
        <f>IF(E18&lt;=6+OR(7)+OR(8),"",IF(E18&lt;=9+OR(10),VLOOKUP(AK18,'9-10 ЛЕТ'!$M$5:$P$105,4,1),IF(E18&lt;=11+OR(12),VLOOKUP(AK18,'11-12 лет'!$M$5:$S$105,7,1),IF(E18&lt;=13+OR(14)+OR(15),VLOOKUP(AK18,'13-15 лет'!$N$5:$T$105,7,1),IF(E18&lt;=16+OR(17),VLOOKUP(AK18,'16-17 лет'!$I$5:$S$105,11,1),"")))))</f>
        <v/>
      </c>
      <c r="AM18" s="248"/>
      <c r="AN18" s="227" t="str">
        <f>IF(E18&lt;=6+OR(7)+OR(8),"",IF(E18&lt;=9+OR(10),VLOOKUP(AM18,'9-10 ЛЕТ'!$N$5:$P$105,3,1),IF(E18&lt;=11+OR(12),VLOOKUP(AM18,'11-12 лет'!$O$5:$S$105,5,1),IF(E18&lt;=13+OR(14)+OR(15),VLOOKUP(AM18,'13-15 лет'!$Q$5:$T$105,4,1),""))))</f>
        <v/>
      </c>
      <c r="AO18" s="248"/>
      <c r="AP18" s="227" t="str">
        <f>IF(E18&lt;=6+OR(7)+OR(8),"",IF(E18&lt;=9+OR(10),"",IF(E18&lt;=11+OR(12),"",IF(E18&lt;=13+OR(14)+OR(15),"",IF(E18&lt;=16+OR(17),VLOOKUP(AO18,'16-17 лет'!$L$5:$S$105,8,1),"")))))</f>
        <v/>
      </c>
      <c r="AQ18" s="247">
        <v>41</v>
      </c>
      <c r="AR18" s="216">
        <v>61</v>
      </c>
      <c r="AS18" s="247">
        <f t="shared" si="0"/>
        <v>213</v>
      </c>
      <c r="AT18" s="366"/>
      <c r="AU18" s="389"/>
    </row>
    <row r="19" spans="1:47" ht="25.5" customHeight="1" thickBot="1" x14ac:dyDescent="0.3">
      <c r="A19" s="313">
        <v>1</v>
      </c>
      <c r="B19" s="356" t="s">
        <v>208</v>
      </c>
      <c r="C19" s="315"/>
      <c r="D19" s="355" t="s">
        <v>204</v>
      </c>
      <c r="E19" s="316">
        <v>32</v>
      </c>
      <c r="F19" s="325"/>
      <c r="G19" s="327"/>
      <c r="H19" s="328"/>
      <c r="I19" s="327"/>
      <c r="J19" s="328"/>
      <c r="K19" s="327"/>
      <c r="L19" s="328"/>
      <c r="M19" s="329"/>
      <c r="N19" s="328"/>
      <c r="O19" s="326"/>
      <c r="P19" s="328"/>
      <c r="Q19" s="326"/>
      <c r="R19" s="328"/>
      <c r="S19" s="329"/>
      <c r="T19" s="328"/>
      <c r="U19" s="326"/>
      <c r="V19" s="328"/>
      <c r="W19" s="326"/>
      <c r="X19" s="328"/>
      <c r="Y19" s="330"/>
      <c r="Z19" s="328"/>
      <c r="AA19" s="330"/>
      <c r="AB19" s="328"/>
      <c r="AC19" s="330"/>
      <c r="AD19" s="328"/>
      <c r="AE19" s="330"/>
      <c r="AF19" s="328"/>
      <c r="AG19" s="247">
        <v>6</v>
      </c>
      <c r="AH19" s="216">
        <v>40</v>
      </c>
      <c r="AI19" s="247">
        <v>25</v>
      </c>
      <c r="AJ19" s="227">
        <v>82</v>
      </c>
      <c r="AK19" s="330"/>
      <c r="AL19" s="328"/>
      <c r="AM19" s="330"/>
      <c r="AN19" s="328"/>
      <c r="AO19" s="330"/>
      <c r="AP19" s="328"/>
      <c r="AQ19" s="247">
        <v>33</v>
      </c>
      <c r="AR19" s="216">
        <v>62</v>
      </c>
      <c r="AS19" s="247">
        <f t="shared" si="0"/>
        <v>184</v>
      </c>
      <c r="AT19" s="378">
        <f t="shared" ref="AT19" si="4">AS19+AS20+AS21+AS22</f>
        <v>813</v>
      </c>
      <c r="AU19" s="390" t="s">
        <v>219</v>
      </c>
    </row>
    <row r="20" spans="1:47" ht="23.25" customHeight="1" thickBot="1" x14ac:dyDescent="0.3">
      <c r="A20" s="313">
        <v>2</v>
      </c>
      <c r="B20" s="356" t="s">
        <v>209</v>
      </c>
      <c r="C20" s="315"/>
      <c r="D20" s="355" t="s">
        <v>204</v>
      </c>
      <c r="E20" s="316">
        <v>30</v>
      </c>
      <c r="F20" s="325"/>
      <c r="G20" s="327"/>
      <c r="H20" s="328"/>
      <c r="I20" s="327"/>
      <c r="J20" s="328"/>
      <c r="K20" s="327"/>
      <c r="L20" s="328"/>
      <c r="M20" s="329"/>
      <c r="N20" s="328"/>
      <c r="O20" s="326"/>
      <c r="P20" s="328"/>
      <c r="Q20" s="326"/>
      <c r="R20" s="328"/>
      <c r="S20" s="329"/>
      <c r="T20" s="328"/>
      <c r="U20" s="326"/>
      <c r="V20" s="328"/>
      <c r="W20" s="326"/>
      <c r="X20" s="328"/>
      <c r="Y20" s="330"/>
      <c r="Z20" s="328"/>
      <c r="AA20" s="330"/>
      <c r="AB20" s="328"/>
      <c r="AC20" s="330"/>
      <c r="AD20" s="328"/>
      <c r="AE20" s="330"/>
      <c r="AF20" s="328"/>
      <c r="AG20" s="247">
        <v>6</v>
      </c>
      <c r="AH20" s="216">
        <v>40</v>
      </c>
      <c r="AI20" s="247">
        <v>25</v>
      </c>
      <c r="AJ20" s="227">
        <v>82</v>
      </c>
      <c r="AK20" s="330"/>
      <c r="AL20" s="328"/>
      <c r="AM20" s="330"/>
      <c r="AN20" s="328"/>
      <c r="AO20" s="330"/>
      <c r="AP20" s="328"/>
      <c r="AQ20" s="247">
        <v>36</v>
      </c>
      <c r="AR20" s="216">
        <v>63</v>
      </c>
      <c r="AS20" s="247">
        <f t="shared" si="0"/>
        <v>185</v>
      </c>
      <c r="AT20" s="379"/>
      <c r="AU20" s="390"/>
    </row>
    <row r="21" spans="1:47" ht="23.25" customHeight="1" thickBot="1" x14ac:dyDescent="0.3">
      <c r="A21" s="313">
        <v>3</v>
      </c>
      <c r="B21" s="356" t="s">
        <v>210</v>
      </c>
      <c r="C21" s="315"/>
      <c r="D21" s="355" t="s">
        <v>204</v>
      </c>
      <c r="E21" s="316">
        <v>47</v>
      </c>
      <c r="F21" s="325"/>
      <c r="G21" s="327"/>
      <c r="H21" s="328"/>
      <c r="I21" s="327"/>
      <c r="J21" s="328"/>
      <c r="K21" s="327"/>
      <c r="L21" s="328"/>
      <c r="M21" s="329"/>
      <c r="N21" s="328"/>
      <c r="O21" s="326"/>
      <c r="P21" s="328"/>
      <c r="Q21" s="326"/>
      <c r="R21" s="328"/>
      <c r="S21" s="329"/>
      <c r="T21" s="328"/>
      <c r="U21" s="326"/>
      <c r="V21" s="328"/>
      <c r="W21" s="326"/>
      <c r="X21" s="328"/>
      <c r="Y21" s="330"/>
      <c r="Z21" s="328"/>
      <c r="AA21" s="330"/>
      <c r="AB21" s="328"/>
      <c r="AC21" s="330"/>
      <c r="AD21" s="328"/>
      <c r="AE21" s="330"/>
      <c r="AF21" s="328"/>
      <c r="AG21" s="247">
        <v>22</v>
      </c>
      <c r="AH21" s="216">
        <v>69</v>
      </c>
      <c r="AI21" s="247">
        <v>24</v>
      </c>
      <c r="AJ21" s="227">
        <v>87</v>
      </c>
      <c r="AK21" s="330"/>
      <c r="AL21" s="328"/>
      <c r="AM21" s="330"/>
      <c r="AN21" s="328"/>
      <c r="AO21" s="330"/>
      <c r="AP21" s="328"/>
      <c r="AQ21" s="247">
        <v>71</v>
      </c>
      <c r="AR21" s="216">
        <v>95</v>
      </c>
      <c r="AS21" s="247">
        <f t="shared" si="0"/>
        <v>251</v>
      </c>
      <c r="AT21" s="379"/>
      <c r="AU21" s="390"/>
    </row>
    <row r="22" spans="1:47" ht="23.25" customHeight="1" thickBot="1" x14ac:dyDescent="0.3">
      <c r="A22" s="313">
        <v>4</v>
      </c>
      <c r="B22" s="356" t="s">
        <v>211</v>
      </c>
      <c r="C22" s="315"/>
      <c r="D22" s="355" t="s">
        <v>204</v>
      </c>
      <c r="E22" s="316">
        <v>23</v>
      </c>
      <c r="F22" s="325"/>
      <c r="G22" s="327"/>
      <c r="H22" s="328"/>
      <c r="I22" s="327"/>
      <c r="J22" s="328"/>
      <c r="K22" s="327"/>
      <c r="L22" s="328"/>
      <c r="M22" s="329"/>
      <c r="N22" s="328"/>
      <c r="O22" s="326"/>
      <c r="P22" s="328"/>
      <c r="Q22" s="326"/>
      <c r="R22" s="328"/>
      <c r="S22" s="329"/>
      <c r="T22" s="328"/>
      <c r="U22" s="326"/>
      <c r="V22" s="328"/>
      <c r="W22" s="326"/>
      <c r="X22" s="328"/>
      <c r="Y22" s="330"/>
      <c r="Z22" s="328"/>
      <c r="AA22" s="330"/>
      <c r="AB22" s="328"/>
      <c r="AC22" s="330"/>
      <c r="AD22" s="328"/>
      <c r="AE22" s="330"/>
      <c r="AF22" s="328"/>
      <c r="AG22" s="247">
        <v>19</v>
      </c>
      <c r="AH22" s="216">
        <v>63</v>
      </c>
      <c r="AI22" s="247">
        <v>13</v>
      </c>
      <c r="AJ22" s="227">
        <v>61</v>
      </c>
      <c r="AK22" s="330"/>
      <c r="AL22" s="328"/>
      <c r="AM22" s="330"/>
      <c r="AN22" s="328"/>
      <c r="AO22" s="330"/>
      <c r="AP22" s="328"/>
      <c r="AQ22" s="247">
        <v>60</v>
      </c>
      <c r="AR22" s="216">
        <v>69</v>
      </c>
      <c r="AS22" s="247">
        <f t="shared" si="0"/>
        <v>193</v>
      </c>
      <c r="AT22" s="380"/>
      <c r="AU22" s="390"/>
    </row>
    <row r="23" spans="1:47" ht="23.25" customHeight="1" thickBot="1" x14ac:dyDescent="0.3">
      <c r="A23" s="357">
        <v>1</v>
      </c>
      <c r="B23" s="358" t="s">
        <v>212</v>
      </c>
      <c r="C23" s="359"/>
      <c r="D23" s="362" t="s">
        <v>205</v>
      </c>
      <c r="E23" s="360">
        <v>29</v>
      </c>
      <c r="F23" s="361"/>
      <c r="G23" s="327"/>
      <c r="H23" s="328"/>
      <c r="I23" s="327"/>
      <c r="J23" s="328"/>
      <c r="K23" s="327"/>
      <c r="L23" s="328"/>
      <c r="M23" s="329"/>
      <c r="N23" s="328"/>
      <c r="O23" s="326"/>
      <c r="P23" s="328"/>
      <c r="Q23" s="326"/>
      <c r="R23" s="328"/>
      <c r="S23" s="329"/>
      <c r="T23" s="328"/>
      <c r="U23" s="326"/>
      <c r="V23" s="328"/>
      <c r="W23" s="326"/>
      <c r="X23" s="328"/>
      <c r="Y23" s="330"/>
      <c r="Z23" s="328"/>
      <c r="AA23" s="330"/>
      <c r="AB23" s="328"/>
      <c r="AC23" s="330"/>
      <c r="AD23" s="328"/>
      <c r="AE23" s="330"/>
      <c r="AF23" s="328"/>
      <c r="AG23" s="247">
        <v>21</v>
      </c>
      <c r="AH23" s="216">
        <v>61</v>
      </c>
      <c r="AI23" s="247">
        <v>14</v>
      </c>
      <c r="AJ23" s="227">
        <v>60</v>
      </c>
      <c r="AK23" s="330"/>
      <c r="AL23" s="328"/>
      <c r="AM23" s="330"/>
      <c r="AN23" s="328"/>
      <c r="AO23" s="330"/>
      <c r="AP23" s="328"/>
      <c r="AQ23" s="247">
        <v>53</v>
      </c>
      <c r="AR23" s="216">
        <v>70</v>
      </c>
      <c r="AS23" s="247">
        <f t="shared" si="0"/>
        <v>191</v>
      </c>
      <c r="AT23" s="382">
        <f>AS23+AS24+AS25</f>
        <v>563</v>
      </c>
      <c r="AU23" s="385" t="s">
        <v>222</v>
      </c>
    </row>
    <row r="24" spans="1:47" ht="20.25" customHeight="1" thickBot="1" x14ac:dyDescent="0.3">
      <c r="A24" s="357">
        <v>3</v>
      </c>
      <c r="B24" s="358" t="s">
        <v>213</v>
      </c>
      <c r="C24" s="359"/>
      <c r="D24" s="362" t="s">
        <v>205</v>
      </c>
      <c r="E24" s="360">
        <v>35</v>
      </c>
      <c r="F24" s="361"/>
      <c r="G24" s="327"/>
      <c r="H24" s="328"/>
      <c r="I24" s="327"/>
      <c r="J24" s="328"/>
      <c r="K24" s="327"/>
      <c r="L24" s="328"/>
      <c r="M24" s="329"/>
      <c r="N24" s="328"/>
      <c r="O24" s="326"/>
      <c r="P24" s="328"/>
      <c r="Q24" s="326"/>
      <c r="R24" s="328"/>
      <c r="S24" s="329"/>
      <c r="T24" s="328"/>
      <c r="U24" s="326"/>
      <c r="V24" s="328"/>
      <c r="W24" s="326"/>
      <c r="X24" s="328"/>
      <c r="Y24" s="330"/>
      <c r="Z24" s="328"/>
      <c r="AA24" s="330"/>
      <c r="AB24" s="328"/>
      <c r="AC24" s="330"/>
      <c r="AD24" s="328"/>
      <c r="AE24" s="330"/>
      <c r="AF24" s="328"/>
      <c r="AG24" s="247">
        <v>24</v>
      </c>
      <c r="AH24" s="216">
        <v>61</v>
      </c>
      <c r="AI24" s="247">
        <v>13</v>
      </c>
      <c r="AJ24" s="227">
        <v>66</v>
      </c>
      <c r="AK24" s="330"/>
      <c r="AL24" s="328"/>
      <c r="AM24" s="330"/>
      <c r="AN24" s="328"/>
      <c r="AO24" s="330"/>
      <c r="AP24" s="328"/>
      <c r="AQ24" s="247">
        <v>44</v>
      </c>
      <c r="AR24" s="216">
        <v>62</v>
      </c>
      <c r="AS24" s="247">
        <f t="shared" si="0"/>
        <v>189</v>
      </c>
      <c r="AT24" s="383"/>
      <c r="AU24" s="385"/>
    </row>
    <row r="25" spans="1:47" ht="20.25" customHeight="1" thickBot="1" x14ac:dyDescent="0.3">
      <c r="A25" s="357">
        <v>4</v>
      </c>
      <c r="B25" s="358" t="s">
        <v>214</v>
      </c>
      <c r="C25" s="359"/>
      <c r="D25" s="362" t="s">
        <v>205</v>
      </c>
      <c r="E25" s="360">
        <v>22</v>
      </c>
      <c r="F25" s="361"/>
      <c r="G25" s="327"/>
      <c r="H25" s="328"/>
      <c r="I25" s="327"/>
      <c r="J25" s="328"/>
      <c r="K25" s="327"/>
      <c r="L25" s="328"/>
      <c r="M25" s="329"/>
      <c r="N25" s="328"/>
      <c r="O25" s="326"/>
      <c r="P25" s="328"/>
      <c r="Q25" s="326"/>
      <c r="R25" s="328"/>
      <c r="S25" s="329"/>
      <c r="T25" s="328"/>
      <c r="U25" s="326"/>
      <c r="V25" s="328"/>
      <c r="W25" s="326"/>
      <c r="X25" s="328"/>
      <c r="Y25" s="330"/>
      <c r="Z25" s="328"/>
      <c r="AA25" s="330"/>
      <c r="AB25" s="328"/>
      <c r="AC25" s="330"/>
      <c r="AD25" s="328"/>
      <c r="AE25" s="330"/>
      <c r="AF25" s="328"/>
      <c r="AG25" s="247">
        <v>15</v>
      </c>
      <c r="AH25" s="216">
        <v>61</v>
      </c>
      <c r="AI25" s="247">
        <v>15</v>
      </c>
      <c r="AJ25" s="227">
        <v>62</v>
      </c>
      <c r="AK25" s="330"/>
      <c r="AL25" s="328"/>
      <c r="AM25" s="330"/>
      <c r="AN25" s="328"/>
      <c r="AO25" s="330"/>
      <c r="AP25" s="328"/>
      <c r="AQ25" s="247">
        <v>48</v>
      </c>
      <c r="AR25" s="216">
        <v>60</v>
      </c>
      <c r="AS25" s="247">
        <f t="shared" si="0"/>
        <v>183</v>
      </c>
      <c r="AT25" s="384"/>
      <c r="AU25" s="385"/>
    </row>
    <row r="26" spans="1:47" hidden="1" x14ac:dyDescent="0.25">
      <c r="A26" s="230"/>
      <c r="B26" s="230"/>
      <c r="C26" s="230"/>
      <c r="D26" s="230"/>
      <c r="E26" s="230">
        <f t="shared" ref="E26:E31" ca="1" si="5">INT(DAYS360(C26,TODAY())/360)</f>
        <v>123</v>
      </c>
      <c r="F26" s="230" t="str">
        <f ca="1">IF(E26&lt;=6+OR(7)+OR(8),CHOOSE(1,справочник!$A$4),IF(E26&lt;=9+OR(10),CHOOSE(1,справочник!$A$5),IF(E26&lt;=11+OR(12),CHOOSE(1,справочник!$A$6),IF(E26&lt;=13+OR(14)+OR(15),CHOOSE(1,справочник!$A$7),IF(E26&lt;=16+OR(17),CHOOSE(1,справочник!$A$8),IF(E26&lt;=18,CHOOSE(1,справочник!$A$9),""))))))</f>
        <v/>
      </c>
      <c r="G26" s="231"/>
      <c r="H26" s="232" t="str">
        <f ca="1">IF(E26&lt;=6+OR(7)+OR(8),VLOOKUP(G26,'6-8 ЛЕТ'!$B$5:$F$106,5,1),IF(E26&lt;=9+OR(10),VLOOKUP(G26,'9-10 ЛЕТ'!$B$5:$G$106,6,1),IF(E26&lt;=11+OR(12),VLOOKUP(G26,'11-12 лет'!$B$5:$H$106,7,1),IF(E26&lt;=13+OR(14)+OR(15),VLOOKUP(G26,'13-15 лет'!$B$5:$I$106,8,1),IF(E26&lt;=16+OR(17),VLOOKUP(G26,'16-17 лет'!$A$5:$H$106,8,1),"")))))</f>
        <v/>
      </c>
      <c r="I26" s="231"/>
      <c r="J26" s="232" t="str">
        <f ca="1">IF(E26&lt;=6+OR(7)+OR(8),"",IF(E26&lt;=9+OR(10),VLOOKUP(I26,'9-10 ЛЕТ'!$A$5:$G$106,7,1),IF(E26&lt;=11+OR(12),VLOOKUP(I26,'11-12 лет'!$A$5:$H$106,8,1),IF(E26&lt;=13+OR(14)+OR(15),VLOOKUP(I26,'13-15 лет'!$A$5:$I$106,9,1),IF(E26&lt;=16+OR(17),VLOOKUP(I26,'16-17 лет'!$B$5:$H$106,7,1),"")))))</f>
        <v/>
      </c>
      <c r="K26" s="231"/>
      <c r="L26" s="232" t="str">
        <f ca="1">IF(E26&lt;=6+OR(7)+OR(8),"",IF(E26&lt;=9+OR(10),"",IF(E26&lt;=11+OR(12),"",IF(E26&lt;=13+OR(14)+OR(15),"",IF(E26&lt;=16+OR(17),VLOOKUP(K26,'16-17 лет'!$C$5:$H$106,6,1),"")))))</f>
        <v/>
      </c>
      <c r="M26" s="233"/>
      <c r="N26" s="232" t="str">
        <f ca="1">IF(E26&lt;=6+OR(7)+OR(8),VLOOKUP(M26,'6-8 ЛЕТ'!$C$5:$F$106,4,1),IF(E26&lt;=9+OR(10),VLOOKUP(M26,'9-10 ЛЕТ'!$C$5:$G$106,5,1),""))</f>
        <v/>
      </c>
      <c r="O26" s="234"/>
      <c r="P26" s="232" t="str">
        <f ca="1">IF(E26&lt;=6+OR(7)+OR(8),"",IF(E26&lt;=9+OR(10),"",IF(E26&lt;=11+OR(12),VLOOKUP(O26,'11-12 лет'!$C$5:$H$106,6,1),"")))</f>
        <v/>
      </c>
      <c r="Q26" s="234"/>
      <c r="R26" s="232" t="str">
        <f ca="1">IF(E26&lt;=6+OR(7)+OR(8),"",IF(E26&lt;=9+OR(10),"",IF(E26&lt;=11+OR(12),VLOOKUP(Q26,'11-12 лет'!$D$5:$H$106,5,1),IF(E26&lt;=13+OR(14)+OR(15),VLOOKUP(Q26,'13-15 лет'!$C$5:$I$106,7,1),""))))</f>
        <v/>
      </c>
      <c r="S26" s="233"/>
      <c r="T26" s="232" t="str">
        <f ca="1">IF(E26&lt;=6+OR(7)+OR(8),"",IF(E26&lt;=9+OR(10),"",IF(E26&lt;=11+OR(12),"",IF(E26&lt;=13+OR(14)+OR(15),VLOOKUP(S26,'13-15 лет'!$D$5:$I$106,6,1),IF(E26&lt;=16+OR(17),VLOOKUP(S26,'16-17 лет'!$D$5:$H$106,5,1),"")))))</f>
        <v/>
      </c>
      <c r="U26" s="230"/>
      <c r="V26" s="232" t="str">
        <f ca="1">IF(E26&lt;=6+OR(7)+OR(8),VLOOKUP(U26,'6-8 ЛЕТ'!$D$5:$F$106,3,1),IF(E26&lt;=9+OR(10),VLOOKUP(U26,'9-10 ЛЕТ'!$E$5:$G$106,3,1),""))</f>
        <v/>
      </c>
      <c r="W26" s="230"/>
      <c r="X26" s="232" t="str">
        <f ca="1">IF(E26&lt;=6+OR(7)+OR(8),"",IF(E26&lt;=9+OR(10),"",IF(E26&lt;=11+OR(12),VLOOKUP(W26,'11-12 лет'!$F$5:$H$106,3,1),"")))</f>
        <v/>
      </c>
      <c r="Y26" s="235"/>
      <c r="Z26" s="232" t="str">
        <f ca="1">IF(E26&lt;=6+OR(7)+OR(8),"",IF(E26&lt;=9+OR(10),"",IF(E26&lt;=11+OR(12),"",IF(E26&lt;=13+OR(14)+OR(15),VLOOKUP(Y26,'13-15 лет'!$F$5:$I$106,4,1),""))))</f>
        <v/>
      </c>
      <c r="AA26" s="235"/>
      <c r="AB26" s="232" t="str">
        <f ca="1">IF(E26&lt;=6+OR(7)+OR(8),"",IF(E26&lt;=9+OR(10),"",IF(E26&lt;=11+OR(12),"",IF(E26&lt;=13+OR(14)+OR(15),VLOOKUP(AA26,'13-15 лет'!$G$5:$I$106,3,1),IF(E26&lt;=16+OR(17),VLOOKUP(AA26,'16-17 лет'!$F$5:$H$106,3,1),"")))))</f>
        <v/>
      </c>
      <c r="AC26" s="235"/>
      <c r="AD26" s="232" t="str">
        <f ca="1">IF(E26&lt;=6+OR(7)+OR(8),VLOOKUP(AC26,'6-8 ЛЕТ'!$G$5:$M$105,7,1),IF(E26&lt;=9+OR(10),VLOOKUP(AC26,'9-10 ЛЕТ'!$H$5:$P$105,9,1),IF(E26&lt;=11+OR(12),VLOOKUP(AC26,'11-12 лет'!$I$5:$S$105,11,1),IF(E26=13+OR(14)+OR(15),VLOOKUP(AC26,'13-15 лет'!$J$5:$T$105,11,1),IF(E26&lt;=16+OR(17),VLOOKUP(AC26,'16-17 лет'!$M$5:$S$105,7,1),"")))))</f>
        <v/>
      </c>
      <c r="AE26" s="235"/>
      <c r="AF26" s="232" t="str">
        <f ca="1">IF(E26&lt;=6+OR(7)+OR(8),VLOOKUP(AE26,'6-8 ЛЕТ'!$H$5:$M$105,6,1),IF(E26&lt;=9+OR(10),VLOOKUP(AE26,'9-10 ЛЕТ'!$I$5:$P$105,8,1),IF(E26&lt;=11+OR(12),VLOOKUP(AE26,'11-12 лет'!$J$5:$S$105,10,1),IF(E26&lt;=13+OR(14)+OR(15),VLOOKUP(AE26,'13-15 лет'!$K$5:$T$105,10,1),""))))</f>
        <v/>
      </c>
      <c r="AG26" s="247"/>
      <c r="AH26" s="232" t="str">
        <f ca="1">IF(E26&lt;=6+OR(7)+OR(8),VLOOKUP(AG26,'6-8 ЛЕТ'!$I$5:$M$105,5,1),IF(E26&lt;=9+OR(10),VLOOKUP(AG26,'9-10 ЛЕТ'!$J$5:$P$105,7,1),IF(E26&lt;=11+OR(12),VLOOKUP(AG26,'11-12 лет'!$K$5:$S$105,9,1),IF(E26&lt;=13+OR(14)+OR(15),VLOOKUP(AG26,'13-15 лет'!$L$5:$T$105,9,1),IF(E26&lt;=16+OR(17),VLOOKUP(AG26,'16-17 лет'!$O$5:$S$105,5,1),"")))))</f>
        <v/>
      </c>
      <c r="AI26" s="235">
        <v>-20</v>
      </c>
      <c r="AJ26" s="232" t="str">
        <f ca="1">IF(E26&lt;=6+OR(7)+OR(8),VLOOKUP(AI26,'6-8 ЛЕТ'!$J$5:$M$105,4),IF(E26&lt;=9+OR(10),VLOOKUP(AI26,'9-10 ЛЕТ'!$K$5:$P$105,6),IF(E26&lt;=11+OR(12),VLOOKUP(AI26,'11-12 лет'!$L$5:$S$105,8),IF(E26&lt;=13+OR(14)+OR(15),VLOOKUP(AI26,'13-15 лет'!$M$5:$T$105,8),IF(E26&lt;=16+OR(17),VLOOKUP(AI26,'16-17 лет'!$P$5:$S$105,4),"")))))</f>
        <v/>
      </c>
      <c r="AK26" s="235"/>
      <c r="AL26" s="232" t="str">
        <f ca="1">IF(E26&lt;=6+OR(7)+OR(8),"",IF(E26&lt;=9+OR(10),VLOOKUP(AK26,'9-10 ЛЕТ'!$M$5:$P$105,4,1),IF(E26&lt;=11+OR(12),VLOOKUP(AK26,'11-12 лет'!$M$5:$S$105,7,1),IF(E26&lt;=13+OR(14)+OR(15),VLOOKUP(AK26,'13-15 лет'!$N$5:$T$105,7,1),IF(E26&lt;=16+OR(17),VLOOKUP(AK26,'16-17 лет'!$I$5:$S$105,11,1),"")))))</f>
        <v/>
      </c>
      <c r="AM26" s="235"/>
      <c r="AN26" s="232" t="str">
        <f ca="1">IF(E26&lt;=6+OR(7)+OR(8),"",IF(E26&lt;=9+OR(10),VLOOKUP(AM26,'9-10 ЛЕТ'!$N$5:$P$105,3,1),IF(E26&lt;=11+OR(12),VLOOKUP(AM26,'11-12 лет'!$O$5:$S$105,5,1),IF(E26&lt;=13+OR(14)+OR(15),VLOOKUP(AM26,'13-15 лет'!$Q$5:$T$105,4,1),""))))</f>
        <v/>
      </c>
      <c r="AO26" s="235"/>
      <c r="AP26" s="232" t="str">
        <f ca="1">IF(E26&lt;=6+OR(7)+OR(8),"",IF(E26&lt;=9+OR(10),"",IF(E26&lt;=11+OR(12),"",IF(E26&lt;=13+OR(14)+OR(15),"",IF(E26&lt;=16+OR(17),VLOOKUP(AO26,'16-17 лет'!$L$5:$S$105,8,1),"")))))</f>
        <v/>
      </c>
      <c r="AQ26" s="247"/>
      <c r="AR26" s="232"/>
      <c r="AS26" s="247" t="e">
        <f t="shared" ref="AS26:AS31" ca="1" si="6">AR26+AJ26+AH26</f>
        <v>#VALUE!</v>
      </c>
      <c r="AT26" s="249"/>
    </row>
    <row r="27" spans="1:47" hidden="1" x14ac:dyDescent="0.25">
      <c r="A27" s="220"/>
      <c r="B27" s="220"/>
      <c r="C27" s="220"/>
      <c r="D27" s="220"/>
      <c r="E27" s="220">
        <f t="shared" ca="1" si="5"/>
        <v>123</v>
      </c>
      <c r="F27" s="220" t="str">
        <f ca="1">IF(E27&lt;=6+OR(7)+OR(8),CHOOSE(1,справочник!$A$4),IF(E27&lt;=9+OR(10),CHOOSE(1,справочник!$A$5),IF(E27&lt;=11+OR(12),CHOOSE(1,справочник!$A$6),IF(E27&lt;=13+OR(14)+OR(15),CHOOSE(1,справочник!$A$7),IF(E27&lt;=16+OR(17),CHOOSE(1,справочник!$A$8),IF(E27&lt;=18,CHOOSE(1,справочник!$A$9),""))))))</f>
        <v/>
      </c>
      <c r="G27" s="222"/>
      <c r="H27" s="221" t="str">
        <f ca="1">IF(E27&lt;=6+OR(7)+OR(8),VLOOKUP(G27,'6-8 ЛЕТ'!$B$5:$F$106,5,1),IF(E27&lt;=9+OR(10),VLOOKUP(G27,'9-10 ЛЕТ'!$B$5:$G$106,6,1),IF(E27&lt;=11+OR(12),VLOOKUP(G27,'11-12 лет'!$B$5:$H$106,7,1),IF(E27&lt;=13+OR(14)+OR(15),VLOOKUP(G27,'13-15 лет'!$B$5:$I$106,8,1),IF(E27&lt;=16+OR(17),VLOOKUP(G27,'16-17 лет'!$A$5:$H$106,8,1),"")))))</f>
        <v/>
      </c>
      <c r="I27" s="222"/>
      <c r="J27" s="221" t="str">
        <f ca="1">IF(E27&lt;=6+OR(7)+OR(8),"",IF(E27&lt;=9+OR(10),VLOOKUP(I27,'9-10 ЛЕТ'!$A$5:$G$106,7,1),IF(E27&lt;=11+OR(12),VLOOKUP(I27,'11-12 лет'!$A$5:$H$106,8,1),IF(E27&lt;=13+OR(14)+OR(15),VLOOKUP(I27,'13-15 лет'!$A$5:$I$106,9,1),IF(E27&lt;=16+OR(17),VLOOKUP(I27,'16-17 лет'!$B$5:$H$106,7,1),"")))))</f>
        <v/>
      </c>
      <c r="K27" s="222"/>
      <c r="L27" s="221" t="str">
        <f ca="1">IF(E27&lt;=6+OR(7)+OR(8),"",IF(E27&lt;=9+OR(10),"",IF(E27&lt;=11+OR(12),"",IF(E27&lt;=13+OR(14)+OR(15),"",IF(E27&lt;=16+OR(17),VLOOKUP(K27,'16-17 лет'!$C$5:$H$106,6,1),"")))))</f>
        <v/>
      </c>
      <c r="M27" s="223"/>
      <c r="N27" s="221" t="str">
        <f ca="1">IF(E27&lt;=6+OR(7)+OR(8),VLOOKUP(M27,'6-8 ЛЕТ'!$C$5:$F$106,4,1),IF(E27&lt;=9+OR(10),VLOOKUP(M27,'9-10 ЛЕТ'!$C$5:$G$106,5,1),""))</f>
        <v/>
      </c>
      <c r="O27" s="224"/>
      <c r="P27" s="221" t="str">
        <f ca="1">IF(E27&lt;=6+OR(7)+OR(8),"",IF(E27&lt;=9+OR(10),"",IF(E27&lt;=11+OR(12),VLOOKUP(O27,'11-12 лет'!$C$5:$H$106,6,1),"")))</f>
        <v/>
      </c>
      <c r="Q27" s="224"/>
      <c r="R27" s="221" t="str">
        <f ca="1">IF(E27&lt;=6+OR(7)+OR(8),"",IF(E27&lt;=9+OR(10),"",IF(E27&lt;=11+OR(12),VLOOKUP(Q27,'11-12 лет'!$D$5:$H$106,5,1),IF(E27&lt;=13+OR(14)+OR(15),VLOOKUP(Q27,'13-15 лет'!$C$5:$I$106,7,1),""))))</f>
        <v/>
      </c>
      <c r="S27" s="223"/>
      <c r="T27" s="221" t="str">
        <f ca="1">IF(E27&lt;=6+OR(7)+OR(8),"",IF(E27&lt;=9+OR(10),"",IF(E27&lt;=11+OR(12),"",IF(E27&lt;=13+OR(14)+OR(15),VLOOKUP(S27,'13-15 лет'!$D$5:$I$106,6,1),IF(E27&lt;=16+OR(17),VLOOKUP(S27,'16-17 лет'!$D$5:$H$106,5,1),"")))))</f>
        <v/>
      </c>
      <c r="U27" s="220"/>
      <c r="V27" s="221" t="str">
        <f ca="1">IF(E27&lt;=6+OR(7)+OR(8),VLOOKUP(U27,'6-8 ЛЕТ'!$D$5:$F$106,3,1),IF(E27&lt;=9+OR(10),VLOOKUP(U27,'9-10 ЛЕТ'!$E$5:$G$106,3,1),""))</f>
        <v/>
      </c>
      <c r="W27" s="220"/>
      <c r="X27" s="221" t="str">
        <f ca="1">IF(E27&lt;=6+OR(7)+OR(8),"",IF(E27&lt;=9+OR(10),"",IF(E27&lt;=11+OR(12),VLOOKUP(W27,'11-12 лет'!$F$5:$H$106,3,1),"")))</f>
        <v/>
      </c>
      <c r="Y27" s="225"/>
      <c r="Z27" s="221" t="str">
        <f ca="1">IF(E27&lt;=6+OR(7)+OR(8),"",IF(E27&lt;=9+OR(10),"",IF(E27&lt;=11+OR(12),"",IF(E27&lt;=13+OR(14)+OR(15),VLOOKUP(Y27,'13-15 лет'!$F$5:$I$106,4,1),""))))</f>
        <v/>
      </c>
      <c r="AA27" s="225"/>
      <c r="AB27" s="221" t="str">
        <f ca="1">IF(E27&lt;=6+OR(7)+OR(8),"",IF(E27&lt;=9+OR(10),"",IF(E27&lt;=11+OR(12),"",IF(E27&lt;=13+OR(14)+OR(15),VLOOKUP(AA27,'13-15 лет'!$G$5:$I$106,3,1),IF(E27&lt;=16+OR(17),VLOOKUP(AA27,'16-17 лет'!$F$5:$H$106,3,1),"")))))</f>
        <v/>
      </c>
      <c r="AC27" s="225"/>
      <c r="AD27" s="221" t="str">
        <f ca="1">IF(E27&lt;=6+OR(7)+OR(8),VLOOKUP(AC27,'6-8 ЛЕТ'!$G$5:$M$105,7,1),IF(E27&lt;=9+OR(10),VLOOKUP(AC27,'9-10 ЛЕТ'!$H$5:$P$105,9,1),IF(E27&lt;=11+OR(12),VLOOKUP(AC27,'11-12 лет'!$I$5:$S$105,11,1),IF(E27=13+OR(14)+OR(15),VLOOKUP(AC27,'13-15 лет'!$J$5:$T$105,11,1),IF(E27&lt;=16+OR(17),VLOOKUP(AC27,'16-17 лет'!$M$5:$S$105,7,1),"")))))</f>
        <v/>
      </c>
      <c r="AE27" s="225"/>
      <c r="AF27" s="221" t="str">
        <f ca="1">IF(E27&lt;=6+OR(7)+OR(8),VLOOKUP(AE27,'6-8 ЛЕТ'!$H$5:$M$105,6,1),IF(E27&lt;=9+OR(10),VLOOKUP(AE27,'9-10 ЛЕТ'!$I$5:$P$105,8,1),IF(E27&lt;=11+OR(12),VLOOKUP(AE27,'11-12 лет'!$J$5:$S$105,10,1),IF(E27&lt;=13+OR(14)+OR(15),VLOOKUP(AE27,'13-15 лет'!$K$5:$T$105,10,1),""))))</f>
        <v/>
      </c>
      <c r="AG27" s="247"/>
      <c r="AH27" s="221" t="str">
        <f ca="1">IF(E27&lt;=6+OR(7)+OR(8),VLOOKUP(AG27,'6-8 ЛЕТ'!$I$5:$M$105,5,1),IF(E27&lt;=9+OR(10),VLOOKUP(AG27,'9-10 ЛЕТ'!$J$5:$P$105,7,1),IF(E27&lt;=11+OR(12),VLOOKUP(AG27,'11-12 лет'!$K$5:$S$105,9,1),IF(E27&lt;=13+OR(14)+OR(15),VLOOKUP(AG27,'13-15 лет'!$L$5:$T$105,9,1),IF(E27&lt;=16+OR(17),VLOOKUP(AG27,'16-17 лет'!$O$5:$S$105,5,1),"")))))</f>
        <v/>
      </c>
      <c r="AI27" s="225">
        <v>-20</v>
      </c>
      <c r="AJ27" s="221" t="str">
        <f ca="1">IF(E27&lt;=6+OR(7)+OR(8),VLOOKUP(AI27,'6-8 ЛЕТ'!$J$5:$M$105,4),IF(E27&lt;=9+OR(10),VLOOKUP(AI27,'9-10 ЛЕТ'!$K$5:$P$105,6),IF(E27&lt;=11+OR(12),VLOOKUP(AI27,'11-12 лет'!$L$5:$S$105,8),IF(E27&lt;=13+OR(14)+OR(15),VLOOKUP(AI27,'13-15 лет'!$M$5:$T$105,8),IF(E27&lt;=16+OR(17),VLOOKUP(AI27,'16-17 лет'!$P$5:$S$105,4),"")))))</f>
        <v/>
      </c>
      <c r="AK27" s="225"/>
      <c r="AL27" s="221" t="str">
        <f ca="1">IF(E27&lt;=6+OR(7)+OR(8),"",IF(E27&lt;=9+OR(10),VLOOKUP(AK27,'9-10 ЛЕТ'!$M$5:$P$105,4,1),IF(E27&lt;=11+OR(12),VLOOKUP(AK27,'11-12 лет'!$M$5:$S$105,7,1),IF(E27&lt;=13+OR(14)+OR(15),VLOOKUP(AK27,'13-15 лет'!$N$5:$T$105,7,1),IF(E27&lt;=16+OR(17),VLOOKUP(AK27,'16-17 лет'!$I$5:$S$105,11,1),"")))))</f>
        <v/>
      </c>
      <c r="AM27" s="225"/>
      <c r="AN27" s="221" t="str">
        <f ca="1">IF(E27&lt;=6+OR(7)+OR(8),"",IF(E27&lt;=9+OR(10),VLOOKUP(AM27,'9-10 ЛЕТ'!$N$5:$P$105,3,1),IF(E27&lt;=11+OR(12),VLOOKUP(AM27,'11-12 лет'!$O$5:$S$105,5,1),IF(E27&lt;=13+OR(14)+OR(15),VLOOKUP(AM27,'13-15 лет'!$Q$5:$T$105,4,1),""))))</f>
        <v/>
      </c>
      <c r="AO27" s="225"/>
      <c r="AP27" s="221" t="str">
        <f ca="1">IF(E27&lt;=6+OR(7)+OR(8),"",IF(E27&lt;=9+OR(10),"",IF(E27&lt;=11+OR(12),"",IF(E27&lt;=13+OR(14)+OR(15),"",IF(E27&lt;=16+OR(17),VLOOKUP(AO27,'16-17 лет'!$L$5:$S$105,8,1),"")))))</f>
        <v/>
      </c>
      <c r="AQ27" s="247"/>
      <c r="AR27" s="221"/>
      <c r="AS27" s="247" t="e">
        <f t="shared" ca="1" si="6"/>
        <v>#VALUE!</v>
      </c>
      <c r="AT27" s="219"/>
    </row>
    <row r="28" spans="1:47" hidden="1" x14ac:dyDescent="0.25">
      <c r="A28" s="220"/>
      <c r="B28" s="220"/>
      <c r="C28" s="220"/>
      <c r="D28" s="220"/>
      <c r="E28" s="220">
        <f t="shared" ca="1" si="5"/>
        <v>123</v>
      </c>
      <c r="F28" s="220" t="str">
        <f ca="1">IF(E28&lt;=6+OR(7)+OR(8),CHOOSE(1,справочник!$A$4),IF(E28&lt;=9+OR(10),CHOOSE(1,справочник!$A$5),IF(E28&lt;=11+OR(12),CHOOSE(1,справочник!$A$6),IF(E28&lt;=13+OR(14)+OR(15),CHOOSE(1,справочник!$A$7),IF(E28&lt;=16+OR(17),CHOOSE(1,справочник!$A$8),IF(E28&lt;=18,CHOOSE(1,справочник!$A$9),""))))))</f>
        <v/>
      </c>
      <c r="G28" s="222"/>
      <c r="H28" s="221" t="str">
        <f ca="1">IF(E28&lt;=6+OR(7)+OR(8),VLOOKUP(G28,'6-8 ЛЕТ'!$B$5:$F$106,5,1),IF(E28&lt;=9+OR(10),VLOOKUP(G28,'9-10 ЛЕТ'!$B$5:$G$106,6,1),IF(E28&lt;=11+OR(12),VLOOKUP(G28,'11-12 лет'!$B$5:$H$106,7,1),IF(E28&lt;=13+OR(14)+OR(15),VLOOKUP(G28,'13-15 лет'!$B$5:$I$106,8,1),IF(E28&lt;=16+OR(17),VLOOKUP(G28,'16-17 лет'!$A$5:$H$106,8,1),"")))))</f>
        <v/>
      </c>
      <c r="I28" s="222"/>
      <c r="J28" s="221" t="str">
        <f ca="1">IF(E28&lt;=6+OR(7)+OR(8),"",IF(E28&lt;=9+OR(10),VLOOKUP(I28,'9-10 ЛЕТ'!$A$5:$G$106,7,1),IF(E28&lt;=11+OR(12),VLOOKUP(I28,'11-12 лет'!$A$5:$H$106,8,1),IF(E28&lt;=13+OR(14)+OR(15),VLOOKUP(I28,'13-15 лет'!$A$5:$I$106,9,1),IF(E28&lt;=16+OR(17),VLOOKUP(I28,'16-17 лет'!$B$5:$H$106,7,1),"")))))</f>
        <v/>
      </c>
      <c r="K28" s="222"/>
      <c r="L28" s="221" t="str">
        <f ca="1">IF(E28&lt;=6+OR(7)+OR(8),"",IF(E28&lt;=9+OR(10),"",IF(E28&lt;=11+OR(12),"",IF(E28&lt;=13+OR(14)+OR(15),"",IF(E28&lt;=16+OR(17),VLOOKUP(K28,'16-17 лет'!$C$5:$H$106,6,1),"")))))</f>
        <v/>
      </c>
      <c r="M28" s="223"/>
      <c r="N28" s="221" t="str">
        <f ca="1">IF(E28&lt;=6+OR(7)+OR(8),VLOOKUP(M28,'6-8 ЛЕТ'!$C$5:$F$106,4,1),IF(E28&lt;=9+OR(10),VLOOKUP(M28,'9-10 ЛЕТ'!$C$5:$G$106,5,1),""))</f>
        <v/>
      </c>
      <c r="O28" s="224"/>
      <c r="P28" s="221" t="str">
        <f ca="1">IF(E28&lt;=6+OR(7)+OR(8),"",IF(E28&lt;=9+OR(10),"",IF(E28&lt;=11+OR(12),VLOOKUP(O28,'11-12 лет'!$C$5:$H$106,6,1),"")))</f>
        <v/>
      </c>
      <c r="Q28" s="224"/>
      <c r="R28" s="221" t="str">
        <f ca="1">IF(E28&lt;=6+OR(7)+OR(8),"",IF(E28&lt;=9+OR(10),"",IF(E28&lt;=11+OR(12),VLOOKUP(Q28,'11-12 лет'!$D$5:$H$106,5,1),IF(E28&lt;=13+OR(14)+OR(15),VLOOKUP(Q28,'13-15 лет'!$C$5:$I$106,7,1),""))))</f>
        <v/>
      </c>
      <c r="S28" s="223"/>
      <c r="T28" s="221" t="str">
        <f ca="1">IF(E28&lt;=6+OR(7)+OR(8),"",IF(E28&lt;=9+OR(10),"",IF(E28&lt;=11+OR(12),"",IF(E28&lt;=13+OR(14)+OR(15),VLOOKUP(S28,'13-15 лет'!$D$5:$I$106,6,1),IF(E28&lt;=16+OR(17),VLOOKUP(S28,'16-17 лет'!$D$5:$H$106,5,1),"")))))</f>
        <v/>
      </c>
      <c r="U28" s="220"/>
      <c r="V28" s="221" t="str">
        <f ca="1">IF(E28&lt;=6+OR(7)+OR(8),VLOOKUP(U28,'6-8 ЛЕТ'!$D$5:$F$106,3,1),IF(E28&lt;=9+OR(10),VLOOKUP(U28,'9-10 ЛЕТ'!$E$5:$G$106,3,1),""))</f>
        <v/>
      </c>
      <c r="W28" s="220"/>
      <c r="X28" s="221" t="str">
        <f ca="1">IF(E28&lt;=6+OR(7)+OR(8),"",IF(E28&lt;=9+OR(10),"",IF(E28&lt;=11+OR(12),VLOOKUP(W28,'11-12 лет'!$F$5:$H$106,3,1),"")))</f>
        <v/>
      </c>
      <c r="Y28" s="225"/>
      <c r="Z28" s="221" t="str">
        <f ca="1">IF(E28&lt;=6+OR(7)+OR(8),"",IF(E28&lt;=9+OR(10),"",IF(E28&lt;=11+OR(12),"",IF(E28&lt;=13+OR(14)+OR(15),VLOOKUP(Y28,'13-15 лет'!$F$5:$I$106,4,1),""))))</f>
        <v/>
      </c>
      <c r="AA28" s="225"/>
      <c r="AB28" s="221" t="str">
        <f ca="1">IF(E28&lt;=6+OR(7)+OR(8),"",IF(E28&lt;=9+OR(10),"",IF(E28&lt;=11+OR(12),"",IF(E28&lt;=13+OR(14)+OR(15),VLOOKUP(AA28,'13-15 лет'!$G$5:$I$106,3,1),IF(E28&lt;=16+OR(17),VLOOKUP(AA28,'16-17 лет'!$F$5:$H$106,3,1),"")))))</f>
        <v/>
      </c>
      <c r="AC28" s="225"/>
      <c r="AD28" s="221" t="str">
        <f ca="1">IF(E28&lt;=6+OR(7)+OR(8),VLOOKUP(AC28,'6-8 ЛЕТ'!$G$5:$M$105,7,1),IF(E28&lt;=9+OR(10),VLOOKUP(AC28,'9-10 ЛЕТ'!$H$5:$P$105,9,1),IF(E28&lt;=11+OR(12),VLOOKUP(AC28,'11-12 лет'!$I$5:$S$105,11,1),IF(E28=13+OR(14)+OR(15),VLOOKUP(AC28,'13-15 лет'!$J$5:$T$105,11,1),IF(E28&lt;=16+OR(17),VLOOKUP(AC28,'16-17 лет'!$M$5:$S$105,7,1),"")))))</f>
        <v/>
      </c>
      <c r="AE28" s="225"/>
      <c r="AF28" s="221" t="str">
        <f ca="1">IF(E28&lt;=6+OR(7)+OR(8),VLOOKUP(AE28,'6-8 ЛЕТ'!$H$5:$M$105,6,1),IF(E28&lt;=9+OR(10),VLOOKUP(AE28,'9-10 ЛЕТ'!$I$5:$P$105,8,1),IF(E28&lt;=11+OR(12),VLOOKUP(AE28,'11-12 лет'!$J$5:$S$105,10,1),IF(E28&lt;=13+OR(14)+OR(15),VLOOKUP(AE28,'13-15 лет'!$K$5:$T$105,10,1),""))))</f>
        <v/>
      </c>
      <c r="AG28" s="247"/>
      <c r="AH28" s="221" t="str">
        <f ca="1">IF(E28&lt;=6+OR(7)+OR(8),VLOOKUP(AG28,'6-8 ЛЕТ'!$I$5:$M$105,5,1),IF(E28&lt;=9+OR(10),VLOOKUP(AG28,'9-10 ЛЕТ'!$J$5:$P$105,7,1),IF(E28&lt;=11+OR(12),VLOOKUP(AG28,'11-12 лет'!$K$5:$S$105,9,1),IF(E28&lt;=13+OR(14)+OR(15),VLOOKUP(AG28,'13-15 лет'!$L$5:$T$105,9,1),IF(E28&lt;=16+OR(17),VLOOKUP(AG28,'16-17 лет'!$O$5:$S$105,5,1),"")))))</f>
        <v/>
      </c>
      <c r="AI28" s="225">
        <v>-20</v>
      </c>
      <c r="AJ28" s="221" t="str">
        <f ca="1">IF(E28&lt;=6+OR(7)+OR(8),VLOOKUP(AI28,'6-8 ЛЕТ'!$J$5:$M$105,4),IF(E28&lt;=9+OR(10),VLOOKUP(AI28,'9-10 ЛЕТ'!$K$5:$P$105,6),IF(E28&lt;=11+OR(12),VLOOKUP(AI28,'11-12 лет'!$L$5:$S$105,8),IF(E28&lt;=13+OR(14)+OR(15),VLOOKUP(AI28,'13-15 лет'!$M$5:$T$105,8),IF(E28&lt;=16+OR(17),VLOOKUP(AI28,'16-17 лет'!$P$5:$S$105,4),"")))))</f>
        <v/>
      </c>
      <c r="AK28" s="225"/>
      <c r="AL28" s="221" t="str">
        <f ca="1">IF(E28&lt;=6+OR(7)+OR(8),"",IF(E28&lt;=9+OR(10),VLOOKUP(AK28,'9-10 ЛЕТ'!$M$5:$P$105,4,1),IF(E28&lt;=11+OR(12),VLOOKUP(AK28,'11-12 лет'!$M$5:$S$105,7,1),IF(E28&lt;=13+OR(14)+OR(15),VLOOKUP(AK28,'13-15 лет'!$N$5:$T$105,7,1),IF(E28&lt;=16+OR(17),VLOOKUP(AK28,'16-17 лет'!$I$5:$S$105,11,1),"")))))</f>
        <v/>
      </c>
      <c r="AM28" s="225"/>
      <c r="AN28" s="221" t="str">
        <f ca="1">IF(E28&lt;=6+OR(7)+OR(8),"",IF(E28&lt;=9+OR(10),VLOOKUP(AM28,'9-10 ЛЕТ'!$N$5:$P$105,3,1),IF(E28&lt;=11+OR(12),VLOOKUP(AM28,'11-12 лет'!$O$5:$S$105,5,1),IF(E28&lt;=13+OR(14)+OR(15),VLOOKUP(AM28,'13-15 лет'!$Q$5:$T$105,4,1),""))))</f>
        <v/>
      </c>
      <c r="AO28" s="225"/>
      <c r="AP28" s="221" t="str">
        <f ca="1">IF(E28&lt;=6+OR(7)+OR(8),"",IF(E28&lt;=9+OR(10),"",IF(E28&lt;=11+OR(12),"",IF(E28&lt;=13+OR(14)+OR(15),"",IF(E28&lt;=16+OR(17),VLOOKUP(AO28,'16-17 лет'!$L$5:$S$105,8,1),"")))))</f>
        <v/>
      </c>
      <c r="AQ28" s="247"/>
      <c r="AR28" s="221"/>
      <c r="AS28" s="247" t="e">
        <f t="shared" ca="1" si="6"/>
        <v>#VALUE!</v>
      </c>
      <c r="AT28" s="219"/>
    </row>
    <row r="29" spans="1:47" hidden="1" x14ac:dyDescent="0.25">
      <c r="A29" s="220"/>
      <c r="B29" s="220"/>
      <c r="C29" s="220"/>
      <c r="D29" s="220"/>
      <c r="E29" s="220">
        <f t="shared" ca="1" si="5"/>
        <v>123</v>
      </c>
      <c r="F29" s="220" t="str">
        <f ca="1">IF(E29&lt;=6+OR(7)+OR(8),CHOOSE(1,справочник!$A$4),IF(E29&lt;=9+OR(10),CHOOSE(1,справочник!$A$5),IF(E29&lt;=11+OR(12),CHOOSE(1,справочник!$A$6),IF(E29&lt;=13+OR(14)+OR(15),CHOOSE(1,справочник!$A$7),IF(E29&lt;=16+OR(17),CHOOSE(1,справочник!$A$8),IF(E29&lt;=18,CHOOSE(1,справочник!$A$9),""))))))</f>
        <v/>
      </c>
      <c r="G29" s="222"/>
      <c r="H29" s="221" t="str">
        <f ca="1">IF(E29&lt;=6+OR(7)+OR(8),VLOOKUP(G29,'6-8 ЛЕТ'!$B$5:$F$106,5,1),IF(E29&lt;=9+OR(10),VLOOKUP(G29,'9-10 ЛЕТ'!$B$5:$G$106,6,1),IF(E29&lt;=11+OR(12),VLOOKUP(G29,'11-12 лет'!$B$5:$H$106,7,1),IF(E29&lt;=13+OR(14)+OR(15),VLOOKUP(G29,'13-15 лет'!$B$5:$I$106,8,1),IF(E29&lt;=16+OR(17),VLOOKUP(G29,'16-17 лет'!$A$5:$H$106,8,1),"")))))</f>
        <v/>
      </c>
      <c r="I29" s="222"/>
      <c r="J29" s="221" t="str">
        <f ca="1">IF(E29&lt;=6+OR(7)+OR(8),"",IF(E29&lt;=9+OR(10),VLOOKUP(I29,'9-10 ЛЕТ'!$A$5:$G$106,7,1),IF(E29&lt;=11+OR(12),VLOOKUP(I29,'11-12 лет'!$A$5:$H$106,8,1),IF(E29&lt;=13+OR(14)+OR(15),VLOOKUP(I29,'13-15 лет'!$A$5:$I$106,9,1),IF(E29&lt;=16+OR(17),VLOOKUP(I29,'16-17 лет'!$B$5:$H$106,7,1),"")))))</f>
        <v/>
      </c>
      <c r="K29" s="222"/>
      <c r="L29" s="221" t="str">
        <f ca="1">IF(E29&lt;=6+OR(7)+OR(8),"",IF(E29&lt;=9+OR(10),"",IF(E29&lt;=11+OR(12),"",IF(E29&lt;=13+OR(14)+OR(15),"",IF(E29&lt;=16+OR(17),VLOOKUP(K29,'16-17 лет'!$C$5:$H$106,6,1),"")))))</f>
        <v/>
      </c>
      <c r="M29" s="223"/>
      <c r="N29" s="221" t="str">
        <f ca="1">IF(E29&lt;=6+OR(7)+OR(8),VLOOKUP(M29,'6-8 ЛЕТ'!$C$5:$F$106,4,1),IF(E29&lt;=9+OR(10),VLOOKUP(M29,'9-10 ЛЕТ'!$C$5:$G$106,5,1),""))</f>
        <v/>
      </c>
      <c r="O29" s="224"/>
      <c r="P29" s="221" t="str">
        <f ca="1">IF(E29&lt;=6+OR(7)+OR(8),"",IF(E29&lt;=9+OR(10),"",IF(E29&lt;=11+OR(12),VLOOKUP(O29,'11-12 лет'!$C$5:$H$106,6,1),"")))</f>
        <v/>
      </c>
      <c r="Q29" s="224"/>
      <c r="R29" s="221" t="str">
        <f ca="1">IF(E29&lt;=6+OR(7)+OR(8),"",IF(E29&lt;=9+OR(10),"",IF(E29&lt;=11+OR(12),VLOOKUP(Q29,'11-12 лет'!$D$5:$H$106,5,1),IF(E29&lt;=13+OR(14)+OR(15),VLOOKUP(Q29,'13-15 лет'!$C$5:$I$106,7,1),""))))</f>
        <v/>
      </c>
      <c r="S29" s="223"/>
      <c r="T29" s="221" t="str">
        <f ca="1">IF(E29&lt;=6+OR(7)+OR(8),"",IF(E29&lt;=9+OR(10),"",IF(E29&lt;=11+OR(12),"",IF(E29&lt;=13+OR(14)+OR(15),VLOOKUP(S29,'13-15 лет'!$D$5:$I$106,6,1),IF(E29&lt;=16+OR(17),VLOOKUP(S29,'16-17 лет'!$D$5:$H$106,5,1),"")))))</f>
        <v/>
      </c>
      <c r="U29" s="220"/>
      <c r="V29" s="221" t="str">
        <f ca="1">IF(E29&lt;=6+OR(7)+OR(8),VLOOKUP(U29,'6-8 ЛЕТ'!$D$5:$F$106,3,1),IF(E29&lt;=9+OR(10),VLOOKUP(U29,'9-10 ЛЕТ'!$E$5:$G$106,3,1),""))</f>
        <v/>
      </c>
      <c r="W29" s="220"/>
      <c r="X29" s="221" t="str">
        <f ca="1">IF(E29&lt;=6+OR(7)+OR(8),"",IF(E29&lt;=9+OR(10),"",IF(E29&lt;=11+OR(12),VLOOKUP(W29,'11-12 лет'!$F$5:$H$106,3,1),"")))</f>
        <v/>
      </c>
      <c r="Y29" s="225"/>
      <c r="Z29" s="221" t="str">
        <f ca="1">IF(E29&lt;=6+OR(7)+OR(8),"",IF(E29&lt;=9+OR(10),"",IF(E29&lt;=11+OR(12),"",IF(E29&lt;=13+OR(14)+OR(15),VLOOKUP(Y29,'13-15 лет'!$F$5:$I$106,4,1),""))))</f>
        <v/>
      </c>
      <c r="AA29" s="225"/>
      <c r="AB29" s="221" t="str">
        <f ca="1">IF(E29&lt;=6+OR(7)+OR(8),"",IF(E29&lt;=9+OR(10),"",IF(E29&lt;=11+OR(12),"",IF(E29&lt;=13+OR(14)+OR(15),VLOOKUP(AA29,'13-15 лет'!$G$5:$I$106,3,1),IF(E29&lt;=16+OR(17),VLOOKUP(AA29,'16-17 лет'!$F$5:$H$106,3,1),"")))))</f>
        <v/>
      </c>
      <c r="AC29" s="225"/>
      <c r="AD29" s="221" t="str">
        <f ca="1">IF(E29&lt;=6+OR(7)+OR(8),VLOOKUP(AC29,'6-8 ЛЕТ'!$G$5:$M$105,7,1),IF(E29&lt;=9+OR(10),VLOOKUP(AC29,'9-10 ЛЕТ'!$H$5:$P$105,9,1),IF(E29&lt;=11+OR(12),VLOOKUP(AC29,'11-12 лет'!$I$5:$S$105,11,1),IF(E29=13+OR(14)+OR(15),VLOOKUP(AC29,'13-15 лет'!$J$5:$T$105,11,1),IF(E29&lt;=16+OR(17),VLOOKUP(AC29,'16-17 лет'!$M$5:$S$105,7,1),"")))))</f>
        <v/>
      </c>
      <c r="AE29" s="225"/>
      <c r="AF29" s="221" t="str">
        <f ca="1">IF(E29&lt;=6+OR(7)+OR(8),VLOOKUP(AE29,'6-8 ЛЕТ'!$H$5:$M$105,6,1),IF(E29&lt;=9+OR(10),VLOOKUP(AE29,'9-10 ЛЕТ'!$I$5:$P$105,8,1),IF(E29&lt;=11+OR(12),VLOOKUP(AE29,'11-12 лет'!$J$5:$S$105,10,1),IF(E29&lt;=13+OR(14)+OR(15),VLOOKUP(AE29,'13-15 лет'!$K$5:$T$105,10,1),""))))</f>
        <v/>
      </c>
      <c r="AG29" s="247"/>
      <c r="AH29" s="221" t="str">
        <f ca="1">IF(E29&lt;=6+OR(7)+OR(8),VLOOKUP(AG29,'6-8 ЛЕТ'!$I$5:$M$105,5,1),IF(E29&lt;=9+OR(10),VLOOKUP(AG29,'9-10 ЛЕТ'!$J$5:$P$105,7,1),IF(E29&lt;=11+OR(12),VLOOKUP(AG29,'11-12 лет'!$K$5:$S$105,9,1),IF(E29&lt;=13+OR(14)+OR(15),VLOOKUP(AG29,'13-15 лет'!$L$5:$T$105,9,1),IF(E29&lt;=16+OR(17),VLOOKUP(AG29,'16-17 лет'!$O$5:$S$105,5,1),"")))))</f>
        <v/>
      </c>
      <c r="AI29" s="225">
        <v>-20</v>
      </c>
      <c r="AJ29" s="221" t="str">
        <f ca="1">IF(E29&lt;=6+OR(7)+OR(8),VLOOKUP(AI29,'6-8 ЛЕТ'!$J$5:$M$105,4),IF(E29&lt;=9+OR(10),VLOOKUP(AI29,'9-10 ЛЕТ'!$K$5:$P$105,6),IF(E29&lt;=11+OR(12),VLOOKUP(AI29,'11-12 лет'!$L$5:$S$105,8),IF(E29&lt;=13+OR(14)+OR(15),VLOOKUP(AI29,'13-15 лет'!$M$5:$T$105,8),IF(E29&lt;=16+OR(17),VLOOKUP(AI29,'16-17 лет'!$P$5:$S$105,4),"")))))</f>
        <v/>
      </c>
      <c r="AK29" s="225"/>
      <c r="AL29" s="221" t="str">
        <f ca="1">IF(E29&lt;=6+OR(7)+OR(8),"",IF(E29&lt;=9+OR(10),VLOOKUP(AK29,'9-10 ЛЕТ'!$M$5:$P$105,4,1),IF(E29&lt;=11+OR(12),VLOOKUP(AK29,'11-12 лет'!$M$5:$S$105,7,1),IF(E29&lt;=13+OR(14)+OR(15),VLOOKUP(AK29,'13-15 лет'!$N$5:$T$105,7,1),IF(E29&lt;=16+OR(17),VLOOKUP(AK29,'16-17 лет'!$I$5:$S$105,11,1),"")))))</f>
        <v/>
      </c>
      <c r="AM29" s="225"/>
      <c r="AN29" s="221" t="str">
        <f ca="1">IF(E29&lt;=6+OR(7)+OR(8),"",IF(E29&lt;=9+OR(10),VLOOKUP(AM29,'9-10 ЛЕТ'!$N$5:$P$105,3,1),IF(E29&lt;=11+OR(12),VLOOKUP(AM29,'11-12 лет'!$O$5:$S$105,5,1),IF(E29&lt;=13+OR(14)+OR(15),VLOOKUP(AM29,'13-15 лет'!$Q$5:$T$105,4,1),""))))</f>
        <v/>
      </c>
      <c r="AO29" s="225"/>
      <c r="AP29" s="221" t="str">
        <f ca="1">IF(E29&lt;=6+OR(7)+OR(8),"",IF(E29&lt;=9+OR(10),"",IF(E29&lt;=11+OR(12),"",IF(E29&lt;=13+OR(14)+OR(15),"",IF(E29&lt;=16+OR(17),VLOOKUP(AO29,'16-17 лет'!$L$5:$S$105,8,1),"")))))</f>
        <v/>
      </c>
      <c r="AQ29" s="247"/>
      <c r="AR29" s="221"/>
      <c r="AS29" s="247" t="e">
        <f t="shared" ca="1" si="6"/>
        <v>#VALUE!</v>
      </c>
      <c r="AT29" s="219"/>
    </row>
    <row r="30" spans="1:47" hidden="1" x14ac:dyDescent="0.25">
      <c r="A30" s="220"/>
      <c r="B30" s="220"/>
      <c r="C30" s="220"/>
      <c r="D30" s="220"/>
      <c r="E30" s="220">
        <f t="shared" ca="1" si="5"/>
        <v>123</v>
      </c>
      <c r="F30" s="220" t="str">
        <f ca="1">IF(E30&lt;=6+OR(7)+OR(8),CHOOSE(1,справочник!$A$4),IF(E30&lt;=9+OR(10),CHOOSE(1,справочник!$A$5),IF(E30&lt;=11+OR(12),CHOOSE(1,справочник!$A$6),IF(E30&lt;=13+OR(14)+OR(15),CHOOSE(1,справочник!$A$7),IF(E30&lt;=16+OR(17),CHOOSE(1,справочник!$A$8),IF(E30&lt;=18,CHOOSE(1,справочник!$A$9),""))))))</f>
        <v/>
      </c>
      <c r="G30" s="222"/>
      <c r="H30" s="221" t="str">
        <f ca="1">IF(E30&lt;=6+OR(7)+OR(8),VLOOKUP(G30,'6-8 ЛЕТ'!$B$5:$F$106,5,1),IF(E30&lt;=9+OR(10),VLOOKUP(G30,'9-10 ЛЕТ'!$B$5:$G$106,6,1),IF(E30&lt;=11+OR(12),VLOOKUP(G30,'11-12 лет'!$B$5:$H$106,7,1),IF(E30&lt;=13+OR(14)+OR(15),VLOOKUP(G30,'13-15 лет'!$B$5:$I$106,8,1),IF(E30&lt;=16+OR(17),VLOOKUP(G30,'16-17 лет'!$A$5:$H$106,8,1),"")))))</f>
        <v/>
      </c>
      <c r="I30" s="222"/>
      <c r="J30" s="221" t="str">
        <f ca="1">IF(E30&lt;=6+OR(7)+OR(8),"",IF(E30&lt;=9+OR(10),VLOOKUP(I30,'9-10 ЛЕТ'!$A$5:$G$106,7,1),IF(E30&lt;=11+OR(12),VLOOKUP(I30,'11-12 лет'!$A$5:$H$106,8,1),IF(E30&lt;=13+OR(14)+OR(15),VLOOKUP(I30,'13-15 лет'!$A$5:$I$106,9,1),IF(E30&lt;=16+OR(17),VLOOKUP(I30,'16-17 лет'!$B$5:$H$106,7,1),"")))))</f>
        <v/>
      </c>
      <c r="K30" s="222"/>
      <c r="L30" s="221" t="str">
        <f ca="1">IF(E30&lt;=6+OR(7)+OR(8),"",IF(E30&lt;=9+OR(10),"",IF(E30&lt;=11+OR(12),"",IF(E30&lt;=13+OR(14)+OR(15),"",IF(E30&lt;=16+OR(17),VLOOKUP(K30,'16-17 лет'!$C$5:$H$106,6,1),"")))))</f>
        <v/>
      </c>
      <c r="M30" s="223"/>
      <c r="N30" s="221" t="str">
        <f ca="1">IF(E30&lt;=6+OR(7)+OR(8),VLOOKUP(M30,'6-8 ЛЕТ'!$C$5:$F$106,4,1),IF(E30&lt;=9+OR(10),VLOOKUP(M30,'9-10 ЛЕТ'!$C$5:$G$106,5,1),""))</f>
        <v/>
      </c>
      <c r="O30" s="224"/>
      <c r="P30" s="221" t="str">
        <f ca="1">IF(E30&lt;=6+OR(7)+OR(8),"",IF(E30&lt;=9+OR(10),"",IF(E30&lt;=11+OR(12),VLOOKUP(O30,'11-12 лет'!$C$5:$H$106,6,1),"")))</f>
        <v/>
      </c>
      <c r="Q30" s="224"/>
      <c r="R30" s="221" t="str">
        <f ca="1">IF(E30&lt;=6+OR(7)+OR(8),"",IF(E30&lt;=9+OR(10),"",IF(E30&lt;=11+OR(12),VLOOKUP(Q30,'11-12 лет'!$D$5:$H$106,5,1),IF(E30&lt;=13+OR(14)+OR(15),VLOOKUP(Q30,'13-15 лет'!$C$5:$I$106,7,1),""))))</f>
        <v/>
      </c>
      <c r="S30" s="223"/>
      <c r="T30" s="221" t="str">
        <f ca="1">IF(E30&lt;=6+OR(7)+OR(8),"",IF(E30&lt;=9+OR(10),"",IF(E30&lt;=11+OR(12),"",IF(E30&lt;=13+OR(14)+OR(15),VLOOKUP(S30,'13-15 лет'!$D$5:$I$106,6,1),IF(E30&lt;=16+OR(17),VLOOKUP(S30,'16-17 лет'!$D$5:$H$106,5,1),"")))))</f>
        <v/>
      </c>
      <c r="U30" s="220"/>
      <c r="V30" s="221" t="str">
        <f ca="1">IF(E30&lt;=6+OR(7)+OR(8),VLOOKUP(U30,'6-8 ЛЕТ'!$D$5:$F$106,3,1),IF(E30&lt;=9+OR(10),VLOOKUP(U30,'9-10 ЛЕТ'!$E$5:$G$106,3,1),""))</f>
        <v/>
      </c>
      <c r="W30" s="220"/>
      <c r="X30" s="221" t="str">
        <f ca="1">IF(E30&lt;=6+OR(7)+OR(8),"",IF(E30&lt;=9+OR(10),"",IF(E30&lt;=11+OR(12),VLOOKUP(W30,'11-12 лет'!$F$5:$H$106,3,1),"")))</f>
        <v/>
      </c>
      <c r="Y30" s="225"/>
      <c r="Z30" s="221" t="str">
        <f ca="1">IF(E30&lt;=6+OR(7)+OR(8),"",IF(E30&lt;=9+OR(10),"",IF(E30&lt;=11+OR(12),"",IF(E30&lt;=13+OR(14)+OR(15),VLOOKUP(Y30,'13-15 лет'!$F$5:$I$106,4,1),""))))</f>
        <v/>
      </c>
      <c r="AA30" s="225"/>
      <c r="AB30" s="221" t="str">
        <f ca="1">IF(E30&lt;=6+OR(7)+OR(8),"",IF(E30&lt;=9+OR(10),"",IF(E30&lt;=11+OR(12),"",IF(E30&lt;=13+OR(14)+OR(15),VLOOKUP(AA30,'13-15 лет'!$G$5:$I$106,3,1),IF(E30&lt;=16+OR(17),VLOOKUP(AA30,'16-17 лет'!$F$5:$H$106,3,1),"")))))</f>
        <v/>
      </c>
      <c r="AC30" s="225"/>
      <c r="AD30" s="221" t="str">
        <f ca="1">IF(E30&lt;=6+OR(7)+OR(8),VLOOKUP(AC30,'6-8 ЛЕТ'!$G$5:$M$105,7,1),IF(E30&lt;=9+OR(10),VLOOKUP(AC30,'9-10 ЛЕТ'!$H$5:$P$105,9,1),IF(E30&lt;=11+OR(12),VLOOKUP(AC30,'11-12 лет'!$I$5:$S$105,11,1),IF(E30=13+OR(14)+OR(15),VLOOKUP(AC30,'13-15 лет'!$J$5:$T$105,11,1),IF(E30&lt;=16+OR(17),VLOOKUP(AC30,'16-17 лет'!$M$5:$S$105,7,1),"")))))</f>
        <v/>
      </c>
      <c r="AE30" s="225"/>
      <c r="AF30" s="221" t="str">
        <f ca="1">IF(E30&lt;=6+OR(7)+OR(8),VLOOKUP(AE30,'6-8 ЛЕТ'!$H$5:$M$105,6,1),IF(E30&lt;=9+OR(10),VLOOKUP(AE30,'9-10 ЛЕТ'!$I$5:$P$105,8,1),IF(E30&lt;=11+OR(12),VLOOKUP(AE30,'11-12 лет'!$J$5:$S$105,10,1),IF(E30&lt;=13+OR(14)+OR(15),VLOOKUP(AE30,'13-15 лет'!$K$5:$T$105,10,1),""))))</f>
        <v/>
      </c>
      <c r="AG30" s="247"/>
      <c r="AH30" s="221" t="str">
        <f ca="1">IF(E30&lt;=6+OR(7)+OR(8),VLOOKUP(AG30,'6-8 ЛЕТ'!$I$5:$M$105,5,1),IF(E30&lt;=9+OR(10),VLOOKUP(AG30,'9-10 ЛЕТ'!$J$5:$P$105,7,1),IF(E30&lt;=11+OR(12),VLOOKUP(AG30,'11-12 лет'!$K$5:$S$105,9,1),IF(E30&lt;=13+OR(14)+OR(15),VLOOKUP(AG30,'13-15 лет'!$L$5:$T$105,9,1),IF(E30&lt;=16+OR(17),VLOOKUP(AG30,'16-17 лет'!$O$5:$S$105,5,1),"")))))</f>
        <v/>
      </c>
      <c r="AI30" s="225">
        <v>-20</v>
      </c>
      <c r="AJ30" s="221" t="str">
        <f ca="1">IF(E30&lt;=6+OR(7)+OR(8),VLOOKUP(AI30,'6-8 ЛЕТ'!$J$5:$M$105,4),IF(E30&lt;=9+OR(10),VLOOKUP(AI30,'9-10 ЛЕТ'!$K$5:$P$105,6),IF(E30&lt;=11+OR(12),VLOOKUP(AI30,'11-12 лет'!$L$5:$S$105,8),IF(E30&lt;=13+OR(14)+OR(15),VLOOKUP(AI30,'13-15 лет'!$M$5:$T$105,8),IF(E30&lt;=16+OR(17),VLOOKUP(AI30,'16-17 лет'!$P$5:$S$105,4),"")))))</f>
        <v/>
      </c>
      <c r="AK30" s="225"/>
      <c r="AL30" s="221" t="str">
        <f ca="1">IF(E30&lt;=6+OR(7)+OR(8),"",IF(E30&lt;=9+OR(10),VLOOKUP(AK30,'9-10 ЛЕТ'!$M$5:$P$105,4,1),IF(E30&lt;=11+OR(12),VLOOKUP(AK30,'11-12 лет'!$M$5:$S$105,7,1),IF(E30&lt;=13+OR(14)+OR(15),VLOOKUP(AK30,'13-15 лет'!$N$5:$T$105,7,1),IF(E30&lt;=16+OR(17),VLOOKUP(AK30,'16-17 лет'!$I$5:$S$105,11,1),"")))))</f>
        <v/>
      </c>
      <c r="AM30" s="225"/>
      <c r="AN30" s="221" t="str">
        <f ca="1">IF(E30&lt;=6+OR(7)+OR(8),"",IF(E30&lt;=9+OR(10),VLOOKUP(AM30,'9-10 ЛЕТ'!$N$5:$P$105,3,1),IF(E30&lt;=11+OR(12),VLOOKUP(AM30,'11-12 лет'!$O$5:$S$105,5,1),IF(E30&lt;=13+OR(14)+OR(15),VLOOKUP(AM30,'13-15 лет'!$Q$5:$T$105,4,1),""))))</f>
        <v/>
      </c>
      <c r="AO30" s="225"/>
      <c r="AP30" s="221" t="str">
        <f ca="1">IF(E30&lt;=6+OR(7)+OR(8),"",IF(E30&lt;=9+OR(10),"",IF(E30&lt;=11+OR(12),"",IF(E30&lt;=13+OR(14)+OR(15),"",IF(E30&lt;=16+OR(17),VLOOKUP(AO30,'16-17 лет'!$L$5:$S$105,8,1),"")))))</f>
        <v/>
      </c>
      <c r="AQ30" s="247"/>
      <c r="AR30" s="221"/>
      <c r="AS30" s="247" t="e">
        <f t="shared" ca="1" si="6"/>
        <v>#VALUE!</v>
      </c>
      <c r="AT30" s="219"/>
    </row>
    <row r="31" spans="1:47" hidden="1" x14ac:dyDescent="0.25">
      <c r="A31" s="220"/>
      <c r="B31" s="220"/>
      <c r="C31" s="220"/>
      <c r="D31" s="220"/>
      <c r="E31" s="220">
        <f t="shared" ca="1" si="5"/>
        <v>123</v>
      </c>
      <c r="F31" s="220" t="str">
        <f ca="1">IF(E31&lt;=6+OR(7)+OR(8),CHOOSE(1,справочник!$A$4),IF(E31&lt;=9+OR(10),CHOOSE(1,справочник!$A$5),IF(E31&lt;=11+OR(12),CHOOSE(1,справочник!$A$6),IF(E31&lt;=13+OR(14)+OR(15),CHOOSE(1,справочник!$A$7),IF(E31&lt;=16+OR(17),CHOOSE(1,справочник!$A$8),IF(E31&lt;=18,CHOOSE(1,справочник!$A$9),""))))))</f>
        <v/>
      </c>
      <c r="G31" s="222"/>
      <c r="H31" s="221" t="str">
        <f ca="1">IF(E31&lt;=6+OR(7)+OR(8),VLOOKUP(G31,'6-8 ЛЕТ'!$B$5:$F$106,5,1),IF(E31&lt;=9+OR(10),VLOOKUP(G31,'9-10 ЛЕТ'!$B$5:$G$106,6,1),IF(E31&lt;=11+OR(12),VLOOKUP(G31,'11-12 лет'!$B$5:$H$106,7,1),IF(E31&lt;=13+OR(14)+OR(15),VLOOKUP(G31,'13-15 лет'!$B$5:$I$106,8,1),IF(E31&lt;=16+OR(17),VLOOKUP(G31,'16-17 лет'!$A$5:$H$106,8,1),"")))))</f>
        <v/>
      </c>
      <c r="I31" s="222"/>
      <c r="J31" s="221" t="str">
        <f ca="1">IF(E31&lt;=6+OR(7)+OR(8),"",IF(E31&lt;=9+OR(10),VLOOKUP(I31,'9-10 ЛЕТ'!$A$5:$G$106,7,1),IF(E31&lt;=11+OR(12),VLOOKUP(I31,'11-12 лет'!$A$5:$H$106,8,1),IF(E31&lt;=13+OR(14)+OR(15),VLOOKUP(I31,'13-15 лет'!$A$5:$I$106,9,1),IF(E31&lt;=16+OR(17),VLOOKUP(I31,'16-17 лет'!$B$5:$H$106,7,1),"")))))</f>
        <v/>
      </c>
      <c r="K31" s="222"/>
      <c r="L31" s="221" t="str">
        <f ca="1">IF(E31&lt;=6+OR(7)+OR(8),"",IF(E31&lt;=9+OR(10),"",IF(E31&lt;=11+OR(12),"",IF(E31&lt;=13+OR(14)+OR(15),"",IF(E31&lt;=16+OR(17),VLOOKUP(K31,'16-17 лет'!$C$5:$H$106,6,1),"")))))</f>
        <v/>
      </c>
      <c r="M31" s="223"/>
      <c r="N31" s="221" t="str">
        <f ca="1">IF(E31&lt;=6+OR(7)+OR(8),VLOOKUP(M31,'6-8 ЛЕТ'!$C$5:$F$106,4,1),IF(E31&lt;=9+OR(10),VLOOKUP(M31,'9-10 ЛЕТ'!$C$5:$G$106,5,1),""))</f>
        <v/>
      </c>
      <c r="O31" s="224"/>
      <c r="P31" s="221" t="str">
        <f ca="1">IF(E31&lt;=6+OR(7)+OR(8),"",IF(E31&lt;=9+OR(10),"",IF(E31&lt;=11+OR(12),VLOOKUP(O31,'11-12 лет'!$C$5:$H$106,6,1),"")))</f>
        <v/>
      </c>
      <c r="Q31" s="224"/>
      <c r="R31" s="221" t="str">
        <f ca="1">IF(E31&lt;=6+OR(7)+OR(8),"",IF(E31&lt;=9+OR(10),"",IF(E31&lt;=11+OR(12),VLOOKUP(Q31,'11-12 лет'!$D$5:$H$106,5,1),IF(E31&lt;=13+OR(14)+OR(15),VLOOKUP(Q31,'13-15 лет'!$C$5:$I$106,7,1),""))))</f>
        <v/>
      </c>
      <c r="S31" s="223"/>
      <c r="T31" s="221" t="str">
        <f ca="1">IF(E31&lt;=6+OR(7)+OR(8),"",IF(E31&lt;=9+OR(10),"",IF(E31&lt;=11+OR(12),"",IF(E31&lt;=13+OR(14)+OR(15),VLOOKUP(S31,'13-15 лет'!$D$5:$I$106,6,1),IF(E31&lt;=16+OR(17),VLOOKUP(S31,'16-17 лет'!$D$5:$H$106,5,1),"")))))</f>
        <v/>
      </c>
      <c r="U31" s="220"/>
      <c r="V31" s="221" t="str">
        <f ca="1">IF(E31&lt;=6+OR(7)+OR(8),VLOOKUP(U31,'6-8 ЛЕТ'!$D$5:$F$106,3,1),IF(E31&lt;=9+OR(10),VLOOKUP(U31,'9-10 ЛЕТ'!$E$5:$G$106,3,1),""))</f>
        <v/>
      </c>
      <c r="W31" s="220"/>
      <c r="X31" s="221" t="str">
        <f ca="1">IF(E31&lt;=6+OR(7)+OR(8),"",IF(E31&lt;=9+OR(10),"",IF(E31&lt;=11+OR(12),VLOOKUP(W31,'11-12 лет'!$F$5:$H$106,3,1),"")))</f>
        <v/>
      </c>
      <c r="Y31" s="225"/>
      <c r="Z31" s="221" t="str">
        <f ca="1">IF(E31&lt;=6+OR(7)+OR(8),"",IF(E31&lt;=9+OR(10),"",IF(E31&lt;=11+OR(12),"",IF(E31&lt;=13+OR(14)+OR(15),VLOOKUP(Y31,'13-15 лет'!$F$5:$I$106,4,1),""))))</f>
        <v/>
      </c>
      <c r="AA31" s="225"/>
      <c r="AB31" s="221" t="str">
        <f ca="1">IF(E31&lt;=6+OR(7)+OR(8),"",IF(E31&lt;=9+OR(10),"",IF(E31&lt;=11+OR(12),"",IF(E31&lt;=13+OR(14)+OR(15),VLOOKUP(AA31,'13-15 лет'!$G$5:$I$106,3,1),IF(E31&lt;=16+OR(17),VLOOKUP(AA31,'16-17 лет'!$F$5:$H$106,3,1),"")))))</f>
        <v/>
      </c>
      <c r="AC31" s="225"/>
      <c r="AD31" s="221" t="str">
        <f ca="1">IF(E31&lt;=6+OR(7)+OR(8),VLOOKUP(AC31,'6-8 ЛЕТ'!$G$5:$M$105,7,1),IF(E31&lt;=9+OR(10),VLOOKUP(AC31,'9-10 ЛЕТ'!$H$5:$P$105,9,1),IF(E31&lt;=11+OR(12),VLOOKUP(AC31,'11-12 лет'!$I$5:$S$105,11,1),IF(E31=13+OR(14)+OR(15),VLOOKUP(AC31,'13-15 лет'!$J$5:$T$105,11,1),IF(E31&lt;=16+OR(17),VLOOKUP(AC31,'16-17 лет'!$M$5:$S$105,7,1),"")))))</f>
        <v/>
      </c>
      <c r="AE31" s="225"/>
      <c r="AF31" s="221" t="str">
        <f ca="1">IF(E31&lt;=6+OR(7)+OR(8),VLOOKUP(AE31,'6-8 ЛЕТ'!$H$5:$M$105,6,1),IF(E31&lt;=9+OR(10),VLOOKUP(AE31,'9-10 ЛЕТ'!$I$5:$P$105,8,1),IF(E31&lt;=11+OR(12),VLOOKUP(AE31,'11-12 лет'!$J$5:$S$105,10,1),IF(E31&lt;=13+OR(14)+OR(15),VLOOKUP(AE31,'13-15 лет'!$K$5:$T$105,10,1),""))))</f>
        <v/>
      </c>
      <c r="AG31" s="247"/>
      <c r="AH31" s="221" t="str">
        <f ca="1">IF(E31&lt;=6+OR(7)+OR(8),VLOOKUP(AG31,'6-8 ЛЕТ'!$I$5:$M$105,5,1),IF(E31&lt;=9+OR(10),VLOOKUP(AG31,'9-10 ЛЕТ'!$J$5:$P$105,7,1),IF(E31&lt;=11+OR(12),VLOOKUP(AG31,'11-12 лет'!$K$5:$S$105,9,1),IF(E31&lt;=13+OR(14)+OR(15),VLOOKUP(AG31,'13-15 лет'!$L$5:$T$105,9,1),IF(E31&lt;=16+OR(17),VLOOKUP(AG31,'16-17 лет'!$O$5:$S$105,5,1),"")))))</f>
        <v/>
      </c>
      <c r="AI31" s="225">
        <v>-20</v>
      </c>
      <c r="AJ31" s="221" t="str">
        <f ca="1">IF(E31&lt;=6+OR(7)+OR(8),VLOOKUP(AI31,'6-8 ЛЕТ'!$J$5:$M$105,4),IF(E31&lt;=9+OR(10),VLOOKUP(AI31,'9-10 ЛЕТ'!$K$5:$P$105,6),IF(E31&lt;=11+OR(12),VLOOKUP(AI31,'11-12 лет'!$L$5:$S$105,8),IF(E31&lt;=13+OR(14)+OR(15),VLOOKUP(AI31,'13-15 лет'!$M$5:$T$105,8),IF(E31&lt;=16+OR(17),VLOOKUP(AI31,'16-17 лет'!$P$5:$S$105,4),"")))))</f>
        <v/>
      </c>
      <c r="AK31" s="225"/>
      <c r="AL31" s="221" t="str">
        <f ca="1">IF(E31&lt;=6+OR(7)+OR(8),"",IF(E31&lt;=9+OR(10),VLOOKUP(AK31,'9-10 ЛЕТ'!$M$5:$P$105,4,1),IF(E31&lt;=11+OR(12),VLOOKUP(AK31,'11-12 лет'!$M$5:$S$105,7,1),IF(E31&lt;=13+OR(14)+OR(15),VLOOKUP(AK31,'13-15 лет'!$N$5:$T$105,7,1),IF(E31&lt;=16+OR(17),VLOOKUP(AK31,'16-17 лет'!$I$5:$S$105,11,1),"")))))</f>
        <v/>
      </c>
      <c r="AM31" s="225"/>
      <c r="AN31" s="221" t="str">
        <f ca="1">IF(E31&lt;=6+OR(7)+OR(8),"",IF(E31&lt;=9+OR(10),VLOOKUP(AM31,'9-10 ЛЕТ'!$N$5:$P$105,3,1),IF(E31&lt;=11+OR(12),VLOOKUP(AM31,'11-12 лет'!$O$5:$S$105,5,1),IF(E31&lt;=13+OR(14)+OR(15),VLOOKUP(AM31,'13-15 лет'!$Q$5:$T$105,4,1),""))))</f>
        <v/>
      </c>
      <c r="AO31" s="225"/>
      <c r="AP31" s="221" t="str">
        <f ca="1">IF(E31&lt;=6+OR(7)+OR(8),"",IF(E31&lt;=9+OR(10),"",IF(E31&lt;=11+OR(12),"",IF(E31&lt;=13+OR(14)+OR(15),"",IF(E31&lt;=16+OR(17),VLOOKUP(AO31,'16-17 лет'!$L$5:$S$105,8,1),"")))))</f>
        <v/>
      </c>
      <c r="AQ31" s="247"/>
      <c r="AR31" s="221"/>
      <c r="AS31" s="247" t="e">
        <f t="shared" ca="1" si="6"/>
        <v>#VALUE!</v>
      </c>
      <c r="AT31" s="219"/>
    </row>
    <row r="33" spans="3:36" x14ac:dyDescent="0.25">
      <c r="C33" s="381" t="s">
        <v>206</v>
      </c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1"/>
      <c r="AC33" s="381"/>
      <c r="AD33" s="381"/>
      <c r="AE33" s="381"/>
      <c r="AF33" s="381"/>
      <c r="AG33" s="381"/>
      <c r="AH33" s="381"/>
      <c r="AI33" s="381"/>
      <c r="AJ33" s="381"/>
    </row>
    <row r="34" spans="3:36" x14ac:dyDescent="0.25">
      <c r="C34" s="381" t="s">
        <v>207</v>
      </c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1"/>
      <c r="Y34" s="381"/>
      <c r="Z34" s="381"/>
      <c r="AA34" s="381"/>
      <c r="AB34" s="381"/>
      <c r="AC34" s="381"/>
      <c r="AD34" s="381"/>
      <c r="AE34" s="381"/>
      <c r="AF34" s="381"/>
      <c r="AG34" s="381"/>
      <c r="AH34" s="381"/>
      <c r="AI34" s="381"/>
      <c r="AJ34" s="381"/>
    </row>
  </sheetData>
  <mergeCells count="15">
    <mergeCell ref="AU23:AU25"/>
    <mergeCell ref="AU3:AU6"/>
    <mergeCell ref="AU7:AU10"/>
    <mergeCell ref="AU11:AU14"/>
    <mergeCell ref="AU15:AU18"/>
    <mergeCell ref="AU19:AU22"/>
    <mergeCell ref="AT19:AT22"/>
    <mergeCell ref="C33:AJ33"/>
    <mergeCell ref="C34:AJ34"/>
    <mergeCell ref="AT23:AT25"/>
    <mergeCell ref="AT15:AT18"/>
    <mergeCell ref="A1:AT1"/>
    <mergeCell ref="AT3:AT6"/>
    <mergeCell ref="AT7:AT10"/>
    <mergeCell ref="AT11:AT14"/>
  </mergeCells>
  <phoneticPr fontId="1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3"/>
  <sheetViews>
    <sheetView zoomScale="80" zoomScaleNormal="80" workbookViewId="0">
      <selection activeCell="B7" sqref="B7"/>
    </sheetView>
  </sheetViews>
  <sheetFormatPr defaultRowHeight="15" x14ac:dyDescent="0.25"/>
  <cols>
    <col min="1" max="1" width="3" customWidth="1"/>
    <col min="2" max="2" width="20.5703125" customWidth="1"/>
    <col min="3" max="3" width="10.7109375" hidden="1" customWidth="1"/>
    <col min="4" max="4" width="12" customWidth="1"/>
    <col min="5" max="5" width="5.7109375" customWidth="1"/>
    <col min="6" max="6" width="10.5703125" customWidth="1"/>
    <col min="7" max="7" width="7" customWidth="1"/>
    <col min="8" max="8" width="7.5703125" customWidth="1"/>
    <col min="9" max="9" width="10.5703125" hidden="1" customWidth="1"/>
    <col min="10" max="10" width="6.140625" hidden="1" customWidth="1"/>
    <col min="11" max="11" width="0" hidden="1" customWidth="1"/>
    <col min="12" max="12" width="7" hidden="1" customWidth="1"/>
    <col min="13" max="13" width="0" hidden="1" customWidth="1"/>
    <col min="14" max="14" width="6.140625" hidden="1" customWidth="1"/>
    <col min="15" max="15" width="0" hidden="1" customWidth="1"/>
    <col min="16" max="16" width="6.85546875" hidden="1" customWidth="1"/>
    <col min="17" max="17" width="0" hidden="1" customWidth="1"/>
    <col min="18" max="18" width="6.5703125" hidden="1" customWidth="1"/>
    <col min="19" max="19" width="0" hidden="1" customWidth="1"/>
    <col min="20" max="20" width="6" hidden="1" customWidth="1"/>
    <col min="21" max="21" width="0" hidden="1" customWidth="1"/>
    <col min="22" max="22" width="6.7109375" hidden="1" customWidth="1"/>
    <col min="23" max="23" width="0" hidden="1" customWidth="1"/>
    <col min="24" max="24" width="6.140625" hidden="1" customWidth="1"/>
    <col min="25" max="25" width="0" hidden="1" customWidth="1"/>
    <col min="26" max="26" width="6" hidden="1" customWidth="1"/>
    <col min="27" max="27" width="0" hidden="1" customWidth="1"/>
    <col min="28" max="28" width="5.28515625" hidden="1" customWidth="1"/>
    <col min="29" max="29" width="5.28515625" customWidth="1"/>
    <col min="30" max="30" width="6" customWidth="1"/>
    <col min="31" max="31" width="6.140625" customWidth="1"/>
    <col min="32" max="32" width="5" customWidth="1"/>
    <col min="33" max="33" width="7.42578125" customWidth="1"/>
    <col min="34" max="34" width="5.5703125" customWidth="1"/>
    <col min="35" max="35" width="0" hidden="1" customWidth="1"/>
    <col min="36" max="36" width="5.7109375" hidden="1" customWidth="1"/>
    <col min="37" max="37" width="0" hidden="1" customWidth="1"/>
    <col min="38" max="38" width="5.28515625" hidden="1" customWidth="1"/>
    <col min="39" max="39" width="0" hidden="1" customWidth="1"/>
    <col min="40" max="40" width="1.140625" hidden="1" customWidth="1"/>
    <col min="41" max="41" width="7" customWidth="1"/>
    <col min="42" max="42" width="5.85546875" customWidth="1"/>
    <col min="43" max="43" width="8" customWidth="1"/>
    <col min="44" max="44" width="9.42578125" customWidth="1"/>
  </cols>
  <sheetData>
    <row r="1" spans="1:44" ht="33" customHeight="1" x14ac:dyDescent="0.25">
      <c r="A1" s="367" t="s">
        <v>160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</row>
    <row r="2" spans="1:44" x14ac:dyDescent="0.25">
      <c r="G2" s="56"/>
      <c r="I2" s="56"/>
      <c r="K2" s="56"/>
      <c r="L2" s="50"/>
      <c r="M2" s="56"/>
      <c r="O2" s="52"/>
      <c r="Q2" s="50"/>
      <c r="R2" s="50"/>
      <c r="S2" s="50"/>
      <c r="T2" s="50"/>
    </row>
    <row r="3" spans="1:44" ht="61.5" customHeight="1" thickBot="1" x14ac:dyDescent="0.3">
      <c r="A3" s="180" t="s">
        <v>0</v>
      </c>
      <c r="B3" s="181" t="s">
        <v>1</v>
      </c>
      <c r="C3" s="182" t="s">
        <v>2</v>
      </c>
      <c r="D3" s="183" t="s">
        <v>3</v>
      </c>
      <c r="E3" s="184" t="s">
        <v>4</v>
      </c>
      <c r="F3" s="185" t="s">
        <v>5</v>
      </c>
      <c r="G3" s="186" t="s">
        <v>118</v>
      </c>
      <c r="H3" s="187" t="s">
        <v>67</v>
      </c>
      <c r="I3" s="72" t="s">
        <v>69</v>
      </c>
      <c r="J3" s="188" t="s">
        <v>67</v>
      </c>
      <c r="K3" s="72" t="s">
        <v>84</v>
      </c>
      <c r="L3" s="187" t="s">
        <v>67</v>
      </c>
      <c r="M3" s="72" t="s">
        <v>110</v>
      </c>
      <c r="N3" s="187" t="s">
        <v>67</v>
      </c>
      <c r="O3" s="64" t="s">
        <v>119</v>
      </c>
      <c r="P3" s="187" t="s">
        <v>67</v>
      </c>
      <c r="Q3" s="64" t="s">
        <v>91</v>
      </c>
      <c r="R3" s="187" t="s">
        <v>67</v>
      </c>
      <c r="S3" s="64" t="s">
        <v>92</v>
      </c>
      <c r="T3" s="187" t="s">
        <v>67</v>
      </c>
      <c r="U3" s="189" t="s">
        <v>77</v>
      </c>
      <c r="V3" s="187" t="s">
        <v>67</v>
      </c>
      <c r="W3" s="190" t="s">
        <v>121</v>
      </c>
      <c r="X3" s="191" t="s">
        <v>67</v>
      </c>
      <c r="Y3" s="190" t="s">
        <v>122</v>
      </c>
      <c r="Z3" s="191" t="s">
        <v>67</v>
      </c>
      <c r="AA3" s="193" t="s">
        <v>125</v>
      </c>
      <c r="AB3" s="191" t="s">
        <v>67</v>
      </c>
      <c r="AC3" s="251" t="s">
        <v>126</v>
      </c>
      <c r="AD3" s="191" t="s">
        <v>67</v>
      </c>
      <c r="AE3" s="195" t="s">
        <v>127</v>
      </c>
      <c r="AF3" s="191" t="s">
        <v>67</v>
      </c>
      <c r="AG3" s="193" t="s">
        <v>128</v>
      </c>
      <c r="AH3" s="191" t="s">
        <v>67</v>
      </c>
      <c r="AI3" s="189" t="s">
        <v>87</v>
      </c>
      <c r="AJ3" s="191" t="s">
        <v>67</v>
      </c>
      <c r="AK3" s="189" t="s">
        <v>88</v>
      </c>
      <c r="AL3" s="191" t="s">
        <v>67</v>
      </c>
      <c r="AM3" s="189" t="s">
        <v>131</v>
      </c>
      <c r="AN3" s="191" t="s">
        <v>67</v>
      </c>
      <c r="AO3" s="331" t="s">
        <v>138</v>
      </c>
      <c r="AP3" s="191" t="s">
        <v>67</v>
      </c>
      <c r="AQ3" s="196" t="s">
        <v>139</v>
      </c>
      <c r="AR3" s="187" t="s">
        <v>140</v>
      </c>
    </row>
    <row r="4" spans="1:44" ht="18.75" customHeight="1" thickBot="1" x14ac:dyDescent="0.3">
      <c r="A4" s="254">
        <v>1</v>
      </c>
      <c r="B4" s="255" t="s">
        <v>169</v>
      </c>
      <c r="C4" s="256">
        <v>41876</v>
      </c>
      <c r="D4" s="257" t="s">
        <v>153</v>
      </c>
      <c r="E4" s="258"/>
      <c r="F4" s="255" t="str">
        <f>IF(E4&lt;=6+OR(7)+OR(8),CHOOSE(1,справочник!$A$4),IF(E4&lt;=9+OR(10),CHOOSE(1,справочник!$A$5),IF(E4&lt;=11+OR(12),CHOOSE(1,справочник!$A$6),IF(E4&lt;=13+OR(14)+OR(15),CHOOSE(1,справочник!$A$7),IF(E4&lt;=16+OR(17),CHOOSE(1,справочник!$A$8),IF(E4&lt;=18,CHOOSE(1,справочник!$A$9),""))))))</f>
        <v xml:space="preserve">I (6-8 лет) </v>
      </c>
      <c r="G4" s="205">
        <v>9.6999999999999993</v>
      </c>
      <c r="H4" s="206">
        <f>IF(E4&lt;=6+OR(7)+OR(8),VLOOKUP(G4,'6-8 ЛЕТ'!$N$5:$S$106,6),IF(E4&lt;=9+OR(10),VLOOKUP(G4,'9-10 ЛЕТ'!$T$5:$W$106,4),IF(E4&lt;=11+OR(12),VLOOKUP(G4,'11-12 лет'!$X$5:$AA$106,4),IF(E4&lt;=13+OR(14)+OR(15),VLOOKUP(G4,'13-15 лет'!$X$5:$AA$106,4),IF(E4&lt;=16+OR(17),VLOOKUP(G4,'16-17 лет'!$X$5:$AA$106,4),"")))))</f>
        <v>54</v>
      </c>
      <c r="I4" s="205"/>
      <c r="J4" s="206" t="e">
        <f>IF(E4&lt;=6+OR(7)+OR(8),VLOOKUP(I4,'6-8 ЛЕТ'!$O$5:$S$106,5,1),IF(E4&lt;=9+OR(10),VLOOKUP(I4,'9-10 ЛЕТ'!$R$5:$W$106,6,1),IF(E4&lt;=11+OR(12),VLOOKUP(I4,'11-12 лет'!$U$5:$AA$106,7,1),IF(E4&lt;=13+OR(14)+OR(15),VLOOKUP(I4,'13-15 лет'!$V$5:$AA$106,6,1),IF(E4&lt;=16+OR(17),VLOOKUP(I4,'16-17 лет'!$T$5:$AA$106,8,1),"")))))</f>
        <v>#N/A</v>
      </c>
      <c r="K4" s="205"/>
      <c r="L4" s="206" t="str">
        <f>IF(E4&lt;=6+OR(7)+OR(8),"",IF(E4&lt;=9+OR(10),VLOOKUP(K4,'9-10 ЛЕТ'!$Q$5:$W$106,7,1),IF(E4&lt;=11+OR(12),VLOOKUP(K4,'11-12 лет'!$T$5:$AA$106,8,1),IF(E4&lt;=13+OR(14)+OR(15),VLOOKUP(K4,'13-15 лет'!$U$5:$AA$106,7,1),IF(E4&lt;=16+OR(17),VLOOKUP(K4,'16-17 лет'!$U$5:$AA$106,7,1),"")))))</f>
        <v/>
      </c>
      <c r="M4" s="205"/>
      <c r="N4" s="206" t="str">
        <f>IF(E4&lt;=6+OR(7)+OR(8),"",IF(E4&lt;=9+OR(10),"",IF(E4&lt;=11+OR(12),"",IF(E4&lt;=13+OR(14)+OR(15),"",IF(E4&lt;=16+OR(17),VLOOKUP(M4,'16-17 лет'!$V$5:$AA$106,6,1),"")))))</f>
        <v/>
      </c>
      <c r="O4" s="207"/>
      <c r="P4" s="206" t="e">
        <f>IF(E4&lt;=6+OR(7)+OR(8),VLOOKUP(O4,'6-8 ЛЕТ'!$P$5:$S$106,4,1),IF(E4&lt;=9+OR(10),VLOOKUP(O4,'9-10 ЛЕТ'!$S$5:$W$106,5,1),""))</f>
        <v>#N/A</v>
      </c>
      <c r="Q4" s="208"/>
      <c r="R4" s="206" t="str">
        <f>IF(E4&lt;=6+OR(7)+OR(8),"",IF(E4&lt;=9+OR(10),"",IF(E4&lt;=11+OR(12),VLOOKUP(Q4,'11-12 лет'!$V$5:$AA$106,6,1),"")))</f>
        <v/>
      </c>
      <c r="S4" s="208"/>
      <c r="T4" s="206" t="str">
        <f>IF(E4&lt;=6+OR(7)+OR(8),"",IF(E4&lt;=9+OR(10),"",IF(E4&lt;=11+OR(12),VLOOKUP(S4,'11-12 лет'!$W$5:$AA$106,5,1),IF(E4&lt;=13+OR(14)+OR(15),VLOOKUP(S4,'13-15 лет'!$W$5:$AA$106,5,1),IF(E4&lt;=16+OR(17),VLOOKUP(S4,'16-17 лет'!$W$5:$AA$106,5,1),"")))))</f>
        <v/>
      </c>
      <c r="U4" s="208"/>
      <c r="V4" s="206" t="e">
        <f>IF(E4&lt;=6+OR(7)+OR(8),VLOOKUP(U4,'6-8 ЛЕТ'!$Q$5:$S$106,3,1),IF(E4&lt;=9+OR(10),VLOOKUP(U4,'9-10 ЛЕТ'!$U$5:$W$106,3,1),""))</f>
        <v>#N/A</v>
      </c>
      <c r="W4" s="208"/>
      <c r="X4" s="206" t="str">
        <f>IF(E4&lt;=6+OR(7)+OR(8),"",IF(E4&lt;=9+OR(10),"",IF(E4&lt;=11+OR(12),VLOOKUP(W4,'11-12 лет'!$Y$5:$AA$106,3,1),"")))</f>
        <v/>
      </c>
      <c r="Y4" s="245"/>
      <c r="Z4" s="206" t="str">
        <f>IF(E4&lt;=6+OR(7)+OR(8),"",IF(E4&lt;=9+OR(10),"",IF(E4&lt;=11+OR(12),"",IF(E4&lt;=13+OR(14)+OR(15),VLOOKUP(Y4,'13-15 лет'!$Y$5:$AA$106,3,1),IF(E4&lt;=16+OR(17),VLOOKUP(Y4,'16-17 лет'!$Y$5:$AA$106,3,1),"")))))</f>
        <v/>
      </c>
      <c r="AA4" s="245"/>
      <c r="AB4" s="206">
        <f>IF(E4&lt;=6+OR(7)+OR(8),VLOOKUP(AA4,'6-8 ЛЕТ'!$T$5:$Y$105,6,1),IF(E4&lt;=9+OR(10),VLOOKUP(AA4,'9-10 ЛЕТ'!$X$5:$AE$105,8,1),IF(E4&lt;=11+OR(12),VLOOKUP(AA4,'11-12 лет'!$AB$5:$AK$105,10,1),IF(E4&lt;=13+OR(14)+OR(15),VLOOKUP(AA4,'13-15 лет'!$AB$5:$AK$105,10,1),IF(E4&lt;=16+OR(17),VLOOKUP(AA4,'16-17 лет'!$AB$5:$AK$105,10,1),"")))))</f>
        <v>0</v>
      </c>
      <c r="AC4" s="245">
        <v>14</v>
      </c>
      <c r="AD4" s="206">
        <f>IF(E4&lt;=6+OR(7)+OR(8),VLOOKUP(AC4,'6-8 ЛЕТ'!$U$5:$Y$106,5,1),IF(E4&lt;=9+OR(10),VLOOKUP(AC4,'9-10 ЛЕТ'!$Y$5:$AE$105,7,1),IF(E4&lt;=11+OR(12),VLOOKUP(AC4,'11-12 лет'!$AC$5:$AK$105,9,1),IF(E4&lt;=13+OR(14)+OR(15),VLOOKUP(AC4,'13-15 лет'!$AC$5:$AK$105,9,1),IF(E4&lt;=16+OR(17),VLOOKUP(AC4,'16-17 лет'!$AC$5:$AK$105,9,1),"")))))</f>
        <v>61</v>
      </c>
      <c r="AE4" s="245">
        <v>7</v>
      </c>
      <c r="AF4" s="206">
        <f>IF(E4&lt;=6+OR(7)+OR(8),VLOOKUP(AE4,'6-8 ЛЕТ'!$V$5:$Y$105,4),IF(E4&lt;=9+OR(10),VLOOKUP(AE4,'9-10 ЛЕТ'!$Z$5:$AE$105,6),IF(E4&lt;=11+OR(12),VLOOKUP(AE4,'11-12 лет'!$AD$5:$AK$105,8),IF(E4&lt;=13+OR(14)+OR(15),VLOOKUP(AE4,'13-15 лет'!$AD$5:$AK$105,8),IF(E4&lt;=16+OR(17),VLOOKUP(AE4,'16-17 лет'!$AD$5:$AK$105,8),"")))))</f>
        <v>49</v>
      </c>
      <c r="AG4" s="245">
        <v>118</v>
      </c>
      <c r="AH4" s="206">
        <f>IF(E4&lt;=6+OR(7)+OR(8),VLOOKUP(AG4,'6-8 ЛЕТ'!$W$5:$Y$105,3,1),IF(E4&lt;=9+OR(10),VLOOKUP(AG4,'9-10 ЛЕТ'!$AB$5:$AE$105,4,1),IF(E4&lt;=11+OR(12),VLOOKUP(AG4,'11-12 лет'!$AF$5:$AK$105,6,1),IF(E4&lt;=13+OR(14)+OR(15),VLOOKUP(AG4,'13-15 лет'!$AF$5:$AK$105,6,1),IF(E4&lt;=16+OR(17),VLOOKUP(AG4,'13-15 лет'!$AF$5:$AK$105,6,1),"")))))</f>
        <v>42</v>
      </c>
      <c r="AI4" s="245"/>
      <c r="AJ4" s="206" t="str">
        <f>IF(E4&lt;=6+OR(7)+OR(8),"",IF(E4&lt;=9+OR(10),VLOOKUP(AI4,'9-10 ЛЕТ'!$AA$5:$AE$105,5,1),IF(E4&lt;=11+OR(12),VLOOKUP(AI4,'11-12 лет'!$AE$5:$AK$105,7,1),IF(E4&lt;=13+OR(14)+OR(15),VLOOKUP(AI4,'13-15 лет'!$AE$5:$AK$105,7,1),IF(E4&lt;=16+OR(17),VLOOKUP(AI4,'16-17 лет'!$AE$5:$AK$105,7,1),"")))))</f>
        <v/>
      </c>
      <c r="AK4" s="245"/>
      <c r="AL4" s="206" t="str">
        <f>IF(E4&lt;=6+OR(7)+OR(8),"",IF(E4&lt;=9+OR(10),VLOOKUP(AK4,'9-10 ЛЕТ'!$AC$5:$AE$105,3,1),IF(E4&lt;=11+OR(12),VLOOKUP(AK4,'11-12 лет'!$AG$5:$AK$105,5,1),IF(E4&lt;=13+OR(14)+OR(15),VLOOKUP(AK4,'13-15 лет'!$AH$5:$AK$105,4,1),""))))</f>
        <v/>
      </c>
      <c r="AM4" s="245"/>
      <c r="AN4" s="206" t="str">
        <f>IF(E4&lt;=6+OR(7)+OR(8),"",IF(E4&lt;=9+OR(10),"",IF(E4&lt;=11+OR(12),"",IF(E4&lt;=13+OR(14)+OR(15),"",IF(E4&lt;=16+OR(17),VLOOKUP(AM4,'16-17 лет'!$AH$5:$AK$105,4,1),"")))))</f>
        <v/>
      </c>
      <c r="AO4" s="245">
        <v>18</v>
      </c>
      <c r="AP4" s="206">
        <v>25</v>
      </c>
      <c r="AQ4" s="245">
        <f>AP4+AH4+AF4+AD4+H4</f>
        <v>231</v>
      </c>
      <c r="AR4" s="394">
        <f>AQ4+AQ5+AQ6</f>
        <v>548</v>
      </c>
    </row>
    <row r="5" spans="1:44" ht="16.5" thickBot="1" x14ac:dyDescent="0.3">
      <c r="A5" s="259">
        <v>2</v>
      </c>
      <c r="B5" s="260" t="s">
        <v>170</v>
      </c>
      <c r="C5" s="261">
        <v>41955</v>
      </c>
      <c r="D5" s="257" t="s">
        <v>153</v>
      </c>
      <c r="E5" s="262"/>
      <c r="F5" s="260" t="str">
        <f>IF(E5&lt;=6+OR(7)+OR(8),CHOOSE(1,справочник!$A$4),IF(E5&lt;=9+OR(10),CHOOSE(1,справочник!$A$5),IF(E5&lt;=11+OR(12),CHOOSE(1,справочник!$A$6),IF(E5&lt;=13+OR(14)+OR(15),CHOOSE(1,справочник!$A$7),IF(E5&lt;=16+OR(17),CHOOSE(1,справочник!$A$8),IF(E5&lt;=18,CHOOSE(1,справочник!$A$9),""))))))</f>
        <v xml:space="preserve">I (6-8 лет) </v>
      </c>
      <c r="G5" s="55">
        <v>10.3</v>
      </c>
      <c r="H5" s="206">
        <f>IF(E5&lt;=6+OR(7)+OR(8),VLOOKUP(G5,'6-8 ЛЕТ'!$N$5:$S$106,6),IF(E5&lt;=9+OR(10),VLOOKUP(G5,'9-10 ЛЕТ'!$T$5:$W$106,4),IF(E5&lt;=11+OR(12),VLOOKUP(G5,'11-12 лет'!$X$5:$AA$106,4),IF(E5&lt;=13+OR(14)+OR(15),VLOOKUP(G5,'13-15 лет'!$X$5:$AA$106,4),IF(E5&lt;=16+OR(17),VLOOKUP(G5,'16-17 лет'!$X$5:$AA$106,4),"")))))</f>
        <v>42</v>
      </c>
      <c r="I5" s="55"/>
      <c r="J5" s="179" t="e">
        <f>IF(E5&lt;=6+OR(7)+OR(8),VLOOKUP(I5,'6-8 ЛЕТ'!$O$5:$S$106,5,1),IF(E5&lt;=9+OR(10),VLOOKUP(I5,'9-10 ЛЕТ'!$R$5:$W$106,6,1),IF(E5&lt;=11+OR(12),VLOOKUP(I5,'11-12 лет'!$U$5:$AA$106,7,1),IF(E5&lt;=13+OR(14)+OR(15),VLOOKUP(I5,'13-15 лет'!$V$5:$AA$106,6,1),IF(E5&lt;=16+OR(17),VLOOKUP(I5,'16-17 лет'!$T$5:$AA$106,8,1),"")))))</f>
        <v>#N/A</v>
      </c>
      <c r="K5" s="55"/>
      <c r="L5" s="179" t="str">
        <f>IF(E5&lt;=6+OR(7)+OR(8),"",IF(E5&lt;=9+OR(10),VLOOKUP(K5,'9-10 ЛЕТ'!$Q$5:$W$106,7,1),IF(E5&lt;=11+OR(12),VLOOKUP(K5,'11-12 лет'!$T$5:$AA$106,8,1),IF(E5&lt;=13+OR(14)+OR(15),VLOOKUP(K5,'13-15 лет'!$U$5:$AA$106,7,1),IF(E5&lt;=16+OR(17),VLOOKUP(K5,'16-17 лет'!$U$5:$AA$106,7,1),"")))))</f>
        <v/>
      </c>
      <c r="M5" s="55"/>
      <c r="N5" s="179" t="str">
        <f>IF(E5&lt;=6+OR(7)+OR(8),"",IF(E5&lt;=9+OR(10),"",IF(E5&lt;=11+OR(12),"",IF(E5&lt;=13+OR(14)+OR(15),"",IF(E5&lt;=16+OR(17),VLOOKUP(M5,'16-17 лет'!$V$5:$AA$106,6,1),"")))))</f>
        <v/>
      </c>
      <c r="O5" s="51"/>
      <c r="P5" s="179" t="e">
        <f>IF(E5&lt;=6+OR(7)+OR(8),VLOOKUP(O5,'6-8 ЛЕТ'!$P$5:$S$106,4,1),IF(E5&lt;=9+OR(10),VLOOKUP(O5,'9-10 ЛЕТ'!$S$5:$W$106,5,1),""))</f>
        <v>#N/A</v>
      </c>
      <c r="Q5" s="48"/>
      <c r="R5" s="179" t="str">
        <f>IF(E5&lt;=6+OR(7)+OR(8),"",IF(E5&lt;=9+OR(10),"",IF(E5&lt;=11+OR(12),VLOOKUP(Q5,'11-12 лет'!$V$5:$AA$106,6,1),"")))</f>
        <v/>
      </c>
      <c r="S5" s="48"/>
      <c r="T5" s="179" t="str">
        <f>IF(E5&lt;=6+OR(7)+OR(8),"",IF(E5&lt;=9+OR(10),"",IF(E5&lt;=11+OR(12),VLOOKUP(S5,'11-12 лет'!$W$5:$AA$106,5,1),IF(E5&lt;=13+OR(14)+OR(15),VLOOKUP(S5,'13-15 лет'!$W$5:$AA$106,5,1),IF(E5&lt;=16+OR(17),VLOOKUP(S5,'16-17 лет'!$W$5:$AA$106,5,1),"")))))</f>
        <v/>
      </c>
      <c r="U5" s="48"/>
      <c r="V5" s="179" t="e">
        <f>IF(E5&lt;=6+OR(7)+OR(8),VLOOKUP(U5,'6-8 ЛЕТ'!$Q$5:$S$106,3,1),IF(E5&lt;=9+OR(10),VLOOKUP(U5,'9-10 ЛЕТ'!$U$5:$W$106,3,1),""))</f>
        <v>#N/A</v>
      </c>
      <c r="W5" s="48"/>
      <c r="X5" s="179" t="str">
        <f>IF(E5&lt;=6+OR(7)+OR(8),"",IF(E5&lt;=9+OR(10),"",IF(E5&lt;=11+OR(12),VLOOKUP(W5,'11-12 лет'!$Y$5:$AA$106,3,1),"")))</f>
        <v/>
      </c>
      <c r="Y5" s="73"/>
      <c r="Z5" s="179" t="str">
        <f>IF(E5&lt;=6+OR(7)+OR(8),"",IF(E5&lt;=9+OR(10),"",IF(E5&lt;=11+OR(12),"",IF(E5&lt;=13+OR(14)+OR(15),VLOOKUP(Y5,'13-15 лет'!$Y$5:$AA$106,3,1),IF(E5&lt;=16+OR(17),VLOOKUP(Y5,'16-17 лет'!$Y$5:$AA$106,3,1),"")))))</f>
        <v/>
      </c>
      <c r="AA5" s="73"/>
      <c r="AB5" s="179">
        <f>IF(E5&lt;=6+OR(7)+OR(8),VLOOKUP(AA5,'6-8 ЛЕТ'!$T$5:$Y$105,6,1),IF(E5&lt;=9+OR(10),VLOOKUP(AA5,'9-10 ЛЕТ'!$X$5:$AE$105,8,1),IF(E5&lt;=11+OR(12),VLOOKUP(AA5,'11-12 лет'!$AB$5:$AK$105,10,1),IF(E5&lt;=13+OR(14)+OR(15),VLOOKUP(AA5,'13-15 лет'!$AB$5:$AK$105,10,1),IF(E5&lt;=16+OR(17),VLOOKUP(AA5,'16-17 лет'!$AB$5:$AK$105,10,1),"")))))</f>
        <v>0</v>
      </c>
      <c r="AC5" s="73">
        <v>0</v>
      </c>
      <c r="AD5" s="206">
        <f>IF(E5&lt;=6+OR(7)+OR(8),VLOOKUP(AC5,'6-8 ЛЕТ'!$U$5:$Y$106,5,1),IF(E5&lt;=9+OR(10),VLOOKUP(AC5,'9-10 ЛЕТ'!$Y$5:$AE$105,7,1),IF(E5&lt;=11+OR(12),VLOOKUP(AC5,'11-12 лет'!$AC$5:$AK$105,9,1),IF(E5&lt;=13+OR(14)+OR(15),VLOOKUP(AC5,'13-15 лет'!$AC$5:$AK$105,9,1),IF(E5&lt;=16+OR(17),VLOOKUP(AC5,'16-17 лет'!$AC$5:$AK$105,9,1),"")))))</f>
        <v>0</v>
      </c>
      <c r="AE5" s="245">
        <v>4</v>
      </c>
      <c r="AF5" s="206">
        <f>IF(E5&lt;=6+OR(7)+OR(8),VLOOKUP(AE5,'6-8 ЛЕТ'!$V$5:$Y$105,4),IF(E5&lt;=9+OR(10),VLOOKUP(AE5,'9-10 ЛЕТ'!$Z$5:$AE$105,6),IF(E5&lt;=11+OR(12),VLOOKUP(AE5,'11-12 лет'!$AD$5:$AK$105,8),IF(E5&lt;=13+OR(14)+OR(15),VLOOKUP(AE5,'13-15 лет'!$AD$5:$AK$105,8),IF(E5&lt;=16+OR(17),VLOOKUP(AE5,'16-17 лет'!$AD$5:$AK$105,8),"")))))</f>
        <v>32</v>
      </c>
      <c r="AG5" s="73">
        <v>112</v>
      </c>
      <c r="AH5" s="206">
        <f>IF(E5&lt;=6+OR(7)+OR(8),VLOOKUP(AG5,'6-8 ЛЕТ'!$W$5:$Y$105,3,1),IF(E5&lt;=9+OR(10),VLOOKUP(AG5,'9-10 ЛЕТ'!$AB$5:$AE$105,4,1),IF(E5&lt;=11+OR(12),VLOOKUP(AG5,'11-12 лет'!$AF$5:$AK$105,6,1),IF(E5&lt;=13+OR(14)+OR(15),VLOOKUP(AG5,'13-15 лет'!$AF$5:$AK$105,6,1),IF(E5&lt;=16+OR(17),VLOOKUP(AG5,'13-15 лет'!$AF$5:$AK$105,6,1),"")))))</f>
        <v>34</v>
      </c>
      <c r="AI5" s="73"/>
      <c r="AJ5" s="179" t="str">
        <f>IF(E5&lt;=6+OR(7)+OR(8),"",IF(E5&lt;=9+OR(10),VLOOKUP(AI5,'9-10 ЛЕТ'!$AA$5:$AE$105,5,1),IF(E5&lt;=11+OR(12),VLOOKUP(AI5,'11-12 лет'!$AE$5:$AK$105,7,1),IF(E5&lt;=13+OR(14)+OR(15),VLOOKUP(AI5,'13-15 лет'!$AE$5:$AK$105,7,1),IF(E5&lt;=16+OR(17),VLOOKUP(AI5,'16-17 лет'!$AE$5:$AK$105,7,1),"")))))</f>
        <v/>
      </c>
      <c r="AK5" s="73"/>
      <c r="AL5" s="179" t="str">
        <f>IF(E5&lt;=6+OR(7)+OR(8),"",IF(E5&lt;=9+OR(10),VLOOKUP(AK5,'9-10 ЛЕТ'!$AC$5:$AE$105,3,1),IF(E5&lt;=11+OR(12),VLOOKUP(AK5,'11-12 лет'!$AG$5:$AK$105,5,1),IF(E5&lt;=13+OR(14)+OR(15),VLOOKUP(AK5,'13-15 лет'!$AH$5:$AK$105,4,1),""))))</f>
        <v/>
      </c>
      <c r="AM5" s="73"/>
      <c r="AN5" s="179" t="str">
        <f>IF(E5&lt;=6+OR(7)+OR(8),"",IF(E5&lt;=9+OR(10),"",IF(E5&lt;=11+OR(12),"",IF(E5&lt;=13+OR(14)+OR(15),"",IF(E5&lt;=16+OR(17),VLOOKUP(AM5,'16-17 лет'!$AH$5:$AK$105,4,1),"")))))</f>
        <v/>
      </c>
      <c r="AO5" s="73">
        <v>16</v>
      </c>
      <c r="AP5" s="206">
        <v>21</v>
      </c>
      <c r="AQ5" s="245">
        <f t="shared" ref="AQ5:AQ30" si="0">AP5+AH5+AF5+AD5+H5</f>
        <v>129</v>
      </c>
      <c r="AR5" s="371"/>
    </row>
    <row r="6" spans="1:44" ht="16.5" thickBot="1" x14ac:dyDescent="0.3">
      <c r="A6" s="263">
        <v>3</v>
      </c>
      <c r="B6" s="264" t="s">
        <v>171</v>
      </c>
      <c r="C6" s="265">
        <v>41861</v>
      </c>
      <c r="D6" s="257" t="s">
        <v>153</v>
      </c>
      <c r="E6" s="266"/>
      <c r="F6" s="264" t="str">
        <f>IF(E6&lt;=6+OR(7)+OR(8),CHOOSE(1,справочник!$A$4),IF(E6&lt;=9+OR(10),CHOOSE(1,справочник!$A$5),IF(E6&lt;=11+OR(12),CHOOSE(1,справочник!$A$6),IF(E6&lt;=13+OR(14)+OR(15),CHOOSE(1,справочник!$A$7),IF(E6&lt;=16+OR(17),CHOOSE(1,справочник!$A$8),IF(E6&lt;=18,CHOOSE(1,справочник!$A$9),""))))))</f>
        <v xml:space="preserve">I (6-8 лет) </v>
      </c>
      <c r="G6" s="211">
        <v>10.4</v>
      </c>
      <c r="H6" s="206">
        <f>IF(E6&lt;=6+OR(7)+OR(8),VLOOKUP(G6,'6-8 ЛЕТ'!$N$5:$S$106,6),IF(E6&lt;=9+OR(10),VLOOKUP(G6,'9-10 ЛЕТ'!$T$5:$W$106,4),IF(E6&lt;=11+OR(12),VLOOKUP(G6,'11-12 лет'!$X$5:$AA$106,4),IF(E6&lt;=13+OR(14)+OR(15),VLOOKUP(G6,'13-15 лет'!$X$5:$AA$106,4),IF(E6&lt;=16+OR(17),VLOOKUP(G6,'16-17 лет'!$X$5:$AA$106,4),"")))))</f>
        <v>40</v>
      </c>
      <c r="I6" s="211"/>
      <c r="J6" s="212" t="e">
        <f>IF(E6&lt;=6+OR(7)+OR(8),VLOOKUP(I6,'6-8 ЛЕТ'!$O$5:$S$106,5,1),IF(E6&lt;=9+OR(10),VLOOKUP(I6,'9-10 ЛЕТ'!$R$5:$W$106,6,1),IF(E6&lt;=11+OR(12),VLOOKUP(I6,'11-12 лет'!$U$5:$AA$106,7,1),IF(E6&lt;=13+OR(14)+OR(15),VLOOKUP(I6,'13-15 лет'!$V$5:$AA$106,6,1),IF(E6&lt;=16+OR(17),VLOOKUP(I6,'16-17 лет'!$T$5:$AA$106,8,1),"")))))</f>
        <v>#N/A</v>
      </c>
      <c r="K6" s="211"/>
      <c r="L6" s="212" t="str">
        <f>IF(E6&lt;=6+OR(7)+OR(8),"",IF(E6&lt;=9+OR(10),VLOOKUP(K6,'9-10 ЛЕТ'!$Q$5:$W$106,7,1),IF(E6&lt;=11+OR(12),VLOOKUP(K6,'11-12 лет'!$T$5:$AA$106,8,1),IF(E6&lt;=13+OR(14)+OR(15),VLOOKUP(K6,'13-15 лет'!$U$5:$AA$106,7,1),IF(E6&lt;=16+OR(17),VLOOKUP(K6,'16-17 лет'!$U$5:$AA$106,7,1),"")))))</f>
        <v/>
      </c>
      <c r="M6" s="211"/>
      <c r="N6" s="212" t="str">
        <f>IF(E6&lt;=6+OR(7)+OR(8),"",IF(E6&lt;=9+OR(10),"",IF(E6&lt;=11+OR(12),"",IF(E6&lt;=13+OR(14)+OR(15),"",IF(E6&lt;=16+OR(17),VLOOKUP(M6,'16-17 лет'!$V$5:$AA$106,6,1),"")))))</f>
        <v/>
      </c>
      <c r="O6" s="213"/>
      <c r="P6" s="212" t="e">
        <f>IF(E6&lt;=6+OR(7)+OR(8),VLOOKUP(O6,'6-8 ЛЕТ'!$P$5:$S$106,4,1),IF(E6&lt;=9+OR(10),VLOOKUP(O6,'9-10 ЛЕТ'!$S$5:$W$106,5,1),""))</f>
        <v>#N/A</v>
      </c>
      <c r="Q6" s="214"/>
      <c r="R6" s="212" t="str">
        <f>IF(E6&lt;=6+OR(7)+OR(8),"",IF(E6&lt;=9+OR(10),"",IF(E6&lt;=11+OR(12),VLOOKUP(Q6,'11-12 лет'!$V$5:$AA$106,6,1),"")))</f>
        <v/>
      </c>
      <c r="S6" s="214"/>
      <c r="T6" s="212" t="str">
        <f>IF(E6&lt;=6+OR(7)+OR(8),"",IF(E6&lt;=9+OR(10),"",IF(E6&lt;=11+OR(12),VLOOKUP(S6,'11-12 лет'!$W$5:$AA$106,5,1),IF(E6&lt;=13+OR(14)+OR(15),VLOOKUP(S6,'13-15 лет'!$W$5:$AA$106,5,1),IF(E6&lt;=16+OR(17),VLOOKUP(S6,'16-17 лет'!$W$5:$AA$106,5,1),"")))))</f>
        <v/>
      </c>
      <c r="U6" s="214"/>
      <c r="V6" s="212" t="e">
        <f>IF(E6&lt;=6+OR(7)+OR(8),VLOOKUP(U6,'6-8 ЛЕТ'!$Q$5:$S$106,3,1),IF(E6&lt;=9+OR(10),VLOOKUP(U6,'9-10 ЛЕТ'!$U$5:$W$106,3,1),""))</f>
        <v>#N/A</v>
      </c>
      <c r="W6" s="214"/>
      <c r="X6" s="212" t="str">
        <f>IF(E6&lt;=6+OR(7)+OR(8),"",IF(E6&lt;=9+OR(10),"",IF(E6&lt;=11+OR(12),VLOOKUP(W6,'11-12 лет'!$Y$5:$AA$106,3,1),"")))</f>
        <v/>
      </c>
      <c r="Y6" s="246"/>
      <c r="Z6" s="212" t="str">
        <f>IF(E6&lt;=6+OR(7)+OR(8),"",IF(E6&lt;=9+OR(10),"",IF(E6&lt;=11+OR(12),"",IF(E6&lt;=13+OR(14)+OR(15),VLOOKUP(Y6,'13-15 лет'!$Y$5:$AA$106,3,1),IF(E6&lt;=16+OR(17),VLOOKUP(Y6,'16-17 лет'!$Y$5:$AA$106,3,1),"")))))</f>
        <v/>
      </c>
      <c r="AA6" s="246"/>
      <c r="AB6" s="212">
        <f>IF(E6&lt;=6+OR(7)+OR(8),VLOOKUP(AA6,'6-8 ЛЕТ'!$T$5:$Y$105,6,1),IF(E6&lt;=9+OR(10),VLOOKUP(AA6,'9-10 ЛЕТ'!$X$5:$AE$105,8,1),IF(E6&lt;=11+OR(12),VLOOKUP(AA6,'11-12 лет'!$AB$5:$AK$105,10,1),IF(E6&lt;=13+OR(14)+OR(15),VLOOKUP(AA6,'13-15 лет'!$AB$5:$AK$105,10,1),IF(E6&lt;=16+OR(17),VLOOKUP(AA6,'16-17 лет'!$AB$5:$AK$105,10,1),"")))))</f>
        <v>0</v>
      </c>
      <c r="AC6" s="246">
        <v>3</v>
      </c>
      <c r="AD6" s="206">
        <f>IF(E6&lt;=6+OR(7)+OR(8),VLOOKUP(AC6,'6-8 ЛЕТ'!$U$5:$Y$106,5,1),IF(E6&lt;=9+OR(10),VLOOKUP(AC6,'9-10 ЛЕТ'!$Y$5:$AE$105,7,1),IF(E6&lt;=11+OR(12),VLOOKUP(AC6,'11-12 лет'!$AC$5:$AK$105,9,1),IF(E6&lt;=13+OR(14)+OR(15),VLOOKUP(AC6,'13-15 лет'!$AC$5:$AK$105,9,1),IF(E6&lt;=16+OR(17),VLOOKUP(AC6,'16-17 лет'!$AC$5:$AK$105,9,1),"")))))</f>
        <v>20</v>
      </c>
      <c r="AE6" s="245">
        <v>12</v>
      </c>
      <c r="AF6" s="206">
        <f>IF(E6&lt;=6+OR(7)+OR(8),VLOOKUP(AE6,'6-8 ЛЕТ'!$V$5:$Y$105,4),IF(E6&lt;=9+OR(10),VLOOKUP(AE6,'9-10 ЛЕТ'!$Z$5:$AE$105,6),IF(E6&lt;=11+OR(12),VLOOKUP(AE6,'11-12 лет'!$AD$5:$AK$105,8),IF(E6&lt;=13+OR(14)+OR(15),VLOOKUP(AE6,'13-15 лет'!$AD$5:$AK$105,8),IF(E6&lt;=16+OR(17),VLOOKUP(AE6,'16-17 лет'!$AD$5:$AK$105,8),"")))))</f>
        <v>65</v>
      </c>
      <c r="AG6" s="246">
        <v>114</v>
      </c>
      <c r="AH6" s="206">
        <f>IF(E6&lt;=6+OR(7)+OR(8),VLOOKUP(AG6,'6-8 ЛЕТ'!$W$5:$Y$105,3,1),IF(E6&lt;=9+OR(10),VLOOKUP(AG6,'9-10 ЛЕТ'!$AB$5:$AE$105,4,1),IF(E6&lt;=11+OR(12),VLOOKUP(AG6,'11-12 лет'!$AF$5:$AK$105,6,1),IF(E6&lt;=13+OR(14)+OR(15),VLOOKUP(AG6,'13-15 лет'!$AF$5:$AK$105,6,1),IF(E6&lt;=16+OR(17),VLOOKUP(AG6,'13-15 лет'!$AF$5:$AK$105,6,1),"")))))</f>
        <v>38</v>
      </c>
      <c r="AI6" s="246"/>
      <c r="AJ6" s="212" t="str">
        <f>IF(E6&lt;=6+OR(7)+OR(8),"",IF(E6&lt;=9+OR(10),VLOOKUP(AI6,'9-10 ЛЕТ'!$AA$5:$AE$105,5,1),IF(E6&lt;=11+OR(12),VLOOKUP(AI6,'11-12 лет'!$AE$5:$AK$105,7,1),IF(E6&lt;=13+OR(14)+OR(15),VLOOKUP(AI6,'13-15 лет'!$AE$5:$AK$105,7,1),IF(E6&lt;=16+OR(17),VLOOKUP(AI6,'16-17 лет'!$AE$5:$AK$105,7,1),"")))))</f>
        <v/>
      </c>
      <c r="AK6" s="246"/>
      <c r="AL6" s="212" t="str">
        <f>IF(E6&lt;=6+OR(7)+OR(8),"",IF(E6&lt;=9+OR(10),VLOOKUP(AK6,'9-10 ЛЕТ'!$AC$5:$AE$105,3,1),IF(E6&lt;=11+OR(12),VLOOKUP(AK6,'11-12 лет'!$AG$5:$AK$105,5,1),IF(E6&lt;=13+OR(14)+OR(15),VLOOKUP(AK6,'13-15 лет'!$AH$5:$AK$105,4,1),""))))</f>
        <v/>
      </c>
      <c r="AM6" s="246"/>
      <c r="AN6" s="212" t="str">
        <f>IF(E6&lt;=6+OR(7)+OR(8),"",IF(E6&lt;=9+OR(10),"",IF(E6&lt;=11+OR(12),"",IF(E6&lt;=13+OR(14)+OR(15),"",IF(E6&lt;=16+OR(17),VLOOKUP(AM6,'16-17 лет'!$AH$5:$AK$105,4,1),"")))))</f>
        <v/>
      </c>
      <c r="AO6" s="246">
        <v>18</v>
      </c>
      <c r="AP6" s="206">
        <v>25</v>
      </c>
      <c r="AQ6" s="245">
        <f t="shared" si="0"/>
        <v>188</v>
      </c>
      <c r="AR6" s="395"/>
    </row>
    <row r="7" spans="1:44" ht="16.5" thickBot="1" x14ac:dyDescent="0.3">
      <c r="A7" s="267">
        <v>1</v>
      </c>
      <c r="B7" s="268" t="s">
        <v>161</v>
      </c>
      <c r="C7" s="269">
        <v>41597</v>
      </c>
      <c r="D7" s="270" t="s">
        <v>134</v>
      </c>
      <c r="E7" s="271"/>
      <c r="F7" s="268" t="str">
        <f>IF(E7&lt;=6+OR(7)+OR(8),CHOOSE(1,справочник!$A$4),IF(E7&lt;=9+OR(10),CHOOSE(1,справочник!$A$5),IF(E7&lt;=11+OR(12),CHOOSE(1,справочник!$A$6),IF(E7&lt;=13+OR(14)+OR(15),CHOOSE(1,справочник!$A$7),IF(E7&lt;=16+OR(17),CHOOSE(1,справочник!$A$8),IF(E7&lt;=18,CHOOSE(1,справочник!$A$9),""))))))</f>
        <v xml:space="preserve">I (6-8 лет) </v>
      </c>
      <c r="G7" s="205">
        <v>10.039999999999999</v>
      </c>
      <c r="H7" s="206">
        <f>IF(E7&lt;=6+OR(7)+OR(8),VLOOKUP(G7,'6-8 ЛЕТ'!$N$5:$S$106,6),IF(E7&lt;=9+OR(10),VLOOKUP(G7,'9-10 ЛЕТ'!$T$5:$W$106,4),IF(E7&lt;=11+OR(12),VLOOKUP(G7,'11-12 лет'!$X$5:$AA$106,4),IF(E7&lt;=13+OR(14)+OR(15),VLOOKUP(G7,'13-15 лет'!$X$5:$AA$106,4),IF(E7&lt;=16+OR(17),VLOOKUP(G7,'16-17 лет'!$X$5:$AA$106,4),"")))))</f>
        <v>48</v>
      </c>
      <c r="I7" s="205"/>
      <c r="J7" s="206" t="e">
        <f>IF(E7&lt;=6+OR(7)+OR(8),VLOOKUP(I7,'6-8 ЛЕТ'!$O$5:$S$106,5,1),IF(E7&lt;=9+OR(10),VLOOKUP(I7,'9-10 ЛЕТ'!$R$5:$W$106,6,1),IF(E7&lt;=11+OR(12),VLOOKUP(I7,'11-12 лет'!$U$5:$AA$106,7,1),IF(E7&lt;=13+OR(14)+OR(15),VLOOKUP(I7,'13-15 лет'!$V$5:$AA$106,6,1),IF(E7&lt;=16+OR(17),VLOOKUP(I7,'16-17 лет'!$T$5:$AA$106,8,1),"")))))</f>
        <v>#N/A</v>
      </c>
      <c r="K7" s="205"/>
      <c r="L7" s="206" t="str">
        <f>IF(E7&lt;=6+OR(7)+OR(8),"",IF(E7&lt;=9+OR(10),VLOOKUP(K7,'9-10 ЛЕТ'!$Q$5:$W$106,7,1),IF(E7&lt;=11+OR(12),VLOOKUP(K7,'11-12 лет'!$T$5:$AA$106,8,1),IF(E7&lt;=13+OR(14)+OR(15),VLOOKUP(K7,'13-15 лет'!$U$5:$AA$106,7,1),IF(E7&lt;=16+OR(17),VLOOKUP(K7,'16-17 лет'!$U$5:$AA$106,7,1),"")))))</f>
        <v/>
      </c>
      <c r="M7" s="205"/>
      <c r="N7" s="206" t="str">
        <f>IF(E7&lt;=6+OR(7)+OR(8),"",IF(E7&lt;=9+OR(10),"",IF(E7&lt;=11+OR(12),"",IF(E7&lt;=13+OR(14)+OR(15),"",IF(E7&lt;=16+OR(17),VLOOKUP(M7,'16-17 лет'!$V$5:$AA$106,6,1),"")))))</f>
        <v/>
      </c>
      <c r="O7" s="207"/>
      <c r="P7" s="206" t="e">
        <f>IF(E7&lt;=6+OR(7)+OR(8),VLOOKUP(O7,'6-8 ЛЕТ'!$P$5:$S$106,4,1),IF(E7&lt;=9+OR(10),VLOOKUP(O7,'9-10 ЛЕТ'!$S$5:$W$106,5,1),""))</f>
        <v>#N/A</v>
      </c>
      <c r="Q7" s="208"/>
      <c r="R7" s="206" t="str">
        <f>IF(E7&lt;=6+OR(7)+OR(8),"",IF(E7&lt;=9+OR(10),"",IF(E7&lt;=11+OR(12),VLOOKUP(Q7,'11-12 лет'!$V$5:$AA$106,6,1),"")))</f>
        <v/>
      </c>
      <c r="S7" s="208"/>
      <c r="T7" s="206" t="str">
        <f>IF(E7&lt;=6+OR(7)+OR(8),"",IF(E7&lt;=9+OR(10),"",IF(E7&lt;=11+OR(12),VLOOKUP(S7,'11-12 лет'!$W$5:$AA$106,5,1),IF(E7&lt;=13+OR(14)+OR(15),VLOOKUP(S7,'13-15 лет'!$W$5:$AA$106,5,1),IF(E7&lt;=16+OR(17),VLOOKUP(S7,'16-17 лет'!$W$5:$AA$106,5,1),"")))))</f>
        <v/>
      </c>
      <c r="U7" s="208"/>
      <c r="V7" s="206" t="e">
        <f>IF(E7&lt;=6+OR(7)+OR(8),VLOOKUP(U7,'6-8 ЛЕТ'!$Q$5:$S$106,3,1),IF(E7&lt;=9+OR(10),VLOOKUP(U7,'9-10 ЛЕТ'!$U$5:$W$106,3,1),""))</f>
        <v>#N/A</v>
      </c>
      <c r="W7" s="208"/>
      <c r="X7" s="206" t="str">
        <f>IF(E7&lt;=6+OR(7)+OR(8),"",IF(E7&lt;=9+OR(10),"",IF(E7&lt;=11+OR(12),VLOOKUP(W7,'11-12 лет'!$Y$5:$AA$106,3,1),"")))</f>
        <v/>
      </c>
      <c r="Y7" s="245"/>
      <c r="Z7" s="206" t="str">
        <f>IF(E7&lt;=6+OR(7)+OR(8),"",IF(E7&lt;=9+OR(10),"",IF(E7&lt;=11+OR(12),"",IF(E7&lt;=13+OR(14)+OR(15),VLOOKUP(Y7,'13-15 лет'!$Y$5:$AA$106,3,1),IF(E7&lt;=16+OR(17),VLOOKUP(Y7,'16-17 лет'!$Y$5:$AA$106,3,1),"")))))</f>
        <v/>
      </c>
      <c r="AA7" s="245"/>
      <c r="AB7" s="206">
        <f>IF(E7&lt;=6+OR(7)+OR(8),VLOOKUP(AA7,'6-8 ЛЕТ'!$T$5:$Y$105,6,1),IF(E7&lt;=9+OR(10),VLOOKUP(AA7,'9-10 ЛЕТ'!$X$5:$AE$105,8,1),IF(E7&lt;=11+OR(12),VLOOKUP(AA7,'11-12 лет'!$AB$5:$AK$105,10,1),IF(E7&lt;=13+OR(14)+OR(15),VLOOKUP(AA7,'13-15 лет'!$AB$5:$AK$105,10,1),IF(E7&lt;=16+OR(17),VLOOKUP(AA7,'16-17 лет'!$AB$5:$AK$105,10,1),"")))))</f>
        <v>0</v>
      </c>
      <c r="AC7" s="245">
        <v>11</v>
      </c>
      <c r="AD7" s="206">
        <f>IF(E7&lt;=6+OR(7)+OR(8),VLOOKUP(AC7,'6-8 ЛЕТ'!$U$5:$Y$106,5,1),IF(E7&lt;=9+OR(10),VLOOKUP(AC7,'9-10 ЛЕТ'!$Y$5:$AE$105,7,1),IF(E7&lt;=11+OR(12),VLOOKUP(AC7,'11-12 лет'!$AC$5:$AK$105,9,1),IF(E7&lt;=13+OR(14)+OR(15),VLOOKUP(AC7,'13-15 лет'!$AC$5:$AK$105,9,1),IF(E7&lt;=16+OR(17),VLOOKUP(AC7,'16-17 лет'!$AC$5:$AK$105,9,1),"")))))</f>
        <v>60</v>
      </c>
      <c r="AE7" s="245">
        <v>9</v>
      </c>
      <c r="AF7" s="206">
        <f>IF(E7&lt;=6+OR(7)+OR(8),VLOOKUP(AE7,'6-8 ЛЕТ'!$V$5:$Y$105,4),IF(E7&lt;=9+OR(10),VLOOKUP(AE7,'9-10 ЛЕТ'!$Z$5:$AE$105,6),IF(E7&lt;=11+OR(12),VLOOKUP(AE7,'11-12 лет'!$AD$5:$AK$105,8),IF(E7&lt;=13+OR(14)+OR(15),VLOOKUP(AE7,'13-15 лет'!$AD$5:$AK$105,8),IF(E7&lt;=16+OR(17),VLOOKUP(AE7,'16-17 лет'!$AD$5:$AK$105,8),"")))))</f>
        <v>60</v>
      </c>
      <c r="AG7" s="245">
        <v>120</v>
      </c>
      <c r="AH7" s="206">
        <f>IF(E7&lt;=6+OR(7)+OR(8),VLOOKUP(AG7,'6-8 ЛЕТ'!$W$5:$Y$105,3,1),IF(E7&lt;=9+OR(10),VLOOKUP(AG7,'9-10 ЛЕТ'!$AB$5:$AE$105,4,1),IF(E7&lt;=11+OR(12),VLOOKUP(AG7,'11-12 лет'!$AF$5:$AK$105,6,1),IF(E7&lt;=13+OR(14)+OR(15),VLOOKUP(AG7,'13-15 лет'!$AF$5:$AK$105,6,1),IF(E7&lt;=16+OR(17),VLOOKUP(AG7,'13-15 лет'!$AF$5:$AK$105,6,1),"")))))</f>
        <v>44</v>
      </c>
      <c r="AI7" s="245"/>
      <c r="AJ7" s="206" t="str">
        <f>IF(E7&lt;=6+OR(7)+OR(8),"",IF(E7&lt;=9+OR(10),VLOOKUP(AI7,'9-10 ЛЕТ'!$AA$5:$AE$105,5,1),IF(E7&lt;=11+OR(12),VLOOKUP(AI7,'11-12 лет'!$AE$5:$AK$105,7,1),IF(E7&lt;=13+OR(14)+OR(15),VLOOKUP(AI7,'13-15 лет'!$AE$5:$AK$105,7,1),IF(E7&lt;=16+OR(17),VLOOKUP(AI7,'16-17 лет'!$AE$5:$AK$105,7,1),"")))))</f>
        <v/>
      </c>
      <c r="AK7" s="245"/>
      <c r="AL7" s="206" t="str">
        <f>IF(E7&lt;=6+OR(7)+OR(8),"",IF(E7&lt;=9+OR(10),VLOOKUP(AK7,'9-10 ЛЕТ'!$AC$5:$AE$105,3,1),IF(E7&lt;=11+OR(12),VLOOKUP(AK7,'11-12 лет'!$AG$5:$AK$105,5,1),IF(E7&lt;=13+OR(14)+OR(15),VLOOKUP(AK7,'13-15 лет'!$AH$5:$AK$105,4,1),""))))</f>
        <v/>
      </c>
      <c r="AM7" s="245"/>
      <c r="AN7" s="206" t="str">
        <f>IF(E7&lt;=6+OR(7)+OR(8),"",IF(E7&lt;=9+OR(10),"",IF(E7&lt;=11+OR(12),"",IF(E7&lt;=13+OR(14)+OR(15),"",IF(E7&lt;=16+OR(17),VLOOKUP(AM7,'16-17 лет'!$AH$5:$AK$105,4,1),"")))))</f>
        <v/>
      </c>
      <c r="AO7" s="245">
        <v>21</v>
      </c>
      <c r="AP7" s="206">
        <v>40</v>
      </c>
      <c r="AQ7" s="245">
        <f t="shared" si="0"/>
        <v>252</v>
      </c>
      <c r="AR7" s="396">
        <f t="shared" ref="AR7" si="1">AQ7+AQ8+AQ9</f>
        <v>681</v>
      </c>
    </row>
    <row r="8" spans="1:44" ht="16.5" thickBot="1" x14ac:dyDescent="0.3">
      <c r="A8" s="272">
        <v>2</v>
      </c>
      <c r="B8" s="273" t="s">
        <v>162</v>
      </c>
      <c r="C8" s="274">
        <v>41638</v>
      </c>
      <c r="D8" s="275" t="s">
        <v>134</v>
      </c>
      <c r="E8" s="276"/>
      <c r="F8" s="273" t="str">
        <f>IF(E8&lt;=6+OR(7)+OR(8),CHOOSE(1,справочник!$A$4),IF(E8&lt;=9+OR(10),CHOOSE(1,справочник!$A$5),IF(E8&lt;=11+OR(12),CHOOSE(1,справочник!$A$6),IF(E8&lt;=13+OR(14)+OR(15),CHOOSE(1,справочник!$A$7),IF(E8&lt;=16+OR(17),CHOOSE(1,справочник!$A$8),IF(E8&lt;=18,CHOOSE(1,справочник!$A$9),""))))))</f>
        <v xml:space="preserve">I (6-8 лет) </v>
      </c>
      <c r="G8" s="55">
        <v>10.3</v>
      </c>
      <c r="H8" s="206">
        <f>IF(E8&lt;=6+OR(7)+OR(8),VLOOKUP(G8,'6-8 ЛЕТ'!$N$5:$S$106,6),IF(E8&lt;=9+OR(10),VLOOKUP(G8,'9-10 ЛЕТ'!$T$5:$W$106,4),IF(E8&lt;=11+OR(12),VLOOKUP(G8,'11-12 лет'!$X$5:$AA$106,4),IF(E8&lt;=13+OR(14)+OR(15),VLOOKUP(G8,'13-15 лет'!$X$5:$AA$106,4),IF(E8&lt;=16+OR(17),VLOOKUP(G8,'16-17 лет'!$X$5:$AA$106,4),"")))))</f>
        <v>42</v>
      </c>
      <c r="I8" s="55"/>
      <c r="J8" s="179" t="e">
        <f>IF(E8&lt;=6+OR(7)+OR(8),VLOOKUP(I8,'6-8 ЛЕТ'!$O$5:$S$106,5,1),IF(E8&lt;=9+OR(10),VLOOKUP(I8,'9-10 ЛЕТ'!$R$5:$W$106,6,1),IF(E8&lt;=11+OR(12),VLOOKUP(I8,'11-12 лет'!$U$5:$AA$106,7,1),IF(E8&lt;=13+OR(14)+OR(15),VLOOKUP(I8,'13-15 лет'!$V$5:$AA$106,6,1),IF(E8&lt;=16+OR(17),VLOOKUP(I8,'16-17 лет'!$T$5:$AA$106,8,1),"")))))</f>
        <v>#N/A</v>
      </c>
      <c r="K8" s="55"/>
      <c r="L8" s="179" t="str">
        <f>IF(E8&lt;=6+OR(7)+OR(8),"",IF(E8&lt;=9+OR(10),VLOOKUP(K8,'9-10 ЛЕТ'!$Q$5:$W$106,7,1),IF(E8&lt;=11+OR(12),VLOOKUP(K8,'11-12 лет'!$T$5:$AA$106,8,1),IF(E8&lt;=13+OR(14)+OR(15),VLOOKUP(K8,'13-15 лет'!$U$5:$AA$106,7,1),IF(E8&lt;=16+OR(17),VLOOKUP(K8,'16-17 лет'!$U$5:$AA$106,7,1),"")))))</f>
        <v/>
      </c>
      <c r="M8" s="55"/>
      <c r="N8" s="179" t="str">
        <f>IF(E8&lt;=6+OR(7)+OR(8),"",IF(E8&lt;=9+OR(10),"",IF(E8&lt;=11+OR(12),"",IF(E8&lt;=13+OR(14)+OR(15),"",IF(E8&lt;=16+OR(17),VLOOKUP(M8,'16-17 лет'!$V$5:$AA$106,6,1),"")))))</f>
        <v/>
      </c>
      <c r="O8" s="51"/>
      <c r="P8" s="179" t="e">
        <f>IF(E8&lt;=6+OR(7)+OR(8),VLOOKUP(O8,'6-8 ЛЕТ'!$P$5:$S$106,4,1),IF(E8&lt;=9+OR(10),VLOOKUP(O8,'9-10 ЛЕТ'!$S$5:$W$106,5,1),""))</f>
        <v>#N/A</v>
      </c>
      <c r="Q8" s="48"/>
      <c r="R8" s="179" t="str">
        <f>IF(E8&lt;=6+OR(7)+OR(8),"",IF(E8&lt;=9+OR(10),"",IF(E8&lt;=11+OR(12),VLOOKUP(Q8,'11-12 лет'!$V$5:$AA$106,6,1),"")))</f>
        <v/>
      </c>
      <c r="S8" s="48"/>
      <c r="T8" s="179" t="str">
        <f>IF(E8&lt;=6+OR(7)+OR(8),"",IF(E8&lt;=9+OR(10),"",IF(E8&lt;=11+OR(12),VLOOKUP(S8,'11-12 лет'!$W$5:$AA$106,5,1),IF(E8&lt;=13+OR(14)+OR(15),VLOOKUP(S8,'13-15 лет'!$W$5:$AA$106,5,1),IF(E8&lt;=16+OR(17),VLOOKUP(S8,'16-17 лет'!$W$5:$AA$106,5,1),"")))))</f>
        <v/>
      </c>
      <c r="U8" s="48"/>
      <c r="V8" s="179" t="e">
        <f>IF(E8&lt;=6+OR(7)+OR(8),VLOOKUP(U8,'6-8 ЛЕТ'!$Q$5:$S$106,3,1),IF(E8&lt;=9+OR(10),VLOOKUP(U8,'9-10 ЛЕТ'!$U$5:$W$106,3,1),""))</f>
        <v>#N/A</v>
      </c>
      <c r="W8" s="48"/>
      <c r="X8" s="179" t="str">
        <f>IF(E8&lt;=6+OR(7)+OR(8),"",IF(E8&lt;=9+OR(10),"",IF(E8&lt;=11+OR(12),VLOOKUP(W8,'11-12 лет'!$Y$5:$AA$106,3,1),"")))</f>
        <v/>
      </c>
      <c r="Y8" s="73"/>
      <c r="Z8" s="179" t="str">
        <f>IF(E8&lt;=6+OR(7)+OR(8),"",IF(E8&lt;=9+OR(10),"",IF(E8&lt;=11+OR(12),"",IF(E8&lt;=13+OR(14)+OR(15),VLOOKUP(Y8,'13-15 лет'!$Y$5:$AA$106,3,1),IF(E8&lt;=16+OR(17),VLOOKUP(Y8,'16-17 лет'!$Y$5:$AA$106,3,1),"")))))</f>
        <v/>
      </c>
      <c r="AA8" s="73"/>
      <c r="AB8" s="179">
        <f>IF(E8&lt;=6+OR(7)+OR(8),VLOOKUP(AA8,'6-8 ЛЕТ'!$T$5:$Y$105,6,1),IF(E8&lt;=9+OR(10),VLOOKUP(AA8,'9-10 ЛЕТ'!$X$5:$AE$105,8,1),IF(E8&lt;=11+OR(12),VLOOKUP(AA8,'11-12 лет'!$AB$5:$AK$105,10,1),IF(E8&lt;=13+OR(14)+OR(15),VLOOKUP(AA8,'13-15 лет'!$AB$5:$AK$105,10,1),IF(E8&lt;=16+OR(17),VLOOKUP(AA8,'16-17 лет'!$AB$5:$AK$105,10,1),"")))))</f>
        <v>0</v>
      </c>
      <c r="AC8" s="73">
        <v>0</v>
      </c>
      <c r="AD8" s="206">
        <f>IF(E8&lt;=6+OR(7)+OR(8),VLOOKUP(AC8,'6-8 ЛЕТ'!$U$5:$Y$106,5,1),IF(E8&lt;=9+OR(10),VLOOKUP(AC8,'9-10 ЛЕТ'!$Y$5:$AE$105,7,1),IF(E8&lt;=11+OR(12),VLOOKUP(AC8,'11-12 лет'!$AC$5:$AK$105,9,1),IF(E8&lt;=13+OR(14)+OR(15),VLOOKUP(AC8,'13-15 лет'!$AC$5:$AK$105,9,1),IF(E8&lt;=16+OR(17),VLOOKUP(AC8,'16-17 лет'!$AC$5:$AK$105,9,1),"")))))</f>
        <v>0</v>
      </c>
      <c r="AE8" s="73">
        <v>7</v>
      </c>
      <c r="AF8" s="206">
        <f>IF(E8&lt;=6+OR(7)+OR(8),VLOOKUP(AE8,'6-8 ЛЕТ'!$V$5:$Y$105,4),IF(E8&lt;=9+OR(10),VLOOKUP(AE8,'9-10 ЛЕТ'!$Z$5:$AE$105,6),IF(E8&lt;=11+OR(12),VLOOKUP(AE8,'11-12 лет'!$AD$5:$AK$105,8),IF(E8&lt;=13+OR(14)+OR(15),VLOOKUP(AE8,'13-15 лет'!$AD$5:$AK$105,8),IF(E8&lt;=16+OR(17),VLOOKUP(AE8,'16-17 лет'!$AD$5:$AK$105,8),"")))))</f>
        <v>49</v>
      </c>
      <c r="AG8" s="73">
        <v>119</v>
      </c>
      <c r="AH8" s="206">
        <f>IF(E8&lt;=6+OR(7)+OR(8),VLOOKUP(AG8,'6-8 ЛЕТ'!$W$5:$Y$105,3,1),IF(E8&lt;=9+OR(10),VLOOKUP(AG8,'9-10 ЛЕТ'!$AB$5:$AE$105,4,1),IF(E8&lt;=11+OR(12),VLOOKUP(AG8,'11-12 лет'!$AF$5:$AK$105,6,1),IF(E8&lt;=13+OR(14)+OR(15),VLOOKUP(AG8,'13-15 лет'!$AF$5:$AK$105,6,1),IF(E8&lt;=16+OR(17),VLOOKUP(AG8,'13-15 лет'!$AF$5:$AK$105,6,1),"")))))</f>
        <v>43</v>
      </c>
      <c r="AI8" s="73"/>
      <c r="AJ8" s="179" t="str">
        <f>IF(E8&lt;=6+OR(7)+OR(8),"",IF(E8&lt;=9+OR(10),VLOOKUP(AI8,'9-10 ЛЕТ'!$AA$5:$AE$105,5,1),IF(E8&lt;=11+OR(12),VLOOKUP(AI8,'11-12 лет'!$AE$5:$AK$105,7,1),IF(E8&lt;=13+OR(14)+OR(15),VLOOKUP(AI8,'13-15 лет'!$AE$5:$AK$105,7,1),IF(E8&lt;=16+OR(17),VLOOKUP(AI8,'16-17 лет'!$AE$5:$AK$105,7,1),"")))))</f>
        <v/>
      </c>
      <c r="AK8" s="73"/>
      <c r="AL8" s="179" t="str">
        <f>IF(E8&lt;=6+OR(7)+OR(8),"",IF(E8&lt;=9+OR(10),VLOOKUP(AK8,'9-10 ЛЕТ'!$AC$5:$AE$105,3,1),IF(E8&lt;=11+OR(12),VLOOKUP(AK8,'11-12 лет'!$AG$5:$AK$105,5,1),IF(E8&lt;=13+OR(14)+OR(15),VLOOKUP(AK8,'13-15 лет'!$AH$5:$AK$105,4,1),""))))</f>
        <v/>
      </c>
      <c r="AM8" s="73"/>
      <c r="AN8" s="179" t="str">
        <f>IF(E8&lt;=6+OR(7)+OR(8),"",IF(E8&lt;=9+OR(10),"",IF(E8&lt;=11+OR(12),"",IF(E8&lt;=13+OR(14)+OR(15),"",IF(E8&lt;=16+OR(17),VLOOKUP(AM8,'16-17 лет'!$AH$5:$AK$105,4,1),"")))))</f>
        <v/>
      </c>
      <c r="AO8" s="73">
        <v>15</v>
      </c>
      <c r="AP8" s="206">
        <v>19</v>
      </c>
      <c r="AQ8" s="245">
        <f t="shared" si="0"/>
        <v>153</v>
      </c>
      <c r="AR8" s="374"/>
    </row>
    <row r="9" spans="1:44" ht="16.5" thickBot="1" x14ac:dyDescent="0.3">
      <c r="A9" s="277">
        <v>3</v>
      </c>
      <c r="B9" s="278" t="s">
        <v>168</v>
      </c>
      <c r="C9" s="279">
        <v>41648</v>
      </c>
      <c r="D9" s="280" t="s">
        <v>134</v>
      </c>
      <c r="E9" s="281"/>
      <c r="F9" s="278" t="str">
        <f>IF(E9&lt;=6+OR(7)+OR(8),CHOOSE(1,справочник!$A$4),IF(E9&lt;=9+OR(10),CHOOSE(1,справочник!$A$5),IF(E9&lt;=11+OR(12),CHOOSE(1,справочник!$A$6),IF(E9&lt;=13+OR(14)+OR(15),CHOOSE(1,справочник!$A$7),IF(E9&lt;=16+OR(17),CHOOSE(1,справочник!$A$8),IF(E9&lt;=18,CHOOSE(1,справочник!$A$9),""))))))</f>
        <v xml:space="preserve">I (6-8 лет) </v>
      </c>
      <c r="G9" s="211">
        <v>8.8000000000000007</v>
      </c>
      <c r="H9" s="206">
        <f>IF(E9&lt;=6+OR(7)+OR(8),VLOOKUP(G9,'6-8 ЛЕТ'!$N$5:$S$106,6),IF(E9&lt;=9+OR(10),VLOOKUP(G9,'9-10 ЛЕТ'!$T$5:$W$106,4),IF(E9&lt;=11+OR(12),VLOOKUP(G9,'11-12 лет'!$X$5:$AA$106,4),IF(E9&lt;=13+OR(14)+OR(15),VLOOKUP(G9,'13-15 лет'!$X$5:$AA$106,4),IF(E9&lt;=16+OR(17),VLOOKUP(G9,'16-17 лет'!$X$5:$AA$106,4),"")))))</f>
        <v>64</v>
      </c>
      <c r="I9" s="211"/>
      <c r="J9" s="212" t="e">
        <f>IF(E9&lt;=6+OR(7)+OR(8),VLOOKUP(I9,'6-8 ЛЕТ'!$O$5:$S$106,5,1),IF(E9&lt;=9+OR(10),VLOOKUP(I9,'9-10 ЛЕТ'!$R$5:$W$106,6,1),IF(E9&lt;=11+OR(12),VLOOKUP(I9,'11-12 лет'!$U$5:$AA$106,7,1),IF(E9&lt;=13+OR(14)+OR(15),VLOOKUP(I9,'13-15 лет'!$V$5:$AA$106,6,1),IF(E9&lt;=16+OR(17),VLOOKUP(I9,'16-17 лет'!$T$5:$AA$106,8,1),"")))))</f>
        <v>#N/A</v>
      </c>
      <c r="K9" s="211"/>
      <c r="L9" s="212" t="str">
        <f>IF(E9&lt;=6+OR(7)+OR(8),"",IF(E9&lt;=9+OR(10),VLOOKUP(K9,'9-10 ЛЕТ'!$Q$5:$W$106,7,1),IF(E9&lt;=11+OR(12),VLOOKUP(K9,'11-12 лет'!$T$5:$AA$106,8,1),IF(E9&lt;=13+OR(14)+OR(15),VLOOKUP(K9,'13-15 лет'!$U$5:$AA$106,7,1),IF(E9&lt;=16+OR(17),VLOOKUP(K9,'16-17 лет'!$U$5:$AA$106,7,1),"")))))</f>
        <v/>
      </c>
      <c r="M9" s="211"/>
      <c r="N9" s="212" t="str">
        <f>IF(E9&lt;=6+OR(7)+OR(8),"",IF(E9&lt;=9+OR(10),"",IF(E9&lt;=11+OR(12),"",IF(E9&lt;=13+OR(14)+OR(15),"",IF(E9&lt;=16+OR(17),VLOOKUP(M9,'16-17 лет'!$V$5:$AA$106,6,1),"")))))</f>
        <v/>
      </c>
      <c r="O9" s="213"/>
      <c r="P9" s="212" t="e">
        <f>IF(E9&lt;=6+OR(7)+OR(8),VLOOKUP(O9,'6-8 ЛЕТ'!$P$5:$S$106,4,1),IF(E9&lt;=9+OR(10),VLOOKUP(O9,'9-10 ЛЕТ'!$S$5:$W$106,5,1),""))</f>
        <v>#N/A</v>
      </c>
      <c r="Q9" s="214"/>
      <c r="R9" s="212" t="str">
        <f>IF(E9&lt;=6+OR(7)+OR(8),"",IF(E9&lt;=9+OR(10),"",IF(E9&lt;=11+OR(12),VLOOKUP(Q9,'11-12 лет'!$V$5:$AA$106,6,1),"")))</f>
        <v/>
      </c>
      <c r="S9" s="214"/>
      <c r="T9" s="212" t="str">
        <f>IF(E9&lt;=6+OR(7)+OR(8),"",IF(E9&lt;=9+OR(10),"",IF(E9&lt;=11+OR(12),VLOOKUP(S9,'11-12 лет'!$W$5:$AA$106,5,1),IF(E9&lt;=13+OR(14)+OR(15),VLOOKUP(S9,'13-15 лет'!$W$5:$AA$106,5,1),IF(E9&lt;=16+OR(17),VLOOKUP(S9,'16-17 лет'!$W$5:$AA$106,5,1),"")))))</f>
        <v/>
      </c>
      <c r="U9" s="214"/>
      <c r="V9" s="212" t="e">
        <f>IF(E9&lt;=6+OR(7)+OR(8),VLOOKUP(U9,'6-8 ЛЕТ'!$Q$5:$S$106,3,1),IF(E9&lt;=9+OR(10),VLOOKUP(U9,'9-10 ЛЕТ'!$U$5:$W$106,3,1),""))</f>
        <v>#N/A</v>
      </c>
      <c r="W9" s="214"/>
      <c r="X9" s="212" t="str">
        <f>IF(E9&lt;=6+OR(7)+OR(8),"",IF(E9&lt;=9+OR(10),"",IF(E9&lt;=11+OR(12),VLOOKUP(W9,'11-12 лет'!$Y$5:$AA$106,3,1),"")))</f>
        <v/>
      </c>
      <c r="Y9" s="246"/>
      <c r="Z9" s="212" t="str">
        <f>IF(E9&lt;=6+OR(7)+OR(8),"",IF(E9&lt;=9+OR(10),"",IF(E9&lt;=11+OR(12),"",IF(E9&lt;=13+OR(14)+OR(15),VLOOKUP(Y9,'13-15 лет'!$Y$5:$AA$106,3,1),IF(E9&lt;=16+OR(17),VLOOKUP(Y9,'16-17 лет'!$Y$5:$AA$106,3,1),"")))))</f>
        <v/>
      </c>
      <c r="AA9" s="246"/>
      <c r="AB9" s="212">
        <f>IF(E9&lt;=6+OR(7)+OR(8),VLOOKUP(AA9,'6-8 ЛЕТ'!$T$5:$Y$105,6,1),IF(E9&lt;=9+OR(10),VLOOKUP(AA9,'9-10 ЛЕТ'!$X$5:$AE$105,8,1),IF(E9&lt;=11+OR(12),VLOOKUP(AA9,'11-12 лет'!$AB$5:$AK$105,10,1),IF(E9&lt;=13+OR(14)+OR(15),VLOOKUP(AA9,'13-15 лет'!$AB$5:$AK$105,10,1),IF(E9&lt;=16+OR(17),VLOOKUP(AA9,'16-17 лет'!$AB$5:$AK$105,10,1),"")))))</f>
        <v>0</v>
      </c>
      <c r="AC9" s="246">
        <v>6</v>
      </c>
      <c r="AD9" s="206">
        <f>IF(E9&lt;=6+OR(7)+OR(8),VLOOKUP(AC9,'6-8 ЛЕТ'!$U$5:$Y$106,5,1),IF(E9&lt;=9+OR(10),VLOOKUP(AC9,'9-10 ЛЕТ'!$Y$5:$AE$105,7,1),IF(E9&lt;=11+OR(12),VLOOKUP(AC9,'11-12 лет'!$AC$5:$AK$105,9,1),IF(E9&lt;=13+OR(14)+OR(15),VLOOKUP(AC9,'13-15 лет'!$AC$5:$AK$105,9,1),IF(E9&lt;=16+OR(17),VLOOKUP(AC9,'16-17 лет'!$AC$5:$AK$105,9,1),"")))))</f>
        <v>40</v>
      </c>
      <c r="AE9" s="246">
        <v>12</v>
      </c>
      <c r="AF9" s="206">
        <f>IF(E9&lt;=6+OR(7)+OR(8),VLOOKUP(AE9,'6-8 ЛЕТ'!$V$5:$Y$105,4),IF(E9&lt;=9+OR(10),VLOOKUP(AE9,'9-10 ЛЕТ'!$Z$5:$AE$105,6),IF(E9&lt;=11+OR(12),VLOOKUP(AE9,'11-12 лет'!$AD$5:$AK$105,8),IF(E9&lt;=13+OR(14)+OR(15),VLOOKUP(AE9,'13-15 лет'!$AD$5:$AK$105,8),IF(E9&lt;=16+OR(17),VLOOKUP(AE9,'16-17 лет'!$AD$5:$AK$105,8),"")))))</f>
        <v>65</v>
      </c>
      <c r="AG9" s="246">
        <v>116</v>
      </c>
      <c r="AH9" s="206">
        <f>IF(E9&lt;=6+OR(7)+OR(8),VLOOKUP(AG9,'6-8 ЛЕТ'!$W$5:$Y$105,3,1),IF(E9&lt;=9+OR(10),VLOOKUP(AG9,'9-10 ЛЕТ'!$AB$5:$AE$105,4,1),IF(E9&lt;=11+OR(12),VLOOKUP(AG9,'11-12 лет'!$AF$5:$AK$105,6,1),IF(E9&lt;=13+OR(14)+OR(15),VLOOKUP(AG9,'13-15 лет'!$AF$5:$AK$105,6,1),IF(E9&lt;=16+OR(17),VLOOKUP(AG9,'13-15 лет'!$AF$5:$AK$105,6,1),"")))))</f>
        <v>40</v>
      </c>
      <c r="AI9" s="246"/>
      <c r="AJ9" s="212" t="str">
        <f>IF(E9&lt;=6+OR(7)+OR(8),"",IF(E9&lt;=9+OR(10),VLOOKUP(AI9,'9-10 ЛЕТ'!$AA$5:$AE$105,5,1),IF(E9&lt;=11+OR(12),VLOOKUP(AI9,'11-12 лет'!$AE$5:$AK$105,7,1),IF(E9&lt;=13+OR(14)+OR(15),VLOOKUP(AI9,'13-15 лет'!$AE$5:$AK$105,7,1),IF(E9&lt;=16+OR(17),VLOOKUP(AI9,'16-17 лет'!$AE$5:$AK$105,7,1),"")))))</f>
        <v/>
      </c>
      <c r="AK9" s="246"/>
      <c r="AL9" s="212" t="str">
        <f>IF(E9&lt;=6+OR(7)+OR(8),"",IF(E9&lt;=9+OR(10),VLOOKUP(AK9,'9-10 ЛЕТ'!$AC$5:$AE$105,3,1),IF(E9&lt;=11+OR(12),VLOOKUP(AK9,'11-12 лет'!$AG$5:$AK$105,5,1),IF(E9&lt;=13+OR(14)+OR(15),VLOOKUP(AK9,'13-15 лет'!$AH$5:$AK$105,4,1),""))))</f>
        <v/>
      </c>
      <c r="AM9" s="246"/>
      <c r="AN9" s="212" t="str">
        <f>IF(E9&lt;=6+OR(7)+OR(8),"",IF(E9&lt;=9+OR(10),"",IF(E9&lt;=11+OR(12),"",IF(E9&lt;=13+OR(14)+OR(15),"",IF(E9&lt;=16+OR(17),VLOOKUP(AM9,'16-17 лет'!$AH$5:$AK$105,4,1),"")))))</f>
        <v/>
      </c>
      <c r="AO9" s="246">
        <v>34</v>
      </c>
      <c r="AP9" s="206">
        <v>67</v>
      </c>
      <c r="AQ9" s="245">
        <f t="shared" si="0"/>
        <v>276</v>
      </c>
      <c r="AR9" s="397"/>
    </row>
    <row r="10" spans="1:44" ht="16.5" thickBot="1" x14ac:dyDescent="0.3">
      <c r="A10" s="282">
        <v>1</v>
      </c>
      <c r="B10" s="283" t="s">
        <v>175</v>
      </c>
      <c r="C10" s="284">
        <v>41647</v>
      </c>
      <c r="D10" s="285" t="s">
        <v>136</v>
      </c>
      <c r="E10" s="286"/>
      <c r="F10" s="283" t="str">
        <f>IF(E10&lt;=6+OR(7)+OR(8),CHOOSE(1,справочник!$A$4),IF(E10&lt;=9+OR(10),CHOOSE(1,справочник!$A$5),IF(E10&lt;=11+OR(12),CHOOSE(1,справочник!$A$6),IF(E10&lt;=13+OR(14)+OR(15),CHOOSE(1,справочник!$A$7),IF(E10&lt;=16+OR(17),CHOOSE(1,справочник!$A$8),IF(E10&lt;=18,CHOOSE(1,справочник!$A$9),""))))))</f>
        <v xml:space="preserve">I (6-8 лет) </v>
      </c>
      <c r="G10" s="205">
        <v>8.8000000000000007</v>
      </c>
      <c r="H10" s="206">
        <f>IF(E10&lt;=6+OR(7)+OR(8),VLOOKUP(G10,'6-8 ЛЕТ'!$N$5:$S$106,6),IF(E10&lt;=9+OR(10),VLOOKUP(G10,'9-10 ЛЕТ'!$T$5:$W$106,4),IF(E10&lt;=11+OR(12),VLOOKUP(G10,'11-12 лет'!$X$5:$AA$106,4),IF(E10&lt;=13+OR(14)+OR(15),VLOOKUP(G10,'13-15 лет'!$X$5:$AA$106,4),IF(E10&lt;=16+OR(17),VLOOKUP(G10,'16-17 лет'!$X$5:$AA$106,4),"")))))</f>
        <v>64</v>
      </c>
      <c r="I10" s="205"/>
      <c r="J10" s="206" t="e">
        <f>IF(E10&lt;=6+OR(7)+OR(8),VLOOKUP(I10,'6-8 ЛЕТ'!$O$5:$S$106,5,1),IF(E10&lt;=9+OR(10),VLOOKUP(I10,'9-10 ЛЕТ'!$R$5:$W$106,6,1),IF(E10&lt;=11+OR(12),VLOOKUP(I10,'11-12 лет'!$U$5:$AA$106,7,1),IF(E10&lt;=13+OR(14)+OR(15),VLOOKUP(I10,'13-15 лет'!$V$5:$AA$106,6,1),IF(E10&lt;=16+OR(17),VLOOKUP(I10,'16-17 лет'!$T$5:$AA$106,8,1),"")))))</f>
        <v>#N/A</v>
      </c>
      <c r="K10" s="205"/>
      <c r="L10" s="206" t="str">
        <f>IF(E10&lt;=6+OR(7)+OR(8),"",IF(E10&lt;=9+OR(10),VLOOKUP(K10,'9-10 ЛЕТ'!$Q$5:$W$106,7,1),IF(E10&lt;=11+OR(12),VLOOKUP(K10,'11-12 лет'!$T$5:$AA$106,8,1),IF(E10&lt;=13+OR(14)+OR(15),VLOOKUP(K10,'13-15 лет'!$U$5:$AA$106,7,1),IF(E10&lt;=16+OR(17),VLOOKUP(K10,'16-17 лет'!$U$5:$AA$106,7,1),"")))))</f>
        <v/>
      </c>
      <c r="M10" s="205"/>
      <c r="N10" s="206" t="str">
        <f>IF(E10&lt;=6+OR(7)+OR(8),"",IF(E10&lt;=9+OR(10),"",IF(E10&lt;=11+OR(12),"",IF(E10&lt;=13+OR(14)+OR(15),"",IF(E10&lt;=16+OR(17),VLOOKUP(M10,'16-17 лет'!$V$5:$AA$106,6,1),"")))))</f>
        <v/>
      </c>
      <c r="O10" s="207"/>
      <c r="P10" s="206" t="e">
        <f>IF(E10&lt;=6+OR(7)+OR(8),VLOOKUP(O10,'6-8 ЛЕТ'!$P$5:$S$106,4,1),IF(E10&lt;=9+OR(10),VLOOKUP(O10,'9-10 ЛЕТ'!$S$5:$W$106,5,1),""))</f>
        <v>#N/A</v>
      </c>
      <c r="Q10" s="208"/>
      <c r="R10" s="206" t="str">
        <f>IF(E10&lt;=6+OR(7)+OR(8),"",IF(E10&lt;=9+OR(10),"",IF(E10&lt;=11+OR(12),VLOOKUP(Q10,'11-12 лет'!$V$5:$AA$106,6,1),"")))</f>
        <v/>
      </c>
      <c r="S10" s="208"/>
      <c r="T10" s="206" t="str">
        <f>IF(E10&lt;=6+OR(7)+OR(8),"",IF(E10&lt;=9+OR(10),"",IF(E10&lt;=11+OR(12),VLOOKUP(S10,'11-12 лет'!$W$5:$AA$106,5,1),IF(E10&lt;=13+OR(14)+OR(15),VLOOKUP(S10,'13-15 лет'!$W$5:$AA$106,5,1),IF(E10&lt;=16+OR(17),VLOOKUP(S10,'16-17 лет'!$W$5:$AA$106,5,1),"")))))</f>
        <v/>
      </c>
      <c r="U10" s="208"/>
      <c r="V10" s="206" t="e">
        <f>IF(E10&lt;=6+OR(7)+OR(8),VLOOKUP(U10,'6-8 ЛЕТ'!$Q$5:$S$106,3,1),IF(E10&lt;=9+OR(10),VLOOKUP(U10,'9-10 ЛЕТ'!$U$5:$W$106,3,1),""))</f>
        <v>#N/A</v>
      </c>
      <c r="W10" s="208"/>
      <c r="X10" s="206" t="str">
        <f>IF(E10&lt;=6+OR(7)+OR(8),"",IF(E10&lt;=9+OR(10),"",IF(E10&lt;=11+OR(12),VLOOKUP(W10,'11-12 лет'!$Y$5:$AA$106,3,1),"")))</f>
        <v/>
      </c>
      <c r="Y10" s="245"/>
      <c r="Z10" s="206" t="str">
        <f>IF(E10&lt;=6+OR(7)+OR(8),"",IF(E10&lt;=9+OR(10),"",IF(E10&lt;=11+OR(12),"",IF(E10&lt;=13+OR(14)+OR(15),VLOOKUP(Y10,'13-15 лет'!$Y$5:$AA$106,3,1),IF(E10&lt;=16+OR(17),VLOOKUP(Y10,'16-17 лет'!$Y$5:$AA$106,3,1),"")))))</f>
        <v/>
      </c>
      <c r="AA10" s="245"/>
      <c r="AB10" s="206">
        <f>IF(E10&lt;=6+OR(7)+OR(8),VLOOKUP(AA10,'6-8 ЛЕТ'!$T$5:$Y$105,6,1),IF(E10&lt;=9+OR(10),VLOOKUP(AA10,'9-10 ЛЕТ'!$X$5:$AE$105,8,1),IF(E10&lt;=11+OR(12),VLOOKUP(AA10,'11-12 лет'!$AB$5:$AK$105,10,1),IF(E10&lt;=13+OR(14)+OR(15),VLOOKUP(AA10,'13-15 лет'!$AB$5:$AK$105,10,1),IF(E10&lt;=16+OR(17),VLOOKUP(AA10,'16-17 лет'!$AB$5:$AK$105,10,1),"")))))</f>
        <v>0</v>
      </c>
      <c r="AC10" s="245">
        <v>1</v>
      </c>
      <c r="AD10" s="206">
        <f>IF(E10&lt;=6+OR(7)+OR(8),VLOOKUP(AC10,'6-8 ЛЕТ'!$U$5:$Y$106,5,1),IF(E10&lt;=9+OR(10),VLOOKUP(AC10,'9-10 ЛЕТ'!$Y$5:$AE$105,7,1),IF(E10&lt;=11+OR(12),VLOOKUP(AC10,'11-12 лет'!$AC$5:$AK$105,9,1),IF(E10&lt;=13+OR(14)+OR(15),VLOOKUP(AC10,'13-15 лет'!$AC$5:$AK$105,9,1),IF(E10&lt;=16+OR(17),VLOOKUP(AC10,'16-17 лет'!$AC$5:$AK$105,9,1),"")))))</f>
        <v>6</v>
      </c>
      <c r="AE10" s="245">
        <v>7</v>
      </c>
      <c r="AF10" s="206">
        <f>IF(E10&lt;=6+OR(7)+OR(8),VLOOKUP(AE10,'6-8 ЛЕТ'!$V$5:$Y$105,4),IF(E10&lt;=9+OR(10),VLOOKUP(AE10,'9-10 ЛЕТ'!$Z$5:$AE$105,6),IF(E10&lt;=11+OR(12),VLOOKUP(AE10,'11-12 лет'!$AD$5:$AK$105,8),IF(E10&lt;=13+OR(14)+OR(15),VLOOKUP(AE10,'13-15 лет'!$AD$5:$AK$105,8),IF(E10&lt;=16+OR(17),VLOOKUP(AE10,'16-17 лет'!$AD$5:$AK$105,8),"")))))</f>
        <v>49</v>
      </c>
      <c r="AG10" s="245">
        <v>121</v>
      </c>
      <c r="AH10" s="206">
        <f>IF(E10&lt;=6+OR(7)+OR(8),VLOOKUP(AG10,'6-8 ЛЕТ'!$W$5:$Y$105,3,1),IF(E10&lt;=9+OR(10),VLOOKUP(AG10,'9-10 ЛЕТ'!$AB$5:$AE$105,4,1),IF(E10&lt;=11+OR(12),VLOOKUP(AG10,'11-12 лет'!$AF$5:$AK$105,6,1),IF(E10&lt;=13+OR(14)+OR(15),VLOOKUP(AG10,'13-15 лет'!$AF$5:$AK$105,6,1),IF(E10&lt;=16+OR(17),VLOOKUP(AG10,'13-15 лет'!$AF$5:$AK$105,6,1),"")))))</f>
        <v>45</v>
      </c>
      <c r="AI10" s="245"/>
      <c r="AJ10" s="206" t="str">
        <f>IF(E10&lt;=6+OR(7)+OR(8),"",IF(E10&lt;=9+OR(10),VLOOKUP(AI10,'9-10 ЛЕТ'!$AA$5:$AE$105,5,1),IF(E10&lt;=11+OR(12),VLOOKUP(AI10,'11-12 лет'!$AE$5:$AK$105,7,1),IF(E10&lt;=13+OR(14)+OR(15),VLOOKUP(AI10,'13-15 лет'!$AE$5:$AK$105,7,1),IF(E10&lt;=16+OR(17),VLOOKUP(AI10,'16-17 лет'!$AE$5:$AK$105,7,1),"")))))</f>
        <v/>
      </c>
      <c r="AK10" s="245"/>
      <c r="AL10" s="206" t="str">
        <f>IF(E10&lt;=6+OR(7)+OR(8),"",IF(E10&lt;=9+OR(10),VLOOKUP(AK10,'9-10 ЛЕТ'!$AC$5:$AE$105,3,1),IF(E10&lt;=11+OR(12),VLOOKUP(AK10,'11-12 лет'!$AG$5:$AK$105,5,1),IF(E10&lt;=13+OR(14)+OR(15),VLOOKUP(AK10,'13-15 лет'!$AH$5:$AK$105,4,1),""))))</f>
        <v/>
      </c>
      <c r="AM10" s="245"/>
      <c r="AN10" s="206" t="str">
        <f>IF(E10&lt;=6+OR(7)+OR(8),"",IF(E10&lt;=9+OR(10),"",IF(E10&lt;=11+OR(12),"",IF(E10&lt;=13+OR(14)+OR(15),"",IF(E10&lt;=16+OR(17),VLOOKUP(AM10,'16-17 лет'!$AH$5:$AK$105,4,1),"")))))</f>
        <v/>
      </c>
      <c r="AO10" s="245">
        <v>33</v>
      </c>
      <c r="AP10" s="206">
        <v>65</v>
      </c>
      <c r="AQ10" s="245">
        <f t="shared" si="0"/>
        <v>229</v>
      </c>
      <c r="AR10" s="398">
        <f t="shared" ref="AR10" si="2">AQ10+AQ11+AQ12</f>
        <v>702</v>
      </c>
    </row>
    <row r="11" spans="1:44" ht="16.5" thickBot="1" x14ac:dyDescent="0.3">
      <c r="A11" s="287">
        <v>2</v>
      </c>
      <c r="B11" s="288" t="s">
        <v>176</v>
      </c>
      <c r="C11" s="289">
        <v>41872</v>
      </c>
      <c r="D11" s="290" t="s">
        <v>136</v>
      </c>
      <c r="E11" s="291"/>
      <c r="F11" s="288" t="str">
        <f>IF(E11&lt;=6+OR(7)+OR(8),CHOOSE(1,справочник!$A$4),IF(E11&lt;=9+OR(10),CHOOSE(1,справочник!$A$5),IF(E11&lt;=11+OR(12),CHOOSE(1,справочник!$A$6),IF(E11&lt;=13+OR(14)+OR(15),CHOOSE(1,справочник!$A$7),IF(E11&lt;=16+OR(17),CHOOSE(1,справочник!$A$8),IF(E11&lt;=18,CHOOSE(1,справочник!$A$9),""))))))</f>
        <v xml:space="preserve">I (6-8 лет) </v>
      </c>
      <c r="G11" s="55">
        <v>9.3000000000000007</v>
      </c>
      <c r="H11" s="206">
        <f>IF(E11&lt;=6+OR(7)+OR(8),VLOOKUP(G11,'6-8 ЛЕТ'!$N$5:$S$106,6),IF(E11&lt;=9+OR(10),VLOOKUP(G11,'9-10 ЛЕТ'!$T$5:$W$106,4),IF(E11&lt;=11+OR(12),VLOOKUP(G11,'11-12 лет'!$X$5:$AA$106,4),IF(E11&lt;=13+OR(14)+OR(15),VLOOKUP(G11,'13-15 лет'!$X$5:$AA$106,4),IF(E11&lt;=16+OR(17),VLOOKUP(G11,'16-17 лет'!$X$5:$AA$106,4),"")))))</f>
        <v>61</v>
      </c>
      <c r="I11" s="55"/>
      <c r="J11" s="179" t="e">
        <f>IF(E11&lt;=6+OR(7)+OR(8),VLOOKUP(I11,'6-8 ЛЕТ'!$O$5:$S$106,5,1),IF(E11&lt;=9+OR(10),VLOOKUP(I11,'9-10 ЛЕТ'!$R$5:$W$106,6,1),IF(E11&lt;=11+OR(12),VLOOKUP(I11,'11-12 лет'!$U$5:$AA$106,7,1),IF(E11&lt;=13+OR(14)+OR(15),VLOOKUP(I11,'13-15 лет'!$V$5:$AA$106,6,1),IF(E11&lt;=16+OR(17),VLOOKUP(I11,'16-17 лет'!$T$5:$AA$106,8,1),"")))))</f>
        <v>#N/A</v>
      </c>
      <c r="K11" s="55"/>
      <c r="L11" s="179" t="str">
        <f>IF(E11&lt;=6+OR(7)+OR(8),"",IF(E11&lt;=9+OR(10),VLOOKUP(K11,'9-10 ЛЕТ'!$Q$5:$W$106,7,1),IF(E11&lt;=11+OR(12),VLOOKUP(K11,'11-12 лет'!$T$5:$AA$106,8,1),IF(E11&lt;=13+OR(14)+OR(15),VLOOKUP(K11,'13-15 лет'!$U$5:$AA$106,7,1),IF(E11&lt;=16+OR(17),VLOOKUP(K11,'16-17 лет'!$U$5:$AA$106,7,1),"")))))</f>
        <v/>
      </c>
      <c r="M11" s="55"/>
      <c r="N11" s="179" t="str">
        <f>IF(E11&lt;=6+OR(7)+OR(8),"",IF(E11&lt;=9+OR(10),"",IF(E11&lt;=11+OR(12),"",IF(E11&lt;=13+OR(14)+OR(15),"",IF(E11&lt;=16+OR(17),VLOOKUP(M11,'16-17 лет'!$V$5:$AA$106,6,1),"")))))</f>
        <v/>
      </c>
      <c r="O11" s="51"/>
      <c r="P11" s="179" t="e">
        <f>IF(E11&lt;=6+OR(7)+OR(8),VLOOKUP(O11,'6-8 ЛЕТ'!$P$5:$S$106,4,1),IF(E11&lt;=9+OR(10),VLOOKUP(O11,'9-10 ЛЕТ'!$S$5:$W$106,5,1),""))</f>
        <v>#N/A</v>
      </c>
      <c r="Q11" s="48"/>
      <c r="R11" s="179" t="str">
        <f>IF(E11&lt;=6+OR(7)+OR(8),"",IF(E11&lt;=9+OR(10),"",IF(E11&lt;=11+OR(12),VLOOKUP(Q11,'11-12 лет'!$V$5:$AA$106,6,1),"")))</f>
        <v/>
      </c>
      <c r="S11" s="48"/>
      <c r="T11" s="179" t="str">
        <f>IF(E11&lt;=6+OR(7)+OR(8),"",IF(E11&lt;=9+OR(10),"",IF(E11&lt;=11+OR(12),VLOOKUP(S11,'11-12 лет'!$W$5:$AA$106,5,1),IF(E11&lt;=13+OR(14)+OR(15),VLOOKUP(S11,'13-15 лет'!$W$5:$AA$106,5,1),IF(E11&lt;=16+OR(17),VLOOKUP(S11,'16-17 лет'!$W$5:$AA$106,5,1),"")))))</f>
        <v/>
      </c>
      <c r="U11" s="48"/>
      <c r="V11" s="179" t="e">
        <f>IF(E11&lt;=6+OR(7)+OR(8),VLOOKUP(U11,'6-8 ЛЕТ'!$Q$5:$S$106,3,1),IF(E11&lt;=9+OR(10),VLOOKUP(U11,'9-10 ЛЕТ'!$U$5:$W$106,3,1),""))</f>
        <v>#N/A</v>
      </c>
      <c r="W11" s="48"/>
      <c r="X11" s="179" t="str">
        <f>IF(E11&lt;=6+OR(7)+OR(8),"",IF(E11&lt;=9+OR(10),"",IF(E11&lt;=11+OR(12),VLOOKUP(W11,'11-12 лет'!$Y$5:$AA$106,3,1),"")))</f>
        <v/>
      </c>
      <c r="Y11" s="73"/>
      <c r="Z11" s="179" t="str">
        <f>IF(E11&lt;=6+OR(7)+OR(8),"",IF(E11&lt;=9+OR(10),"",IF(E11&lt;=11+OR(12),"",IF(E11&lt;=13+OR(14)+OR(15),VLOOKUP(Y11,'13-15 лет'!$Y$5:$AA$106,3,1),IF(E11&lt;=16+OR(17),VLOOKUP(Y11,'16-17 лет'!$Y$5:$AA$106,3,1),"")))))</f>
        <v/>
      </c>
      <c r="AA11" s="73"/>
      <c r="AB11" s="179">
        <f>IF(E11&lt;=6+OR(7)+OR(8),VLOOKUP(AA11,'6-8 ЛЕТ'!$T$5:$Y$105,6,1),IF(E11&lt;=9+OR(10),VLOOKUP(AA11,'9-10 ЛЕТ'!$X$5:$AE$105,8,1),IF(E11&lt;=11+OR(12),VLOOKUP(AA11,'11-12 лет'!$AB$5:$AK$105,10,1),IF(E11&lt;=13+OR(14)+OR(15),VLOOKUP(AA11,'13-15 лет'!$AB$5:$AK$105,10,1),IF(E11&lt;=16+OR(17),VLOOKUP(AA11,'16-17 лет'!$AB$5:$AK$105,10,1),"")))))</f>
        <v>0</v>
      </c>
      <c r="AC11" s="73">
        <v>3</v>
      </c>
      <c r="AD11" s="206">
        <f>IF(E11&lt;=6+OR(7)+OR(8),VLOOKUP(AC11,'6-8 ЛЕТ'!$U$5:$Y$106,5,1),IF(E11&lt;=9+OR(10),VLOOKUP(AC11,'9-10 ЛЕТ'!$Y$5:$AE$105,7,1),IF(E11&lt;=11+OR(12),VLOOKUP(AC11,'11-12 лет'!$AC$5:$AK$105,9,1),IF(E11&lt;=13+OR(14)+OR(15),VLOOKUP(AC11,'13-15 лет'!$AC$5:$AK$105,9,1),IF(E11&lt;=16+OR(17),VLOOKUP(AC11,'16-17 лет'!$AC$5:$AK$105,9,1),"")))))</f>
        <v>20</v>
      </c>
      <c r="AE11" s="73">
        <v>10</v>
      </c>
      <c r="AF11" s="206">
        <f>IF(E11&lt;=6+OR(7)+OR(8),VLOOKUP(AE11,'6-8 ЛЕТ'!$V$5:$Y$105,4),IF(E11&lt;=9+OR(10),VLOOKUP(AE11,'9-10 ЛЕТ'!$Z$5:$AE$105,6),IF(E11&lt;=11+OR(12),VLOOKUP(AE11,'11-12 лет'!$AD$5:$AK$105,8),IF(E11&lt;=13+OR(14)+OR(15),VLOOKUP(AE11,'13-15 лет'!$AD$5:$AK$105,8),IF(E11&lt;=16+OR(17),VLOOKUP(AE11,'16-17 лет'!$AD$5:$AK$105,8),"")))))</f>
        <v>61</v>
      </c>
      <c r="AG11" s="73">
        <v>110</v>
      </c>
      <c r="AH11" s="206">
        <f>IF(E11&lt;=6+OR(7)+OR(8),VLOOKUP(AG11,'6-8 ЛЕТ'!$W$5:$Y$105,3,1),IF(E11&lt;=9+OR(10),VLOOKUP(AG11,'9-10 ЛЕТ'!$AB$5:$AE$105,4,1),IF(E11&lt;=11+OR(12),VLOOKUP(AG11,'11-12 лет'!$AF$5:$AK$105,6,1),IF(E11&lt;=13+OR(14)+OR(15),VLOOKUP(AG11,'13-15 лет'!$AF$5:$AK$105,6,1),IF(E11&lt;=16+OR(17),VLOOKUP(AG11,'13-15 лет'!$AF$5:$AK$105,6,1),"")))))</f>
        <v>30</v>
      </c>
      <c r="AI11" s="73"/>
      <c r="AJ11" s="179" t="str">
        <f>IF(E11&lt;=6+OR(7)+OR(8),"",IF(E11&lt;=9+OR(10),VLOOKUP(AI11,'9-10 ЛЕТ'!$AA$5:$AE$105,5,1),IF(E11&lt;=11+OR(12),VLOOKUP(AI11,'11-12 лет'!$AE$5:$AK$105,7,1),IF(E11&lt;=13+OR(14)+OR(15),VLOOKUP(AI11,'13-15 лет'!$AE$5:$AK$105,7,1),IF(E11&lt;=16+OR(17),VLOOKUP(AI11,'16-17 лет'!$AE$5:$AK$105,7,1),"")))))</f>
        <v/>
      </c>
      <c r="AK11" s="73"/>
      <c r="AL11" s="179" t="str">
        <f>IF(E11&lt;=6+OR(7)+OR(8),"",IF(E11&lt;=9+OR(10),VLOOKUP(AK11,'9-10 ЛЕТ'!$AC$5:$AE$105,3,1),IF(E11&lt;=11+OR(12),VLOOKUP(AK11,'11-12 лет'!$AG$5:$AK$105,5,1),IF(E11&lt;=13+OR(14)+OR(15),VLOOKUP(AK11,'13-15 лет'!$AH$5:$AK$105,4,1),""))))</f>
        <v/>
      </c>
      <c r="AM11" s="73"/>
      <c r="AN11" s="179" t="str">
        <f>IF(E11&lt;=6+OR(7)+OR(8),"",IF(E11&lt;=9+OR(10),"",IF(E11&lt;=11+OR(12),"",IF(E11&lt;=13+OR(14)+OR(15),"",IF(E11&lt;=16+OR(17),VLOOKUP(AM11,'16-17 лет'!$AH$5:$AK$105,4,1),"")))))</f>
        <v/>
      </c>
      <c r="AO11" s="73">
        <v>27</v>
      </c>
      <c r="AP11" s="206">
        <v>52</v>
      </c>
      <c r="AQ11" s="245">
        <f t="shared" si="0"/>
        <v>224</v>
      </c>
      <c r="AR11" s="377"/>
    </row>
    <row r="12" spans="1:44" ht="16.5" thickBot="1" x14ac:dyDescent="0.3">
      <c r="A12" s="292">
        <v>3</v>
      </c>
      <c r="B12" s="293" t="s">
        <v>177</v>
      </c>
      <c r="C12" s="294">
        <v>41900</v>
      </c>
      <c r="D12" s="285" t="s">
        <v>136</v>
      </c>
      <c r="E12" s="295"/>
      <c r="F12" s="296" t="str">
        <f>IF(E12&lt;=6+OR(7)+OR(8),CHOOSE(1,справочник!$A$4),IF(E12&lt;=9+OR(10),CHOOSE(1,справочник!$A$5),IF(E12&lt;=11+OR(12),CHOOSE(1,справочник!$A$6),IF(E12&lt;=13+OR(14)+OR(15),CHOOSE(1,справочник!$A$7),IF(E12&lt;=16+OR(17),CHOOSE(1,справочник!$A$8),IF(E12&lt;=18,CHOOSE(1,справочник!$A$9),""))))))</f>
        <v xml:space="preserve">I (6-8 лет) </v>
      </c>
      <c r="G12" s="211">
        <v>8.6999999999999993</v>
      </c>
      <c r="H12" s="206">
        <f>IF(E12&lt;=6+OR(7)+OR(8),VLOOKUP(G12,'6-8 ЛЕТ'!$N$5:$S$106,6),IF(E12&lt;=9+OR(10),VLOOKUP(G12,'9-10 ЛЕТ'!$T$5:$W$106,4),IF(E12&lt;=11+OR(12),VLOOKUP(G12,'11-12 лет'!$X$5:$AA$106,4),IF(E12&lt;=13+OR(14)+OR(15),VLOOKUP(G12,'13-15 лет'!$X$5:$AA$106,4),IF(E12&lt;=16+OR(17),VLOOKUP(G12,'16-17 лет'!$X$5:$AA$106,4),"")))))</f>
        <v>64</v>
      </c>
      <c r="I12" s="211"/>
      <c r="J12" s="212" t="e">
        <f>IF(E12&lt;=6+OR(7)+OR(8),VLOOKUP(I12,'6-8 ЛЕТ'!$O$5:$S$106,5,1),IF(E12&lt;=9+OR(10),VLOOKUP(I12,'9-10 ЛЕТ'!$R$5:$W$106,6,1),IF(E12&lt;=11+OR(12),VLOOKUP(I12,'11-12 лет'!$U$5:$AA$106,7,1),IF(E12&lt;=13+OR(14)+OR(15),VLOOKUP(I12,'13-15 лет'!$V$5:$AA$106,6,1),IF(E12&lt;=16+OR(17),VLOOKUP(I12,'16-17 лет'!$T$5:$AA$106,8,1),"")))))</f>
        <v>#N/A</v>
      </c>
      <c r="K12" s="211"/>
      <c r="L12" s="212" t="str">
        <f>IF(E12&lt;=6+OR(7)+OR(8),"",IF(E12&lt;=9+OR(10),VLOOKUP(K12,'9-10 ЛЕТ'!$Q$5:$W$106,7,1),IF(E12&lt;=11+OR(12),VLOOKUP(K12,'11-12 лет'!$T$5:$AA$106,8,1),IF(E12&lt;=13+OR(14)+OR(15),VLOOKUP(K12,'13-15 лет'!$U$5:$AA$106,7,1),IF(E12&lt;=16+OR(17),VLOOKUP(K12,'16-17 лет'!$U$5:$AA$106,7,1),"")))))</f>
        <v/>
      </c>
      <c r="M12" s="211"/>
      <c r="N12" s="212" t="str">
        <f>IF(E12&lt;=6+OR(7)+OR(8),"",IF(E12&lt;=9+OR(10),"",IF(E12&lt;=11+OR(12),"",IF(E12&lt;=13+OR(14)+OR(15),"",IF(E12&lt;=16+OR(17),VLOOKUP(M12,'16-17 лет'!$V$5:$AA$106,6,1),"")))))</f>
        <v/>
      </c>
      <c r="O12" s="213"/>
      <c r="P12" s="212" t="e">
        <f>IF(E12&lt;=6+OR(7)+OR(8),VLOOKUP(O12,'6-8 ЛЕТ'!$P$5:$S$106,4,1),IF(E12&lt;=9+OR(10),VLOOKUP(O12,'9-10 ЛЕТ'!$S$5:$W$106,5,1),""))</f>
        <v>#N/A</v>
      </c>
      <c r="Q12" s="214"/>
      <c r="R12" s="212" t="str">
        <f>IF(E12&lt;=6+OR(7)+OR(8),"",IF(E12&lt;=9+OR(10),"",IF(E12&lt;=11+OR(12),VLOOKUP(Q12,'11-12 лет'!$V$5:$AA$106,6,1),"")))</f>
        <v/>
      </c>
      <c r="S12" s="214"/>
      <c r="T12" s="212" t="str">
        <f>IF(E12&lt;=6+OR(7)+OR(8),"",IF(E12&lt;=9+OR(10),"",IF(E12&lt;=11+OR(12),VLOOKUP(S12,'11-12 лет'!$W$5:$AA$106,5,1),IF(E12&lt;=13+OR(14)+OR(15),VLOOKUP(S12,'13-15 лет'!$W$5:$AA$106,5,1),IF(E12&lt;=16+OR(17),VLOOKUP(S12,'16-17 лет'!$W$5:$AA$106,5,1),"")))))</f>
        <v/>
      </c>
      <c r="U12" s="214"/>
      <c r="V12" s="212" t="e">
        <f>IF(E12&lt;=6+OR(7)+OR(8),VLOOKUP(U12,'6-8 ЛЕТ'!$Q$5:$S$106,3,1),IF(E12&lt;=9+OR(10),VLOOKUP(U12,'9-10 ЛЕТ'!$U$5:$W$106,3,1),""))</f>
        <v>#N/A</v>
      </c>
      <c r="W12" s="214"/>
      <c r="X12" s="212" t="str">
        <f>IF(E12&lt;=6+OR(7)+OR(8),"",IF(E12&lt;=9+OR(10),"",IF(E12&lt;=11+OR(12),VLOOKUP(W12,'11-12 лет'!$Y$5:$AA$106,3,1),"")))</f>
        <v/>
      </c>
      <c r="Y12" s="246"/>
      <c r="Z12" s="212" t="str">
        <f>IF(E12&lt;=6+OR(7)+OR(8),"",IF(E12&lt;=9+OR(10),"",IF(E12&lt;=11+OR(12),"",IF(E12&lt;=13+OR(14)+OR(15),VLOOKUP(Y12,'13-15 лет'!$Y$5:$AA$106,3,1),IF(E12&lt;=16+OR(17),VLOOKUP(Y12,'16-17 лет'!$Y$5:$AA$106,3,1),"")))))</f>
        <v/>
      </c>
      <c r="AA12" s="246"/>
      <c r="AB12" s="212">
        <f>IF(E12&lt;=6+OR(7)+OR(8),VLOOKUP(AA12,'6-8 ЛЕТ'!$T$5:$Y$105,6,1),IF(E12&lt;=9+OR(10),VLOOKUP(AA12,'9-10 ЛЕТ'!$X$5:$AE$105,8,1),IF(E12&lt;=11+OR(12),VLOOKUP(AA12,'11-12 лет'!$AB$5:$AK$105,10,1),IF(E12&lt;=13+OR(14)+OR(15),VLOOKUP(AA12,'13-15 лет'!$AB$5:$AK$105,10,1),IF(E12&lt;=16+OR(17),VLOOKUP(AA12,'16-17 лет'!$AB$5:$AK$105,10,1),"")))))</f>
        <v>0</v>
      </c>
      <c r="AC12" s="246">
        <v>1</v>
      </c>
      <c r="AD12" s="206">
        <f>IF(E12&lt;=6+OR(7)+OR(8),VLOOKUP(AC12,'6-8 ЛЕТ'!$U$5:$Y$106,5,1),IF(E12&lt;=9+OR(10),VLOOKUP(AC12,'9-10 ЛЕТ'!$Y$5:$AE$105,7,1),IF(E12&lt;=11+OR(12),VLOOKUP(AC12,'11-12 лет'!$AC$5:$AK$105,9,1),IF(E12&lt;=13+OR(14)+OR(15),VLOOKUP(AC12,'13-15 лет'!$AC$5:$AK$105,9,1),IF(E12&lt;=16+OR(17),VLOOKUP(AC12,'16-17 лет'!$AC$5:$AK$105,9,1),"")))))</f>
        <v>6</v>
      </c>
      <c r="AE12" s="246">
        <v>10</v>
      </c>
      <c r="AF12" s="206">
        <f>IF(E12&lt;=6+OR(7)+OR(8),VLOOKUP(AE12,'6-8 ЛЕТ'!$V$5:$Y$105,4),IF(E12&lt;=9+OR(10),VLOOKUP(AE12,'9-10 ЛЕТ'!$Z$5:$AE$105,6),IF(E12&lt;=11+OR(12),VLOOKUP(AE12,'11-12 лет'!$AD$5:$AK$105,8),IF(E12&lt;=13+OR(14)+OR(15),VLOOKUP(AE12,'13-15 лет'!$AD$5:$AK$105,8),IF(E12&lt;=16+OR(17),VLOOKUP(AE12,'16-17 лет'!$AD$5:$AK$105,8),"")))))</f>
        <v>61</v>
      </c>
      <c r="AG12" s="246">
        <v>134</v>
      </c>
      <c r="AH12" s="206">
        <f>IF(E12&lt;=6+OR(7)+OR(8),VLOOKUP(AG12,'6-8 ЛЕТ'!$W$5:$Y$105,3,1),IF(E12&lt;=9+OR(10),VLOOKUP(AG12,'9-10 ЛЕТ'!$AB$5:$AE$105,4,1),IF(E12&lt;=11+OR(12),VLOOKUP(AG12,'11-12 лет'!$AF$5:$AK$105,6,1),IF(E12&lt;=13+OR(14)+OR(15),VLOOKUP(AG12,'13-15 лет'!$AF$5:$AK$105,6,1),IF(E12&lt;=16+OR(17),VLOOKUP(AG12,'13-15 лет'!$AF$5:$AK$105,6,1),"")))))</f>
        <v>58</v>
      </c>
      <c r="AI12" s="246"/>
      <c r="AJ12" s="212" t="str">
        <f>IF(E12&lt;=6+OR(7)+OR(8),"",IF(E12&lt;=9+OR(10),VLOOKUP(AI12,'9-10 ЛЕТ'!$AA$5:$AE$105,5,1),IF(E12&lt;=11+OR(12),VLOOKUP(AI12,'11-12 лет'!$AE$5:$AK$105,7,1),IF(E12&lt;=13+OR(14)+OR(15),VLOOKUP(AI12,'13-15 лет'!$AE$5:$AK$105,7,1),IF(E12&lt;=16+OR(17),VLOOKUP(AI12,'16-17 лет'!$AE$5:$AK$105,7,1),"")))))</f>
        <v/>
      </c>
      <c r="AK12" s="246"/>
      <c r="AL12" s="212" t="str">
        <f>IF(E12&lt;=6+OR(7)+OR(8),"",IF(E12&lt;=9+OR(10),VLOOKUP(AK12,'9-10 ЛЕТ'!$AC$5:$AE$105,3,1),IF(E12&lt;=11+OR(12),VLOOKUP(AK12,'11-12 лет'!$AG$5:$AK$105,5,1),IF(E12&lt;=13+OR(14)+OR(15),VLOOKUP(AK12,'13-15 лет'!$AH$5:$AK$105,4,1),""))))</f>
        <v/>
      </c>
      <c r="AM12" s="246"/>
      <c r="AN12" s="212" t="str">
        <f>IF(E12&lt;=6+OR(7)+OR(8),"",IF(E12&lt;=9+OR(10),"",IF(E12&lt;=11+OR(12),"",IF(E12&lt;=13+OR(14)+OR(15),"",IF(E12&lt;=16+OR(17),VLOOKUP(AM12,'16-17 лет'!$AH$5:$AK$105,4,1),"")))))</f>
        <v/>
      </c>
      <c r="AO12" s="246">
        <v>30</v>
      </c>
      <c r="AP12" s="206">
        <v>60</v>
      </c>
      <c r="AQ12" s="245">
        <f t="shared" si="0"/>
        <v>249</v>
      </c>
      <c r="AR12" s="399"/>
    </row>
    <row r="13" spans="1:44" ht="16.5" thickBot="1" x14ac:dyDescent="0.3">
      <c r="A13" s="299">
        <v>1</v>
      </c>
      <c r="B13" s="300" t="s">
        <v>163</v>
      </c>
      <c r="C13" s="301">
        <v>41936</v>
      </c>
      <c r="D13" s="302" t="s">
        <v>137</v>
      </c>
      <c r="E13" s="303"/>
      <c r="F13" s="300" t="str">
        <f>IF(E13&lt;=6+OR(7)+OR(8),CHOOSE(1,справочник!$A$4),IF(E13&lt;=9+OR(10),CHOOSE(1,справочник!$A$5),IF(E13&lt;=11+OR(12),CHOOSE(1,справочник!$A$6),IF(E13&lt;=13+OR(14)+OR(15),CHOOSE(1,справочник!$A$7),IF(E13&lt;=16+OR(17),CHOOSE(1,справочник!$A$8),IF(E13&lt;=18,CHOOSE(1,справочник!$A$9),""))))))</f>
        <v xml:space="preserve">I (6-8 лет) </v>
      </c>
      <c r="G13" s="205">
        <v>8.8000000000000007</v>
      </c>
      <c r="H13" s="206">
        <f>IF(E13&lt;=6+OR(7)+OR(8),VLOOKUP(G13,'6-8 ЛЕТ'!$N$5:$S$106,6),IF(E13&lt;=9+OR(10),VLOOKUP(G13,'9-10 ЛЕТ'!$T$5:$W$106,4),IF(E13&lt;=11+OR(12),VLOOKUP(G13,'11-12 лет'!$X$5:$AA$106,4),IF(E13&lt;=13+OR(14)+OR(15),VLOOKUP(G13,'13-15 лет'!$X$5:$AA$106,4),IF(E13&lt;=16+OR(17),VLOOKUP(G13,'16-17 лет'!$X$5:$AA$106,4),"")))))</f>
        <v>64</v>
      </c>
      <c r="I13" s="205"/>
      <c r="J13" s="206" t="e">
        <f>IF(E13&lt;=6+OR(7)+OR(8),VLOOKUP(I13,'6-8 ЛЕТ'!$O$5:$S$106,5,1),IF(E13&lt;=9+OR(10),VLOOKUP(I13,'9-10 ЛЕТ'!$R$5:$W$106,6,1),IF(E13&lt;=11+OR(12),VLOOKUP(I13,'11-12 лет'!$U$5:$AA$106,7,1),IF(E13&lt;=13+OR(14)+OR(15),VLOOKUP(I13,'13-15 лет'!$V$5:$AA$106,6,1),IF(E13&lt;=16+OR(17),VLOOKUP(I13,'16-17 лет'!$T$5:$AA$106,8,1),"")))))</f>
        <v>#N/A</v>
      </c>
      <c r="K13" s="205"/>
      <c r="L13" s="206" t="str">
        <f>IF(E13&lt;=6+OR(7)+OR(8),"",IF(E13&lt;=9+OR(10),VLOOKUP(K13,'9-10 ЛЕТ'!$Q$5:$W$106,7,1),IF(E13&lt;=11+OR(12),VLOOKUP(K13,'11-12 лет'!$T$5:$AA$106,8,1),IF(E13&lt;=13+OR(14)+OR(15),VLOOKUP(K13,'13-15 лет'!$U$5:$AA$106,7,1),IF(E13&lt;=16+OR(17),VLOOKUP(K13,'16-17 лет'!$U$5:$AA$106,7,1),"")))))</f>
        <v/>
      </c>
      <c r="M13" s="205"/>
      <c r="N13" s="206" t="str">
        <f>IF(E13&lt;=6+OR(7)+OR(8),"",IF(E13&lt;=9+OR(10),"",IF(E13&lt;=11+OR(12),"",IF(E13&lt;=13+OR(14)+OR(15),"",IF(E13&lt;=16+OR(17),VLOOKUP(M13,'16-17 лет'!$V$5:$AA$106,6,1),"")))))</f>
        <v/>
      </c>
      <c r="O13" s="207"/>
      <c r="P13" s="206" t="e">
        <f>IF(E13&lt;=6+OR(7)+OR(8),VLOOKUP(O13,'6-8 ЛЕТ'!$P$5:$S$106,4,1),IF(E13&lt;=9+OR(10),VLOOKUP(O13,'9-10 ЛЕТ'!$S$5:$W$106,5,1),""))</f>
        <v>#N/A</v>
      </c>
      <c r="Q13" s="208"/>
      <c r="R13" s="206" t="str">
        <f>IF(E13&lt;=6+OR(7)+OR(8),"",IF(E13&lt;=9+OR(10),"",IF(E13&lt;=11+OR(12),VLOOKUP(Q13,'11-12 лет'!$V$5:$AA$106,6,1),"")))</f>
        <v/>
      </c>
      <c r="S13" s="208"/>
      <c r="T13" s="206" t="str">
        <f>IF(E13&lt;=6+OR(7)+OR(8),"",IF(E13&lt;=9+OR(10),"",IF(E13&lt;=11+OR(12),VLOOKUP(S13,'11-12 лет'!$W$5:$AA$106,5,1),IF(E13&lt;=13+OR(14)+OR(15),VLOOKUP(S13,'13-15 лет'!$W$5:$AA$106,5,1),IF(E13&lt;=16+OR(17),VLOOKUP(S13,'16-17 лет'!$W$5:$AA$106,5,1),"")))))</f>
        <v/>
      </c>
      <c r="U13" s="208"/>
      <c r="V13" s="206" t="e">
        <f>IF(E13&lt;=6+OR(7)+OR(8),VLOOKUP(U13,'6-8 ЛЕТ'!$Q$5:$S$106,3,1),IF(E13&lt;=9+OR(10),VLOOKUP(U13,'9-10 ЛЕТ'!$U$5:$W$106,3,1),""))</f>
        <v>#N/A</v>
      </c>
      <c r="W13" s="208"/>
      <c r="X13" s="206" t="str">
        <f>IF(E13&lt;=6+OR(7)+OR(8),"",IF(E13&lt;=9+OR(10),"",IF(E13&lt;=11+OR(12),VLOOKUP(W13,'11-12 лет'!$Y$5:$AA$106,3,1),"")))</f>
        <v/>
      </c>
      <c r="Y13" s="245"/>
      <c r="Z13" s="206" t="str">
        <f>IF(E13&lt;=6+OR(7)+OR(8),"",IF(E13&lt;=9+OR(10),"",IF(E13&lt;=11+OR(12),"",IF(E13&lt;=13+OR(14)+OR(15),VLOOKUP(Y13,'13-15 лет'!$Y$5:$AA$106,3,1),IF(E13&lt;=16+OR(17),VLOOKUP(Y13,'16-17 лет'!$Y$5:$AA$106,3,1),"")))))</f>
        <v/>
      </c>
      <c r="AA13" s="245"/>
      <c r="AB13" s="206">
        <f>IF(E13&lt;=6+OR(7)+OR(8),VLOOKUP(AA13,'6-8 ЛЕТ'!$T$5:$Y$105,6,1),IF(E13&lt;=9+OR(10),VLOOKUP(AA13,'9-10 ЛЕТ'!$X$5:$AE$105,8,1),IF(E13&lt;=11+OR(12),VLOOKUP(AA13,'11-12 лет'!$AB$5:$AK$105,10,1),IF(E13&lt;=13+OR(14)+OR(15),VLOOKUP(AA13,'13-15 лет'!$AB$5:$AK$105,10,1),IF(E13&lt;=16+OR(17),VLOOKUP(AA13,'16-17 лет'!$AB$5:$AK$105,10,1),"")))))</f>
        <v>0</v>
      </c>
      <c r="AC13" s="245">
        <v>7</v>
      </c>
      <c r="AD13" s="206">
        <f>IF(E13&lt;=6+OR(7)+OR(8),VLOOKUP(AC13,'6-8 ЛЕТ'!$U$5:$Y$106,5,1),IF(E13&lt;=9+OR(10),VLOOKUP(AC13,'9-10 ЛЕТ'!$Y$5:$AE$105,7,1),IF(E13&lt;=11+OR(12),VLOOKUP(AC13,'11-12 лет'!$AC$5:$AK$105,9,1),IF(E13&lt;=13+OR(14)+OR(15),VLOOKUP(AC13,'13-15 лет'!$AC$5:$AK$105,9,1),IF(E13&lt;=16+OR(17),VLOOKUP(AC13,'16-17 лет'!$AC$5:$AK$105,9,1),"")))))</f>
        <v>43</v>
      </c>
      <c r="AE13" s="245">
        <v>10</v>
      </c>
      <c r="AF13" s="206">
        <f>IF(E13&lt;=6+OR(7)+OR(8),VLOOKUP(AE13,'6-8 ЛЕТ'!$V$5:$Y$105,4),IF(E13&lt;=9+OR(10),VLOOKUP(AE13,'9-10 ЛЕТ'!$Z$5:$AE$105,6),IF(E13&lt;=11+OR(12),VLOOKUP(AE13,'11-12 лет'!$AD$5:$AK$105,8),IF(E13&lt;=13+OR(14)+OR(15),VLOOKUP(AE13,'13-15 лет'!$AD$5:$AK$105,8),IF(E13&lt;=16+OR(17),VLOOKUP(AE13,'16-17 лет'!$AD$5:$AK$105,8),"")))))</f>
        <v>61</v>
      </c>
      <c r="AG13" s="245">
        <v>142</v>
      </c>
      <c r="AH13" s="206">
        <f>IF(E13&lt;=6+OR(7)+OR(8),VLOOKUP(AG13,'6-8 ЛЕТ'!$W$5:$Y$105,3,1),IF(E13&lt;=9+OR(10),VLOOKUP(AG13,'9-10 ЛЕТ'!$AB$5:$AE$105,4,1),IF(E13&lt;=11+OR(12),VLOOKUP(AG13,'11-12 лет'!$AF$5:$AK$105,6,1),IF(E13&lt;=13+OR(14)+OR(15),VLOOKUP(AG13,'13-15 лет'!$AF$5:$AK$105,6,1),IF(E13&lt;=16+OR(17),VLOOKUP(AG13,'13-15 лет'!$AF$5:$AK$105,6,1),"")))))</f>
        <v>62</v>
      </c>
      <c r="AI13" s="245"/>
      <c r="AJ13" s="206" t="str">
        <f>IF(E13&lt;=6+OR(7)+OR(8),"",IF(E13&lt;=9+OR(10),VLOOKUP(AI13,'9-10 ЛЕТ'!$AA$5:$AE$105,5,1),IF(E13&lt;=11+OR(12),VLOOKUP(AI13,'11-12 лет'!$AE$5:$AK$105,7,1),IF(E13&lt;=13+OR(14)+OR(15),VLOOKUP(AI13,'13-15 лет'!$AE$5:$AK$105,7,1),IF(E13&lt;=16+OR(17),VLOOKUP(AI13,'16-17 лет'!$AE$5:$AK$105,7,1),"")))))</f>
        <v/>
      </c>
      <c r="AK13" s="245"/>
      <c r="AL13" s="206" t="str">
        <f>IF(E13&lt;=6+OR(7)+OR(8),"",IF(E13&lt;=9+OR(10),VLOOKUP(AK13,'9-10 ЛЕТ'!$AC$5:$AE$105,3,1),IF(E13&lt;=11+OR(12),VLOOKUP(AK13,'11-12 лет'!$AG$5:$AK$105,5,1),IF(E13&lt;=13+OR(14)+OR(15),VLOOKUP(AK13,'13-15 лет'!$AH$5:$AK$105,4,1),""))))</f>
        <v/>
      </c>
      <c r="AM13" s="245"/>
      <c r="AN13" s="206" t="str">
        <f>IF(E13&lt;=6+OR(7)+OR(8),"",IF(E13&lt;=9+OR(10),"",IF(E13&lt;=11+OR(12),"",IF(E13&lt;=13+OR(14)+OR(15),"",IF(E13&lt;=16+OR(17),VLOOKUP(AM13,'16-17 лет'!$AH$5:$AK$105,4,1),"")))))</f>
        <v/>
      </c>
      <c r="AO13" s="245">
        <v>31</v>
      </c>
      <c r="AP13" s="206">
        <v>61</v>
      </c>
      <c r="AQ13" s="245">
        <f t="shared" si="0"/>
        <v>291</v>
      </c>
      <c r="AR13" s="391">
        <f t="shared" ref="AR13" si="3">AQ13+AQ14+AQ15</f>
        <v>939</v>
      </c>
    </row>
    <row r="14" spans="1:44" ht="16.5" thickBot="1" x14ac:dyDescent="0.3">
      <c r="A14" s="304">
        <v>2</v>
      </c>
      <c r="B14" s="305" t="s">
        <v>164</v>
      </c>
      <c r="C14" s="306">
        <v>41702</v>
      </c>
      <c r="D14" s="307" t="s">
        <v>137</v>
      </c>
      <c r="E14" s="308"/>
      <c r="F14" s="305" t="str">
        <f>IF(E14&lt;=6+OR(7)+OR(8),CHOOSE(1,справочник!$A$4),IF(E14&lt;=9+OR(10),CHOOSE(1,справочник!$A$5),IF(E14&lt;=11+OR(12),CHOOSE(1,справочник!$A$6),IF(E14&lt;=13+OR(14)+OR(15),CHOOSE(1,справочник!$A$7),IF(E14&lt;=16+OR(17),CHOOSE(1,справочник!$A$8),IF(E14&lt;=18,CHOOSE(1,справочник!$A$9),""))))))</f>
        <v xml:space="preserve">I (6-8 лет) </v>
      </c>
      <c r="G14" s="55">
        <v>8.8000000000000007</v>
      </c>
      <c r="H14" s="206">
        <f>IF(E14&lt;=6+OR(7)+OR(8),VLOOKUP(G14,'6-8 ЛЕТ'!$N$5:$S$106,6),IF(E14&lt;=9+OR(10),VLOOKUP(G14,'9-10 ЛЕТ'!$T$5:$W$106,4),IF(E14&lt;=11+OR(12),VLOOKUP(G14,'11-12 лет'!$X$5:$AA$106,4),IF(E14&lt;=13+OR(14)+OR(15),VLOOKUP(G14,'13-15 лет'!$X$5:$AA$106,4),IF(E14&lt;=16+OR(17),VLOOKUP(G14,'16-17 лет'!$X$5:$AA$106,4),"")))))</f>
        <v>64</v>
      </c>
      <c r="I14" s="55"/>
      <c r="J14" s="179" t="e">
        <f>IF(E14&lt;=6+OR(7)+OR(8),VLOOKUP(I14,'6-8 ЛЕТ'!$O$5:$S$106,5,1),IF(E14&lt;=9+OR(10),VLOOKUP(I14,'9-10 ЛЕТ'!$R$5:$W$106,6,1),IF(E14&lt;=11+OR(12),VLOOKUP(I14,'11-12 лет'!$U$5:$AA$106,7,1),IF(E14&lt;=13+OR(14)+OR(15),VLOOKUP(I14,'13-15 лет'!$V$5:$AA$106,6,1),IF(E14&lt;=16+OR(17),VLOOKUP(I14,'16-17 лет'!$T$5:$AA$106,8,1),"")))))</f>
        <v>#N/A</v>
      </c>
      <c r="K14" s="55"/>
      <c r="L14" s="179" t="str">
        <f>IF(E14&lt;=6+OR(7)+OR(8),"",IF(E14&lt;=9+OR(10),VLOOKUP(K14,'9-10 ЛЕТ'!$Q$5:$W$106,7,1),IF(E14&lt;=11+OR(12),VLOOKUP(K14,'11-12 лет'!$T$5:$AA$106,8,1),IF(E14&lt;=13+OR(14)+OR(15),VLOOKUP(K14,'13-15 лет'!$U$5:$AA$106,7,1),IF(E14&lt;=16+OR(17),VLOOKUP(K14,'16-17 лет'!$U$5:$AA$106,7,1),"")))))</f>
        <v/>
      </c>
      <c r="M14" s="55"/>
      <c r="N14" s="179" t="str">
        <f>IF(E14&lt;=6+OR(7)+OR(8),"",IF(E14&lt;=9+OR(10),"",IF(E14&lt;=11+OR(12),"",IF(E14&lt;=13+OR(14)+OR(15),"",IF(E14&lt;=16+OR(17),VLOOKUP(M14,'16-17 лет'!$V$5:$AA$106,6,1),"")))))</f>
        <v/>
      </c>
      <c r="O14" s="51"/>
      <c r="P14" s="179" t="e">
        <f>IF(E14&lt;=6+OR(7)+OR(8),VLOOKUP(O14,'6-8 ЛЕТ'!$P$5:$S$106,4,1),IF(E14&lt;=9+OR(10),VLOOKUP(O14,'9-10 ЛЕТ'!$S$5:$W$106,5,1),""))</f>
        <v>#N/A</v>
      </c>
      <c r="Q14" s="48"/>
      <c r="R14" s="179" t="str">
        <f>IF(E14&lt;=6+OR(7)+OR(8),"",IF(E14&lt;=9+OR(10),"",IF(E14&lt;=11+OR(12),VLOOKUP(Q14,'11-12 лет'!$V$5:$AA$106,6,1),"")))</f>
        <v/>
      </c>
      <c r="S14" s="48"/>
      <c r="T14" s="179" t="str">
        <f>IF(E14&lt;=6+OR(7)+OR(8),"",IF(E14&lt;=9+OR(10),"",IF(E14&lt;=11+OR(12),VLOOKUP(S14,'11-12 лет'!$W$5:$AA$106,5,1),IF(E14&lt;=13+OR(14)+OR(15),VLOOKUP(S14,'13-15 лет'!$W$5:$AA$106,5,1),IF(E14&lt;=16+OR(17),VLOOKUP(S14,'16-17 лет'!$W$5:$AA$106,5,1),"")))))</f>
        <v/>
      </c>
      <c r="U14" s="48"/>
      <c r="V14" s="179" t="e">
        <f>IF(E14&lt;=6+OR(7)+OR(8),VLOOKUP(U14,'6-8 ЛЕТ'!$Q$5:$S$106,3,1),IF(E14&lt;=9+OR(10),VLOOKUP(U14,'9-10 ЛЕТ'!$U$5:$W$106,3,1),""))</f>
        <v>#N/A</v>
      </c>
      <c r="W14" s="48"/>
      <c r="X14" s="179" t="str">
        <f>IF(E14&lt;=6+OR(7)+OR(8),"",IF(E14&lt;=9+OR(10),"",IF(E14&lt;=11+OR(12),VLOOKUP(W14,'11-12 лет'!$Y$5:$AA$106,3,1),"")))</f>
        <v/>
      </c>
      <c r="Y14" s="73"/>
      <c r="Z14" s="179" t="str">
        <f>IF(E14&lt;=6+OR(7)+OR(8),"",IF(E14&lt;=9+OR(10),"",IF(E14&lt;=11+OR(12),"",IF(E14&lt;=13+OR(14)+OR(15),VLOOKUP(Y14,'13-15 лет'!$Y$5:$AA$106,3,1),IF(E14&lt;=16+OR(17),VLOOKUP(Y14,'16-17 лет'!$Y$5:$AA$106,3,1),"")))))</f>
        <v/>
      </c>
      <c r="AA14" s="73"/>
      <c r="AB14" s="179">
        <f>IF(E14&lt;=6+OR(7)+OR(8),VLOOKUP(AA14,'6-8 ЛЕТ'!$T$5:$Y$105,6,1),IF(E14&lt;=9+OR(10),VLOOKUP(AA14,'9-10 ЛЕТ'!$X$5:$AE$105,8,1),IF(E14&lt;=11+OR(12),VLOOKUP(AA14,'11-12 лет'!$AB$5:$AK$105,10,1),IF(E14&lt;=13+OR(14)+OR(15),VLOOKUP(AA14,'13-15 лет'!$AB$5:$AK$105,10,1),IF(E14&lt;=16+OR(17),VLOOKUP(AA14,'16-17 лет'!$AB$5:$AK$105,10,1),"")))))</f>
        <v>0</v>
      </c>
      <c r="AC14" s="73">
        <v>23</v>
      </c>
      <c r="AD14" s="206">
        <f>IF(E14&lt;=6+OR(7)+OR(8),VLOOKUP(AC14,'6-8 ЛЕТ'!$U$5:$Y$106,5,1),IF(E14&lt;=9+OR(10),VLOOKUP(AC14,'9-10 ЛЕТ'!$Y$5:$AE$105,7,1),IF(E14&lt;=11+OR(12),VLOOKUP(AC14,'11-12 лет'!$AC$5:$AK$105,9,1),IF(E14&lt;=13+OR(14)+OR(15),VLOOKUP(AC14,'13-15 лет'!$AC$5:$AK$105,9,1),IF(E14&lt;=16+OR(17),VLOOKUP(AC14,'16-17 лет'!$AC$5:$AK$105,9,1),"")))))</f>
        <v>66</v>
      </c>
      <c r="AE14" s="73">
        <v>11</v>
      </c>
      <c r="AF14" s="206">
        <f>IF(E14&lt;=6+OR(7)+OR(8),VLOOKUP(AE14,'6-8 ЛЕТ'!$V$5:$Y$105,4),IF(E14&lt;=9+OR(10),VLOOKUP(AE14,'9-10 ЛЕТ'!$Z$5:$AE$105,6),IF(E14&lt;=11+OR(12),VLOOKUP(AE14,'11-12 лет'!$AD$5:$AK$105,8),IF(E14&lt;=13+OR(14)+OR(15),VLOOKUP(AE14,'13-15 лет'!$AD$5:$AK$105,8),IF(E14&lt;=16+OR(17),VLOOKUP(AE14,'16-17 лет'!$AD$5:$AK$105,8),"")))))</f>
        <v>63</v>
      </c>
      <c r="AG14" s="73">
        <v>132</v>
      </c>
      <c r="AH14" s="206">
        <f>IF(E14&lt;=6+OR(7)+OR(8),VLOOKUP(AG14,'6-8 ЛЕТ'!$W$5:$Y$105,3,1),IF(E14&lt;=9+OR(10),VLOOKUP(AG14,'9-10 ЛЕТ'!$AB$5:$AE$105,4,1),IF(E14&lt;=11+OR(12),VLOOKUP(AG14,'11-12 лет'!$AF$5:$AK$105,6,1),IF(E14&lt;=13+OR(14)+OR(15),VLOOKUP(AG14,'13-15 лет'!$AF$5:$AK$105,6,1),IF(E14&lt;=16+OR(17),VLOOKUP(AG14,'13-15 лет'!$AF$5:$AK$105,6,1),"")))))</f>
        <v>56</v>
      </c>
      <c r="AI14" s="73"/>
      <c r="AJ14" s="179" t="str">
        <f>IF(E14&lt;=6+OR(7)+OR(8),"",IF(E14&lt;=9+OR(10),VLOOKUP(AI14,'9-10 ЛЕТ'!$AA$5:$AE$105,5,1),IF(E14&lt;=11+OR(12),VLOOKUP(AI14,'11-12 лет'!$AE$5:$AK$105,7,1),IF(E14&lt;=13+OR(14)+OR(15),VLOOKUP(AI14,'13-15 лет'!$AE$5:$AK$105,7,1),IF(E14&lt;=16+OR(17),VLOOKUP(AI14,'16-17 лет'!$AE$5:$AK$105,7,1),"")))))</f>
        <v/>
      </c>
      <c r="AK14" s="73"/>
      <c r="AL14" s="179" t="str">
        <f>IF(E14&lt;=6+OR(7)+OR(8),"",IF(E14&lt;=9+OR(10),VLOOKUP(AK14,'9-10 ЛЕТ'!$AC$5:$AE$105,3,1),IF(E14&lt;=11+OR(12),VLOOKUP(AK14,'11-12 лет'!$AG$5:$AK$105,5,1),IF(E14&lt;=13+OR(14)+OR(15),VLOOKUP(AK14,'13-15 лет'!$AH$5:$AK$105,4,1),""))))</f>
        <v/>
      </c>
      <c r="AM14" s="73"/>
      <c r="AN14" s="179" t="str">
        <f>IF(E14&lt;=6+OR(7)+OR(8),"",IF(E14&lt;=9+OR(10),"",IF(E14&lt;=11+OR(12),"",IF(E14&lt;=13+OR(14)+OR(15),"",IF(E14&lt;=16+OR(17),VLOOKUP(AM14,'16-17 лет'!$AH$5:$AK$105,4,1),"")))))</f>
        <v/>
      </c>
      <c r="AO14" s="73">
        <v>36</v>
      </c>
      <c r="AP14" s="206">
        <v>71</v>
      </c>
      <c r="AQ14" s="245">
        <f t="shared" si="0"/>
        <v>320</v>
      </c>
      <c r="AR14" s="366"/>
    </row>
    <row r="15" spans="1:44" ht="16.5" thickBot="1" x14ac:dyDescent="0.3">
      <c r="A15" s="309">
        <v>3</v>
      </c>
      <c r="B15" s="310" t="s">
        <v>165</v>
      </c>
      <c r="C15" s="311">
        <v>41762</v>
      </c>
      <c r="D15" s="302" t="s">
        <v>137</v>
      </c>
      <c r="E15" s="312"/>
      <c r="F15" s="310" t="str">
        <f>IF(E15&lt;=6+OR(7)+OR(8),CHOOSE(1,справочник!$A$4),IF(E15&lt;=9+OR(10),CHOOSE(1,справочник!$A$5),IF(E15&lt;=11+OR(12),CHOOSE(1,справочник!$A$6),IF(E15&lt;=13+OR(14)+OR(15),CHOOSE(1,справочник!$A$7),IF(E15&lt;=16+OR(17),CHOOSE(1,справочник!$A$8),IF(E15&lt;=18,CHOOSE(1,справочник!$A$9),""))))))</f>
        <v xml:space="preserve">I (6-8 лет) </v>
      </c>
      <c r="G15" s="211">
        <v>8.3000000000000007</v>
      </c>
      <c r="H15" s="206">
        <f>IF(E15&lt;=6+OR(7)+OR(8),VLOOKUP(G15,'6-8 ЛЕТ'!$N$5:$S$106,6),IF(E15&lt;=9+OR(10),VLOOKUP(G15,'9-10 ЛЕТ'!$T$5:$W$106,4),IF(E15&lt;=11+OR(12),VLOOKUP(G15,'11-12 лет'!$X$5:$AA$106,4),IF(E15&lt;=13+OR(14)+OR(15),VLOOKUP(G15,'13-15 лет'!$X$5:$AA$106,4),IF(E15&lt;=16+OR(17),VLOOKUP(G15,'16-17 лет'!$X$5:$AA$106,4),"")))))</f>
        <v>66</v>
      </c>
      <c r="I15" s="211"/>
      <c r="J15" s="212" t="e">
        <f>IF(E15&lt;=6+OR(7)+OR(8),VLOOKUP(I15,'6-8 ЛЕТ'!$O$5:$S$106,5,1),IF(E15&lt;=9+OR(10),VLOOKUP(I15,'9-10 ЛЕТ'!$R$5:$W$106,6,1),IF(E15&lt;=11+OR(12),VLOOKUP(I15,'11-12 лет'!$U$5:$AA$106,7,1),IF(E15&lt;=13+OR(14)+OR(15),VLOOKUP(I15,'13-15 лет'!$V$5:$AA$106,6,1),IF(E15&lt;=16+OR(17),VLOOKUP(I15,'16-17 лет'!$T$5:$AA$106,8,1),"")))))</f>
        <v>#N/A</v>
      </c>
      <c r="K15" s="211"/>
      <c r="L15" s="212" t="str">
        <f>IF(E15&lt;=6+OR(7)+OR(8),"",IF(E15&lt;=9+OR(10),VLOOKUP(K15,'9-10 ЛЕТ'!$Q$5:$W$106,7,1),IF(E15&lt;=11+OR(12),VLOOKUP(K15,'11-12 лет'!$T$5:$AA$106,8,1),IF(E15&lt;=13+OR(14)+OR(15),VLOOKUP(K15,'13-15 лет'!$U$5:$AA$106,7,1),IF(E15&lt;=16+OR(17),VLOOKUP(K15,'16-17 лет'!$U$5:$AA$106,7,1),"")))))</f>
        <v/>
      </c>
      <c r="M15" s="211"/>
      <c r="N15" s="212" t="str">
        <f>IF(E15&lt;=6+OR(7)+OR(8),"",IF(E15&lt;=9+OR(10),"",IF(E15&lt;=11+OR(12),"",IF(E15&lt;=13+OR(14)+OR(15),"",IF(E15&lt;=16+OR(17),VLOOKUP(M15,'16-17 лет'!$V$5:$AA$106,6,1),"")))))</f>
        <v/>
      </c>
      <c r="O15" s="213"/>
      <c r="P15" s="212" t="e">
        <f>IF(E15&lt;=6+OR(7)+OR(8),VLOOKUP(O15,'6-8 ЛЕТ'!$P$5:$S$106,4,1),IF(E15&lt;=9+OR(10),VLOOKUP(O15,'9-10 ЛЕТ'!$S$5:$W$106,5,1),""))</f>
        <v>#N/A</v>
      </c>
      <c r="Q15" s="214"/>
      <c r="R15" s="212" t="str">
        <f>IF(E15&lt;=6+OR(7)+OR(8),"",IF(E15&lt;=9+OR(10),"",IF(E15&lt;=11+OR(12),VLOOKUP(Q15,'11-12 лет'!$V$5:$AA$106,6,1),"")))</f>
        <v/>
      </c>
      <c r="S15" s="214"/>
      <c r="T15" s="212" t="str">
        <f>IF(E15&lt;=6+OR(7)+OR(8),"",IF(E15&lt;=9+OR(10),"",IF(E15&lt;=11+OR(12),VLOOKUP(S15,'11-12 лет'!$W$5:$AA$106,5,1),IF(E15&lt;=13+OR(14)+OR(15),VLOOKUP(S15,'13-15 лет'!$W$5:$AA$106,5,1),IF(E15&lt;=16+OR(17),VLOOKUP(S15,'16-17 лет'!$W$5:$AA$106,5,1),"")))))</f>
        <v/>
      </c>
      <c r="U15" s="214"/>
      <c r="V15" s="212" t="e">
        <f>IF(E15&lt;=6+OR(7)+OR(8),VLOOKUP(U15,'6-8 ЛЕТ'!$Q$5:$S$106,3,1),IF(E15&lt;=9+OR(10),VLOOKUP(U15,'9-10 ЛЕТ'!$U$5:$W$106,3,1),""))</f>
        <v>#N/A</v>
      </c>
      <c r="W15" s="214"/>
      <c r="X15" s="212" t="str">
        <f>IF(E15&lt;=6+OR(7)+OR(8),"",IF(E15&lt;=9+OR(10),"",IF(E15&lt;=11+OR(12),VLOOKUP(W15,'11-12 лет'!$Y$5:$AA$106,3,1),"")))</f>
        <v/>
      </c>
      <c r="Y15" s="246"/>
      <c r="Z15" s="212" t="str">
        <f>IF(E15&lt;=6+OR(7)+OR(8),"",IF(E15&lt;=9+OR(10),"",IF(E15&lt;=11+OR(12),"",IF(E15&lt;=13+OR(14)+OR(15),VLOOKUP(Y15,'13-15 лет'!$Y$5:$AA$106,3,1),IF(E15&lt;=16+OR(17),VLOOKUP(Y15,'16-17 лет'!$Y$5:$AA$106,3,1),"")))))</f>
        <v/>
      </c>
      <c r="AA15" s="246"/>
      <c r="AB15" s="212">
        <f>IF(E15&lt;=6+OR(7)+OR(8),VLOOKUP(AA15,'6-8 ЛЕТ'!$T$5:$Y$105,6,1),IF(E15&lt;=9+OR(10),VLOOKUP(AA15,'9-10 ЛЕТ'!$X$5:$AE$105,8,1),IF(E15&lt;=11+OR(12),VLOOKUP(AA15,'11-12 лет'!$AB$5:$AK$105,10,1),IF(E15&lt;=13+OR(14)+OR(15),VLOOKUP(AA15,'13-15 лет'!$AB$5:$AK$105,10,1),IF(E15&lt;=16+OR(17),VLOOKUP(AA15,'16-17 лет'!$AB$5:$AK$105,10,1),"")))))</f>
        <v>0</v>
      </c>
      <c r="AC15" s="246">
        <v>20</v>
      </c>
      <c r="AD15" s="206">
        <f>IF(E15&lt;=6+OR(7)+OR(8),VLOOKUP(AC15,'6-8 ЛЕТ'!$U$5:$Y$106,5,1),IF(E15&lt;=9+OR(10),VLOOKUP(AC15,'9-10 ЛЕТ'!$Y$5:$AE$105,7,1),IF(E15&lt;=11+OR(12),VLOOKUP(AC15,'11-12 лет'!$AC$5:$AK$105,9,1),IF(E15&lt;=13+OR(14)+OR(15),VLOOKUP(AC15,'13-15 лет'!$AC$5:$AK$105,9,1),IF(E15&lt;=16+OR(17),VLOOKUP(AC15,'16-17 лет'!$AC$5:$AK$105,9,1),"")))))</f>
        <v>64</v>
      </c>
      <c r="AE15" s="246">
        <v>10</v>
      </c>
      <c r="AF15" s="206">
        <f>IF(E15&lt;=6+OR(7)+OR(8),VLOOKUP(AE15,'6-8 ЛЕТ'!$V$5:$Y$105,4),IF(E15&lt;=9+OR(10),VLOOKUP(AE15,'9-10 ЛЕТ'!$Z$5:$AE$105,6),IF(E15&lt;=11+OR(12),VLOOKUP(AE15,'11-12 лет'!$AD$5:$AK$105,8),IF(E15&lt;=13+OR(14)+OR(15),VLOOKUP(AE15,'13-15 лет'!$AD$5:$AK$105,8),IF(E15&lt;=16+OR(17),VLOOKUP(AE15,'16-17 лет'!$AD$5:$AK$105,8),"")))))</f>
        <v>61</v>
      </c>
      <c r="AG15" s="246">
        <v>152</v>
      </c>
      <c r="AH15" s="206">
        <f>IF(E15&lt;=6+OR(7)+OR(8),VLOOKUP(AG15,'6-8 ЛЕТ'!$W$5:$Y$105,3,1),IF(E15&lt;=9+OR(10),VLOOKUP(AG15,'9-10 ЛЕТ'!$AB$5:$AE$105,4,1),IF(E15&lt;=11+OR(12),VLOOKUP(AG15,'11-12 лет'!$AF$5:$AK$105,6,1),IF(E15&lt;=13+OR(14)+OR(15),VLOOKUP(AG15,'13-15 лет'!$AF$5:$AK$105,6,1),IF(E15&lt;=16+OR(17),VLOOKUP(AG15,'13-15 лет'!$AF$5:$AK$105,6,1),"")))))</f>
        <v>66</v>
      </c>
      <c r="AI15" s="246"/>
      <c r="AJ15" s="212" t="str">
        <f>IF(E15&lt;=6+OR(7)+OR(8),"",IF(E15&lt;=9+OR(10),VLOOKUP(AI15,'9-10 ЛЕТ'!$AA$5:$AE$105,5,1),IF(E15&lt;=11+OR(12),VLOOKUP(AI15,'11-12 лет'!$AE$5:$AK$105,7,1),IF(E15&lt;=13+OR(14)+OR(15),VLOOKUP(AI15,'13-15 лет'!$AE$5:$AK$105,7,1),IF(E15&lt;=16+OR(17),VLOOKUP(AI15,'16-17 лет'!$AE$5:$AK$105,7,1),"")))))</f>
        <v/>
      </c>
      <c r="AK15" s="246"/>
      <c r="AL15" s="212" t="str">
        <f>IF(E15&lt;=6+OR(7)+OR(8),"",IF(E15&lt;=9+OR(10),VLOOKUP(AK15,'9-10 ЛЕТ'!$AC$5:$AE$105,3,1),IF(E15&lt;=11+OR(12),VLOOKUP(AK15,'11-12 лет'!$AG$5:$AK$105,5,1),IF(E15&lt;=13+OR(14)+OR(15),VLOOKUP(AK15,'13-15 лет'!$AH$5:$AK$105,4,1),""))))</f>
        <v/>
      </c>
      <c r="AM15" s="246"/>
      <c r="AN15" s="212" t="str">
        <f>IF(E15&lt;=6+OR(7)+OR(8),"",IF(E15&lt;=9+OR(10),"",IF(E15&lt;=11+OR(12),"",IF(E15&lt;=13+OR(14)+OR(15),"",IF(E15&lt;=16+OR(17),VLOOKUP(AM15,'16-17 лет'!$AH$5:$AK$105,4,1),"")))))</f>
        <v/>
      </c>
      <c r="AO15" s="246">
        <v>36</v>
      </c>
      <c r="AP15" s="206">
        <v>71</v>
      </c>
      <c r="AQ15" s="245">
        <f t="shared" si="0"/>
        <v>328</v>
      </c>
      <c r="AR15" s="392"/>
    </row>
    <row r="16" spans="1:44" ht="17.25" customHeight="1" thickBot="1" x14ac:dyDescent="0.3">
      <c r="A16" s="202">
        <v>1</v>
      </c>
      <c r="B16" s="203" t="s">
        <v>178</v>
      </c>
      <c r="C16" s="204">
        <v>41890</v>
      </c>
      <c r="D16" s="240" t="s">
        <v>141</v>
      </c>
      <c r="E16" s="208"/>
      <c r="F16" s="203" t="str">
        <f>IF(E16&lt;=6+OR(7)+OR(8),CHOOSE(1,справочник!$A$4),IF(E16&lt;=9+OR(10),CHOOSE(1,справочник!$A$5),IF(E16&lt;=11+OR(12),CHOOSE(1,справочник!$A$6),IF(E16&lt;=13+OR(14)+OR(15),CHOOSE(1,справочник!$A$7),IF(E16&lt;=16+OR(17),CHOOSE(1,справочник!$A$8),IF(E16&lt;=18,CHOOSE(1,справочник!$A$9),""))))))</f>
        <v xml:space="preserve">I (6-8 лет) </v>
      </c>
      <c r="G16" s="205">
        <v>9.9</v>
      </c>
      <c r="H16" s="206">
        <f>IF(E16&lt;=6+OR(7)+OR(8),VLOOKUP(G16,'6-8 ЛЕТ'!$N$5:$S$106,6),IF(E16&lt;=9+OR(10),VLOOKUP(G16,'9-10 ЛЕТ'!$T$5:$W$106,4),IF(E16&lt;=11+OR(12),VLOOKUP(G16,'11-12 лет'!$X$5:$AA$106,4),IF(E16&lt;=13+OR(14)+OR(15),VLOOKUP(G16,'13-15 лет'!$X$5:$AA$106,4),IF(E16&lt;=16+OR(17),VLOOKUP(G16,'16-17 лет'!$X$5:$AA$106,4),"")))))</f>
        <v>50</v>
      </c>
      <c r="I16" s="205"/>
      <c r="J16" s="206" t="e">
        <f>IF(E16&lt;=6+OR(7)+OR(8),VLOOKUP(I16,'6-8 ЛЕТ'!$O$5:$S$106,5,1),IF(E16&lt;=9+OR(10),VLOOKUP(I16,'9-10 ЛЕТ'!$R$5:$W$106,6,1),IF(E16&lt;=11+OR(12),VLOOKUP(I16,'11-12 лет'!$U$5:$AA$106,7,1),IF(E16&lt;=13+OR(14)+OR(15),VLOOKUP(I16,'13-15 лет'!$V$5:$AA$106,6,1),IF(E16&lt;=16+OR(17),VLOOKUP(I16,'16-17 лет'!$T$5:$AA$106,8,1),"")))))</f>
        <v>#N/A</v>
      </c>
      <c r="K16" s="205"/>
      <c r="L16" s="206" t="str">
        <f>IF(E16&lt;=6+OR(7)+OR(8),"",IF(E16&lt;=9+OR(10),VLOOKUP(K16,'9-10 ЛЕТ'!$Q$5:$W$106,7,1),IF(E16&lt;=11+OR(12),VLOOKUP(K16,'11-12 лет'!$T$5:$AA$106,8,1),IF(E16&lt;=13+OR(14)+OR(15),VLOOKUP(K16,'13-15 лет'!$U$5:$AA$106,7,1),IF(E16&lt;=16+OR(17),VLOOKUP(K16,'16-17 лет'!$U$5:$AA$106,7,1),"")))))</f>
        <v/>
      </c>
      <c r="M16" s="205"/>
      <c r="N16" s="206" t="str">
        <f>IF(E16&lt;=6+OR(7)+OR(8),"",IF(E16&lt;=9+OR(10),"",IF(E16&lt;=11+OR(12),"",IF(E16&lt;=13+OR(14)+OR(15),"",IF(E16&lt;=16+OR(17),VLOOKUP(M16,'16-17 лет'!$V$5:$AA$106,6,1),"")))))</f>
        <v/>
      </c>
      <c r="O16" s="207"/>
      <c r="P16" s="206" t="e">
        <f>IF(E16&lt;=6+OR(7)+OR(8),VLOOKUP(O16,'6-8 ЛЕТ'!$P$5:$S$106,4,1),IF(E16&lt;=9+OR(10),VLOOKUP(O16,'9-10 ЛЕТ'!$S$5:$W$106,5,1),""))</f>
        <v>#N/A</v>
      </c>
      <c r="Q16" s="208"/>
      <c r="R16" s="206" t="str">
        <f>IF(E16&lt;=6+OR(7)+OR(8),"",IF(E16&lt;=9+OR(10),"",IF(E16&lt;=11+OR(12),VLOOKUP(Q16,'11-12 лет'!$V$5:$AA$106,6,1),"")))</f>
        <v/>
      </c>
      <c r="S16" s="208"/>
      <c r="T16" s="206" t="str">
        <f>IF(E16&lt;=6+OR(7)+OR(8),"",IF(E16&lt;=9+OR(10),"",IF(E16&lt;=11+OR(12),VLOOKUP(S16,'11-12 лет'!$W$5:$AA$106,5,1),IF(E16&lt;=13+OR(14)+OR(15),VLOOKUP(S16,'13-15 лет'!$W$5:$AA$106,5,1),IF(E16&lt;=16+OR(17),VLOOKUP(S16,'16-17 лет'!$W$5:$AA$106,5,1),"")))))</f>
        <v/>
      </c>
      <c r="U16" s="208"/>
      <c r="V16" s="206" t="e">
        <f>IF(E16&lt;=6+OR(7)+OR(8),VLOOKUP(U16,'6-8 ЛЕТ'!$Q$5:$S$106,3,1),IF(E16&lt;=9+OR(10),VLOOKUP(U16,'9-10 ЛЕТ'!$U$5:$W$106,3,1),""))</f>
        <v>#N/A</v>
      </c>
      <c r="W16" s="208"/>
      <c r="X16" s="206" t="str">
        <f>IF(E16&lt;=6+OR(7)+OR(8),"",IF(E16&lt;=9+OR(10),"",IF(E16&lt;=11+OR(12),VLOOKUP(W16,'11-12 лет'!$Y$5:$AA$106,3,1),"")))</f>
        <v/>
      </c>
      <c r="Y16" s="245"/>
      <c r="Z16" s="206" t="str">
        <f>IF(E16&lt;=6+OR(7)+OR(8),"",IF(E16&lt;=9+OR(10),"",IF(E16&lt;=11+OR(12),"",IF(E16&lt;=13+OR(14)+OR(15),VLOOKUP(Y16,'13-15 лет'!$Y$5:$AA$106,3,1),IF(E16&lt;=16+OR(17),VLOOKUP(Y16,'16-17 лет'!$Y$5:$AA$106,3,1),"")))))</f>
        <v/>
      </c>
      <c r="AA16" s="245"/>
      <c r="AB16" s="206">
        <f>IF(E16&lt;=6+OR(7)+OR(8),VLOOKUP(AA16,'6-8 ЛЕТ'!$T$5:$Y$105,6,1),IF(E16&lt;=9+OR(10),VLOOKUP(AA16,'9-10 ЛЕТ'!$X$5:$AE$105,8,1),IF(E16&lt;=11+OR(12),VLOOKUP(AA16,'11-12 лет'!$AB$5:$AK$105,10,1),IF(E16&lt;=13+OR(14)+OR(15),VLOOKUP(AA16,'13-15 лет'!$AB$5:$AK$105,10,1),IF(E16&lt;=16+OR(17),VLOOKUP(AA16,'16-17 лет'!$AB$5:$AK$105,10,1),"")))))</f>
        <v>0</v>
      </c>
      <c r="AC16" s="245">
        <v>0</v>
      </c>
      <c r="AD16" s="206">
        <f>IF(E16&lt;=6+OR(7)+OR(8),VLOOKUP(AC16,'6-8 ЛЕТ'!$U$5:$Y$106,5,1),IF(E16&lt;=9+OR(10),VLOOKUP(AC16,'9-10 ЛЕТ'!$Y$5:$AE$105,7,1),IF(E16&lt;=11+OR(12),VLOOKUP(AC16,'11-12 лет'!$AC$5:$AK$105,9,1),IF(E16&lt;=13+OR(14)+OR(15),VLOOKUP(AC16,'13-15 лет'!$AC$5:$AK$105,9,1),IF(E16&lt;=16+OR(17),VLOOKUP(AC16,'16-17 лет'!$AC$5:$AK$105,9,1),"")))))</f>
        <v>0</v>
      </c>
      <c r="AE16" s="245">
        <v>12</v>
      </c>
      <c r="AF16" s="206">
        <f>IF(E16&lt;=6+OR(7)+OR(8),VLOOKUP(AE16,'6-8 ЛЕТ'!$V$5:$Y$105,4),IF(E16&lt;=9+OR(10),VLOOKUP(AE16,'9-10 ЛЕТ'!$Z$5:$AE$105,6),IF(E16&lt;=11+OR(12),VLOOKUP(AE16,'11-12 лет'!$AD$5:$AK$105,8),IF(E16&lt;=13+OR(14)+OR(15),VLOOKUP(AE16,'13-15 лет'!$AD$5:$AK$105,8),IF(E16&lt;=16+OR(17),VLOOKUP(AE16,'16-17 лет'!$AD$5:$AK$105,8),"")))))</f>
        <v>65</v>
      </c>
      <c r="AG16" s="245">
        <v>107</v>
      </c>
      <c r="AH16" s="206">
        <f>IF(E16&lt;=6+OR(7)+OR(8),VLOOKUP(AG16,'6-8 ЛЕТ'!$W$5:$Y$105,3,1),IF(E16&lt;=9+OR(10),VLOOKUP(AG16,'9-10 ЛЕТ'!$AB$5:$AE$105,4,1),IF(E16&lt;=11+OR(12),VLOOKUP(AG16,'11-12 лет'!$AF$5:$AK$105,6,1),IF(E16&lt;=13+OR(14)+OR(15),VLOOKUP(AG16,'13-15 лет'!$AF$5:$AK$105,6,1),IF(E16&lt;=16+OR(17),VLOOKUP(AG16,'13-15 лет'!$AF$5:$AK$105,6,1),"")))))</f>
        <v>27</v>
      </c>
      <c r="AI16" s="245"/>
      <c r="AJ16" s="206" t="str">
        <f>IF(E16&lt;=6+OR(7)+OR(8),"",IF(E16&lt;=9+OR(10),VLOOKUP(AI16,'9-10 ЛЕТ'!$AA$5:$AE$105,5,1),IF(E16&lt;=11+OR(12),VLOOKUP(AI16,'11-12 лет'!$AE$5:$AK$105,7,1),IF(E16&lt;=13+OR(14)+OR(15),VLOOKUP(AI16,'13-15 лет'!$AE$5:$AK$105,7,1),IF(E16&lt;=16+OR(17),VLOOKUP(AI16,'16-17 лет'!$AE$5:$AK$105,7,1),"")))))</f>
        <v/>
      </c>
      <c r="AK16" s="245"/>
      <c r="AL16" s="206" t="str">
        <f>IF(E16&lt;=6+OR(7)+OR(8),"",IF(E16&lt;=9+OR(10),VLOOKUP(AK16,'9-10 ЛЕТ'!$AC$5:$AE$105,3,1),IF(E16&lt;=11+OR(12),VLOOKUP(AK16,'11-12 лет'!$AG$5:$AK$105,5,1),IF(E16&lt;=13+OR(14)+OR(15),VLOOKUP(AK16,'13-15 лет'!$AH$5:$AK$105,4,1),""))))</f>
        <v/>
      </c>
      <c r="AM16" s="245"/>
      <c r="AN16" s="206" t="str">
        <f>IF(E16&lt;=6+OR(7)+OR(8),"",IF(E16&lt;=9+OR(10),"",IF(E16&lt;=11+OR(12),"",IF(E16&lt;=13+OR(14)+OR(15),"",IF(E16&lt;=16+OR(17),VLOOKUP(AM16,'16-17 лет'!$AH$5:$AK$105,4,1),"")))))</f>
        <v/>
      </c>
      <c r="AO16" s="245">
        <v>23</v>
      </c>
      <c r="AP16" s="206">
        <v>44</v>
      </c>
      <c r="AQ16" s="245">
        <f t="shared" si="0"/>
        <v>186</v>
      </c>
      <c r="AR16" s="335"/>
    </row>
    <row r="17" spans="1:44" ht="16.5" thickBot="1" x14ac:dyDescent="0.3">
      <c r="A17" s="210">
        <v>2</v>
      </c>
      <c r="B17" s="1" t="s">
        <v>179</v>
      </c>
      <c r="C17" s="2">
        <v>41888</v>
      </c>
      <c r="D17" s="241" t="s">
        <v>141</v>
      </c>
      <c r="E17" s="48"/>
      <c r="F17" s="1" t="str">
        <f>IF(E17&lt;=6+OR(7)+OR(8),CHOOSE(1,справочник!$A$4),IF(E17&lt;=9+OR(10),CHOOSE(1,справочник!$A$5),IF(E17&lt;=11+OR(12),CHOOSE(1,справочник!$A$6),IF(E17&lt;=13+OR(14)+OR(15),CHOOSE(1,справочник!$A$7),IF(E17&lt;=16+OR(17),CHOOSE(1,справочник!$A$8),IF(E17&lt;=18,CHOOSE(1,справочник!$A$9),""))))))</f>
        <v xml:space="preserve">I (6-8 лет) </v>
      </c>
      <c r="G17" s="55">
        <v>9.3000000000000007</v>
      </c>
      <c r="H17" s="206">
        <f>IF(E17&lt;=6+OR(7)+OR(8),VLOOKUP(G17,'6-8 ЛЕТ'!$N$5:$S$106,6),IF(E17&lt;=9+OR(10),VLOOKUP(G17,'9-10 ЛЕТ'!$T$5:$W$106,4),IF(E17&lt;=11+OR(12),VLOOKUP(G17,'11-12 лет'!$X$5:$AA$106,4),IF(E17&lt;=13+OR(14)+OR(15),VLOOKUP(G17,'13-15 лет'!$X$5:$AA$106,4),IF(E17&lt;=16+OR(17),VLOOKUP(G17,'16-17 лет'!$X$5:$AA$106,4),"")))))</f>
        <v>61</v>
      </c>
      <c r="I17" s="55"/>
      <c r="J17" s="179" t="e">
        <f>IF(E17&lt;=6+OR(7)+OR(8),VLOOKUP(I17,'6-8 ЛЕТ'!$O$5:$S$106,5,1),IF(E17&lt;=9+OR(10),VLOOKUP(I17,'9-10 ЛЕТ'!$R$5:$W$106,6,1),IF(E17&lt;=11+OR(12),VLOOKUP(I17,'11-12 лет'!$U$5:$AA$106,7,1),IF(E17&lt;=13+OR(14)+OR(15),VLOOKUP(I17,'13-15 лет'!$V$5:$AA$106,6,1),IF(E17&lt;=16+OR(17),VLOOKUP(I17,'16-17 лет'!$T$5:$AA$106,8,1),"")))))</f>
        <v>#N/A</v>
      </c>
      <c r="K17" s="55"/>
      <c r="L17" s="179" t="str">
        <f>IF(E17&lt;=6+OR(7)+OR(8),"",IF(E17&lt;=9+OR(10),VLOOKUP(K17,'9-10 ЛЕТ'!$Q$5:$W$106,7,1),IF(E17&lt;=11+OR(12),VLOOKUP(K17,'11-12 лет'!$T$5:$AA$106,8,1),IF(E17&lt;=13+OR(14)+OR(15),VLOOKUP(K17,'13-15 лет'!$U$5:$AA$106,7,1),IF(E17&lt;=16+OR(17),VLOOKUP(K17,'16-17 лет'!$U$5:$AA$106,7,1),"")))))</f>
        <v/>
      </c>
      <c r="M17" s="55"/>
      <c r="N17" s="179" t="str">
        <f>IF(E17&lt;=6+OR(7)+OR(8),"",IF(E17&lt;=9+OR(10),"",IF(E17&lt;=11+OR(12),"",IF(E17&lt;=13+OR(14)+OR(15),"",IF(E17&lt;=16+OR(17),VLOOKUP(M17,'16-17 лет'!$V$5:$AA$106,6,1),"")))))</f>
        <v/>
      </c>
      <c r="O17" s="51"/>
      <c r="P17" s="179" t="e">
        <f>IF(E17&lt;=6+OR(7)+OR(8),VLOOKUP(O17,'6-8 ЛЕТ'!$P$5:$S$106,4,1),IF(E17&lt;=9+OR(10),VLOOKUP(O17,'9-10 ЛЕТ'!$S$5:$W$106,5,1),""))</f>
        <v>#N/A</v>
      </c>
      <c r="Q17" s="48"/>
      <c r="R17" s="179" t="str">
        <f>IF(E17&lt;=6+OR(7)+OR(8),"",IF(E17&lt;=9+OR(10),"",IF(E17&lt;=11+OR(12),VLOOKUP(Q17,'11-12 лет'!$V$5:$AA$106,6,1),"")))</f>
        <v/>
      </c>
      <c r="S17" s="48"/>
      <c r="T17" s="179" t="str">
        <f>IF(E17&lt;=6+OR(7)+OR(8),"",IF(E17&lt;=9+OR(10),"",IF(E17&lt;=11+OR(12),VLOOKUP(S17,'11-12 лет'!$W$5:$AA$106,5,1),IF(E17&lt;=13+OR(14)+OR(15),VLOOKUP(S17,'13-15 лет'!$W$5:$AA$106,5,1),IF(E17&lt;=16+OR(17),VLOOKUP(S17,'16-17 лет'!$W$5:$AA$106,5,1),"")))))</f>
        <v/>
      </c>
      <c r="U17" s="48"/>
      <c r="V17" s="179" t="e">
        <f>IF(E17&lt;=6+OR(7)+OR(8),VLOOKUP(U17,'6-8 ЛЕТ'!$Q$5:$S$106,3,1),IF(E17&lt;=9+OR(10),VLOOKUP(U17,'9-10 ЛЕТ'!$U$5:$W$106,3,1),""))</f>
        <v>#N/A</v>
      </c>
      <c r="W17" s="48"/>
      <c r="X17" s="179" t="str">
        <f>IF(E17&lt;=6+OR(7)+OR(8),"",IF(E17&lt;=9+OR(10),"",IF(E17&lt;=11+OR(12),VLOOKUP(W17,'11-12 лет'!$Y$5:$AA$106,3,1),"")))</f>
        <v/>
      </c>
      <c r="Y17" s="73"/>
      <c r="Z17" s="179" t="str">
        <f>IF(E17&lt;=6+OR(7)+OR(8),"",IF(E17&lt;=9+OR(10),"",IF(E17&lt;=11+OR(12),"",IF(E17&lt;=13+OR(14)+OR(15),VLOOKUP(Y17,'13-15 лет'!$Y$5:$AA$106,3,1),IF(E17&lt;=16+OR(17),VLOOKUP(Y17,'16-17 лет'!$Y$5:$AA$106,3,1),"")))))</f>
        <v/>
      </c>
      <c r="AA17" s="73"/>
      <c r="AB17" s="179">
        <f>IF(E17&lt;=6+OR(7)+OR(8),VLOOKUP(AA17,'6-8 ЛЕТ'!$T$5:$Y$105,6,1),IF(E17&lt;=9+OR(10),VLOOKUP(AA17,'9-10 ЛЕТ'!$X$5:$AE$105,8,1),IF(E17&lt;=11+OR(12),VLOOKUP(AA17,'11-12 лет'!$AB$5:$AK$105,10,1),IF(E17&lt;=13+OR(14)+OR(15),VLOOKUP(AA17,'13-15 лет'!$AB$5:$AK$105,10,1),IF(E17&lt;=16+OR(17),VLOOKUP(AA17,'16-17 лет'!$AB$5:$AK$105,10,1),"")))))</f>
        <v>0</v>
      </c>
      <c r="AC17" s="73">
        <v>0</v>
      </c>
      <c r="AD17" s="206">
        <f>IF(E17&lt;=6+OR(7)+OR(8),VLOOKUP(AC17,'6-8 ЛЕТ'!$U$5:$Y$106,5,1),IF(E17&lt;=9+OR(10),VLOOKUP(AC17,'9-10 ЛЕТ'!$Y$5:$AE$105,7,1),IF(E17&lt;=11+OR(12),VLOOKUP(AC17,'11-12 лет'!$AC$5:$AK$105,9,1),IF(E17&lt;=13+OR(14)+OR(15),VLOOKUP(AC17,'13-15 лет'!$AC$5:$AK$105,9,1),IF(E17&lt;=16+OR(17),VLOOKUP(AC17,'16-17 лет'!$AC$5:$AK$105,9,1),"")))))</f>
        <v>0</v>
      </c>
      <c r="AE17" s="73">
        <v>7</v>
      </c>
      <c r="AF17" s="206">
        <f>IF(E17&lt;=6+OR(7)+OR(8),VLOOKUP(AE17,'6-8 ЛЕТ'!$V$5:$Y$105,4),IF(E17&lt;=9+OR(10),VLOOKUP(AE17,'9-10 ЛЕТ'!$Z$5:$AE$105,6),IF(E17&lt;=11+OR(12),VLOOKUP(AE17,'11-12 лет'!$AD$5:$AK$105,8),IF(E17&lt;=13+OR(14)+OR(15),VLOOKUP(AE17,'13-15 лет'!$AD$5:$AK$105,8),IF(E17&lt;=16+OR(17),VLOOKUP(AE17,'16-17 лет'!$AD$5:$AK$105,8),"")))))</f>
        <v>49</v>
      </c>
      <c r="AG17" s="73">
        <v>115</v>
      </c>
      <c r="AH17" s="206">
        <f>IF(E17&lt;=6+OR(7)+OR(8),VLOOKUP(AG17,'6-8 ЛЕТ'!$W$5:$Y$105,3,1),IF(E17&lt;=9+OR(10),VLOOKUP(AG17,'9-10 ЛЕТ'!$AB$5:$AE$105,4,1),IF(E17&lt;=11+OR(12),VLOOKUP(AG17,'11-12 лет'!$AF$5:$AK$105,6,1),IF(E17&lt;=13+OR(14)+OR(15),VLOOKUP(AG17,'13-15 лет'!$AF$5:$AK$105,6,1),IF(E17&lt;=16+OR(17),VLOOKUP(AG17,'13-15 лет'!$AF$5:$AK$105,6,1),"")))))</f>
        <v>40</v>
      </c>
      <c r="AI17" s="73"/>
      <c r="AJ17" s="179" t="str">
        <f>IF(E17&lt;=6+OR(7)+OR(8),"",IF(E17&lt;=9+OR(10),VLOOKUP(AI17,'9-10 ЛЕТ'!$AA$5:$AE$105,5,1),IF(E17&lt;=11+OR(12),VLOOKUP(AI17,'11-12 лет'!$AE$5:$AK$105,7,1),IF(E17&lt;=13+OR(14)+OR(15),VLOOKUP(AI17,'13-15 лет'!$AE$5:$AK$105,7,1),IF(E17&lt;=16+OR(17),VLOOKUP(AI17,'16-17 лет'!$AE$5:$AK$105,7,1),"")))))</f>
        <v/>
      </c>
      <c r="AK17" s="73"/>
      <c r="AL17" s="179" t="str">
        <f>IF(E17&lt;=6+OR(7)+OR(8),"",IF(E17&lt;=9+OR(10),VLOOKUP(AK17,'9-10 ЛЕТ'!$AC$5:$AE$105,3,1),IF(E17&lt;=11+OR(12),VLOOKUP(AK17,'11-12 лет'!$AG$5:$AK$105,5,1),IF(E17&lt;=13+OR(14)+OR(15),VLOOKUP(AK17,'13-15 лет'!$AH$5:$AK$105,4,1),""))))</f>
        <v/>
      </c>
      <c r="AM17" s="73"/>
      <c r="AN17" s="179" t="str">
        <f>IF(E17&lt;=6+OR(7)+OR(8),"",IF(E17&lt;=9+OR(10),"",IF(E17&lt;=11+OR(12),"",IF(E17&lt;=13+OR(14)+OR(15),"",IF(E17&lt;=16+OR(17),VLOOKUP(AM17,'16-17 лет'!$AH$5:$AK$105,4,1),"")))))</f>
        <v/>
      </c>
      <c r="AO17" s="73">
        <v>10</v>
      </c>
      <c r="AP17" s="206">
        <v>10</v>
      </c>
      <c r="AQ17" s="245">
        <f t="shared" si="0"/>
        <v>160</v>
      </c>
      <c r="AR17" s="337">
        <f>AQ16+AQ17+AQ18</f>
        <v>604</v>
      </c>
    </row>
    <row r="18" spans="1:44" ht="16.5" thickBot="1" x14ac:dyDescent="0.3">
      <c r="A18" s="237">
        <v>3</v>
      </c>
      <c r="B18" s="238" t="s">
        <v>180</v>
      </c>
      <c r="C18" s="252"/>
      <c r="D18" s="240" t="s">
        <v>141</v>
      </c>
      <c r="E18" s="253"/>
      <c r="F18" s="1" t="str">
        <f>IF(E18&lt;=6+OR(7)+OR(8),CHOOSE(1,справочник!$A$4),IF(E18&lt;=9+OR(10),CHOOSE(1,справочник!$A$5),IF(E18&lt;=11+OR(12),CHOOSE(1,справочник!$A$6),IF(E18&lt;=13+OR(14)+OR(15),CHOOSE(1,справочник!$A$7),IF(E18&lt;=16+OR(17),CHOOSE(1,справочник!$A$8),IF(E18&lt;=18,CHOOSE(1,справочник!$A$9),""))))))</f>
        <v xml:space="preserve">I (6-8 лет) </v>
      </c>
      <c r="G18" s="186">
        <v>9.4</v>
      </c>
      <c r="H18" s="206">
        <f>IF(E18&lt;=6+OR(7)+OR(8),VLOOKUP(G18,'6-8 ЛЕТ'!$N$5:$S$106,6),IF(E18&lt;=9+OR(10),VLOOKUP(G18,'9-10 ЛЕТ'!$T$5:$W$106,4),IF(E18&lt;=11+OR(12),VLOOKUP(G18,'11-12 лет'!$X$5:$AA$106,4),IF(E18&lt;=13+OR(14)+OR(15),VLOOKUP(G18,'13-15 лет'!$X$5:$AA$106,4),IF(E18&lt;=16+OR(17),VLOOKUP(G18,'16-17 лет'!$X$5:$AA$106,4),"")))))</f>
        <v>61</v>
      </c>
      <c r="I18" s="186"/>
      <c r="J18" s="187"/>
      <c r="K18" s="186"/>
      <c r="L18" s="187"/>
      <c r="M18" s="186"/>
      <c r="N18" s="187"/>
      <c r="O18" s="239"/>
      <c r="P18" s="187"/>
      <c r="Q18" s="194"/>
      <c r="R18" s="187"/>
      <c r="S18" s="194"/>
      <c r="T18" s="187"/>
      <c r="U18" s="194"/>
      <c r="V18" s="187"/>
      <c r="W18" s="194"/>
      <c r="X18" s="187"/>
      <c r="Y18" s="195"/>
      <c r="Z18" s="187"/>
      <c r="AA18" s="195"/>
      <c r="AB18" s="187"/>
      <c r="AC18" s="195">
        <v>5</v>
      </c>
      <c r="AD18" s="206">
        <f>IF(E18&lt;=6+OR(7)+OR(8),VLOOKUP(AC18,'6-8 ЛЕТ'!$U$5:$Y$106,5,1),IF(E18&lt;=9+OR(10),VLOOKUP(AC18,'9-10 ЛЕТ'!$Y$5:$AE$105,7,1),IF(E18&lt;=11+OR(12),VLOOKUP(AC18,'11-12 лет'!$AC$5:$AK$105,9,1),IF(E18&lt;=13+OR(14)+OR(15),VLOOKUP(AC18,'13-15 лет'!$AC$5:$AK$105,9,1),IF(E18&lt;=16+OR(17),VLOOKUP(AC18,'16-17 лет'!$AC$5:$AK$105,9,1),"")))))</f>
        <v>32</v>
      </c>
      <c r="AE18" s="195">
        <v>12</v>
      </c>
      <c r="AF18" s="206">
        <f>IF(E18&lt;=6+OR(7)+OR(8),VLOOKUP(AE18,'6-8 ЛЕТ'!$V$5:$Y$105,4),IF(E18&lt;=9+OR(10),VLOOKUP(AE18,'9-10 ЛЕТ'!$Z$5:$AE$105,6),IF(E18&lt;=11+OR(12),VLOOKUP(AE18,'11-12 лет'!$AD$5:$AK$105,8),IF(E18&lt;=13+OR(14)+OR(15),VLOOKUP(AE18,'13-15 лет'!$AD$5:$AK$105,8),IF(E18&lt;=16+OR(17),VLOOKUP(AE18,'16-17 лет'!$AD$5:$AK$105,8),"")))))</f>
        <v>65</v>
      </c>
      <c r="AG18" s="195">
        <v>116</v>
      </c>
      <c r="AH18" s="206">
        <f>IF(E18&lt;=6+OR(7)+OR(8),VLOOKUP(AG18,'6-8 ЛЕТ'!$W$5:$Y$105,3,1),IF(E18&lt;=9+OR(10),VLOOKUP(AG18,'9-10 ЛЕТ'!$AB$5:$AE$105,4,1),IF(E18&lt;=11+OR(12),VLOOKUP(AG18,'11-12 лет'!$AF$5:$AK$105,6,1),IF(E18&lt;=13+OR(14)+OR(15),VLOOKUP(AG18,'13-15 лет'!$AF$5:$AK$105,6,1),IF(E18&lt;=16+OR(17),VLOOKUP(AG18,'13-15 лет'!$AF$5:$AK$105,6,1),"")))))</f>
        <v>40</v>
      </c>
      <c r="AI18" s="195"/>
      <c r="AJ18" s="187"/>
      <c r="AK18" s="195"/>
      <c r="AL18" s="187"/>
      <c r="AM18" s="195"/>
      <c r="AN18" s="187"/>
      <c r="AO18" s="195">
        <v>30</v>
      </c>
      <c r="AP18" s="206">
        <v>60</v>
      </c>
      <c r="AQ18" s="245">
        <f t="shared" si="0"/>
        <v>258</v>
      </c>
      <c r="AR18" s="336"/>
    </row>
    <row r="19" spans="1:44" ht="16.5" thickBot="1" x14ac:dyDescent="0.3">
      <c r="A19" s="313">
        <v>1</v>
      </c>
      <c r="B19" s="314" t="s">
        <v>172</v>
      </c>
      <c r="C19" s="315"/>
      <c r="D19" s="324" t="s">
        <v>135</v>
      </c>
      <c r="E19" s="316"/>
      <c r="F19" s="325" t="str">
        <f>IF(E19&lt;=6+OR(7)+OR(8),CHOOSE(1,справочник!$A$4),IF(E19&lt;=9+OR(10),CHOOSE(1,справочник!$A$5),IF(E19&lt;=11+OR(12),CHOOSE(1,справочник!$A$6),IF(E19&lt;=13+OR(14)+OR(15),CHOOSE(1,справочник!$A$7),IF(E19&lt;=16+OR(17),CHOOSE(1,справочник!$A$8),IF(E19&lt;=18,CHOOSE(1,справочник!$A$9),""))))))</f>
        <v xml:space="preserve">I (6-8 лет) </v>
      </c>
      <c r="G19" s="186">
        <v>9.9</v>
      </c>
      <c r="H19" s="206">
        <f>IF(E19&lt;=6+OR(7)+OR(8),VLOOKUP(G19,'6-8 ЛЕТ'!$N$5:$S$106,6),IF(E19&lt;=9+OR(10),VLOOKUP(G19,'9-10 ЛЕТ'!$T$5:$W$106,4),IF(E19&lt;=11+OR(12),VLOOKUP(G19,'11-12 лет'!$X$5:$AA$106,4),IF(E19&lt;=13+OR(14)+OR(15),VLOOKUP(G19,'13-15 лет'!$X$5:$AA$106,4),IF(E19&lt;=16+OR(17),VLOOKUP(G19,'16-17 лет'!$X$5:$AA$106,4),"")))))</f>
        <v>50</v>
      </c>
      <c r="I19" s="186"/>
      <c r="J19" s="187"/>
      <c r="K19" s="186"/>
      <c r="L19" s="187"/>
      <c r="M19" s="186"/>
      <c r="N19" s="187"/>
      <c r="O19" s="239"/>
      <c r="P19" s="187"/>
      <c r="Q19" s="194"/>
      <c r="R19" s="187"/>
      <c r="S19" s="194"/>
      <c r="T19" s="187"/>
      <c r="U19" s="194"/>
      <c r="V19" s="187"/>
      <c r="W19" s="194"/>
      <c r="X19" s="187"/>
      <c r="Y19" s="195"/>
      <c r="Z19" s="187"/>
      <c r="AA19" s="195"/>
      <c r="AB19" s="187"/>
      <c r="AC19" s="195">
        <v>1</v>
      </c>
      <c r="AD19" s="206">
        <f>IF(E19&lt;=6+OR(7)+OR(8),VLOOKUP(AC19,'6-8 ЛЕТ'!$U$5:$Y$106,5,1),IF(E19&lt;=9+OR(10),VLOOKUP(AC19,'9-10 ЛЕТ'!$Y$5:$AE$105,7,1),IF(E19&lt;=11+OR(12),VLOOKUP(AC19,'11-12 лет'!$AC$5:$AK$105,9,1),IF(E19&lt;=13+OR(14)+OR(15),VLOOKUP(AC19,'13-15 лет'!$AC$5:$AK$105,9,1),IF(E19&lt;=16+OR(17),VLOOKUP(AC19,'16-17 лет'!$AC$5:$AK$105,9,1),"")))))</f>
        <v>6</v>
      </c>
      <c r="AE19" s="195">
        <v>7</v>
      </c>
      <c r="AF19" s="206">
        <f>IF(E19&lt;=6+OR(7)+OR(8),VLOOKUP(AE19,'6-8 ЛЕТ'!$V$5:$Y$105,4),IF(E19&lt;=9+OR(10),VLOOKUP(AE19,'9-10 ЛЕТ'!$Z$5:$AE$105,6),IF(E19&lt;=11+OR(12),VLOOKUP(AE19,'11-12 лет'!$AD$5:$AK$105,8),IF(E19&lt;=13+OR(14)+OR(15),VLOOKUP(AE19,'13-15 лет'!$AD$5:$AK$105,8),IF(E19&lt;=16+OR(17),VLOOKUP(AE19,'16-17 лет'!$AD$5:$AK$105,8),"")))))</f>
        <v>49</v>
      </c>
      <c r="AG19" s="195">
        <v>131</v>
      </c>
      <c r="AH19" s="206">
        <f>IF(E19&lt;=6+OR(7)+OR(8),VLOOKUP(AG19,'6-8 ЛЕТ'!$W$5:$Y$105,3,1),IF(E19&lt;=9+OR(10),VLOOKUP(AG19,'9-10 ЛЕТ'!$AB$5:$AE$105,4,1),IF(E19&lt;=11+OR(12),VLOOKUP(AG19,'11-12 лет'!$AF$5:$AK$105,6,1),IF(E19&lt;=13+OR(14)+OR(15),VLOOKUP(AG19,'13-15 лет'!$AF$5:$AK$105,6,1),IF(E19&lt;=16+OR(17),VLOOKUP(AG19,'13-15 лет'!$AF$5:$AK$105,6,1),"")))))</f>
        <v>55</v>
      </c>
      <c r="AI19" s="195"/>
      <c r="AJ19" s="187"/>
      <c r="AK19" s="195"/>
      <c r="AL19" s="187"/>
      <c r="AM19" s="195"/>
      <c r="AN19" s="187"/>
      <c r="AO19" s="195">
        <v>28</v>
      </c>
      <c r="AP19" s="206">
        <v>54</v>
      </c>
      <c r="AQ19" s="245">
        <f t="shared" si="0"/>
        <v>214</v>
      </c>
      <c r="AR19" s="334"/>
    </row>
    <row r="20" spans="1:44" ht="16.5" thickBot="1" x14ac:dyDescent="0.3">
      <c r="A20" s="313">
        <v>2</v>
      </c>
      <c r="B20" s="314" t="s">
        <v>173</v>
      </c>
      <c r="C20" s="315"/>
      <c r="D20" s="324" t="s">
        <v>135</v>
      </c>
      <c r="E20" s="316"/>
      <c r="F20" s="325" t="str">
        <f>IF(E20&lt;=6+OR(7)+OR(8),CHOOSE(1,справочник!$A$4),IF(E20&lt;=9+OR(10),CHOOSE(1,справочник!$A$5),IF(E20&lt;=11+OR(12),CHOOSE(1,справочник!$A$6),IF(E20&lt;=13+OR(14)+OR(15),CHOOSE(1,справочник!$A$7),IF(E20&lt;=16+OR(17),CHOOSE(1,справочник!$A$8),IF(E20&lt;=18,CHOOSE(1,справочник!$A$9),""))))))</f>
        <v xml:space="preserve">I (6-8 лет) </v>
      </c>
      <c r="G20" s="186">
        <v>8.3000000000000007</v>
      </c>
      <c r="H20" s="206">
        <f>IF(E20&lt;=6+OR(7)+OR(8),VLOOKUP(G20,'6-8 ЛЕТ'!$N$5:$S$106,6),IF(E20&lt;=9+OR(10),VLOOKUP(G20,'9-10 ЛЕТ'!$T$5:$W$106,4),IF(E20&lt;=11+OR(12),VLOOKUP(G20,'11-12 лет'!$X$5:$AA$106,4),IF(E20&lt;=13+OR(14)+OR(15),VLOOKUP(G20,'13-15 лет'!$X$5:$AA$106,4),IF(E20&lt;=16+OR(17),VLOOKUP(G20,'16-17 лет'!$X$5:$AA$106,4),"")))))</f>
        <v>66</v>
      </c>
      <c r="I20" s="186"/>
      <c r="J20" s="187"/>
      <c r="K20" s="186"/>
      <c r="L20" s="187"/>
      <c r="M20" s="186"/>
      <c r="N20" s="187"/>
      <c r="O20" s="239"/>
      <c r="P20" s="187"/>
      <c r="Q20" s="194"/>
      <c r="R20" s="187"/>
      <c r="S20" s="194"/>
      <c r="T20" s="187"/>
      <c r="U20" s="194"/>
      <c r="V20" s="187"/>
      <c r="W20" s="194"/>
      <c r="X20" s="187"/>
      <c r="Y20" s="195"/>
      <c r="Z20" s="187"/>
      <c r="AA20" s="195"/>
      <c r="AB20" s="187"/>
      <c r="AC20" s="195">
        <v>22</v>
      </c>
      <c r="AD20" s="206">
        <f>IF(E20&lt;=6+OR(7)+OR(8),VLOOKUP(AC20,'6-8 ЛЕТ'!$U$5:$Y$106,5,1),IF(E20&lt;=9+OR(10),VLOOKUP(AC20,'9-10 ЛЕТ'!$Y$5:$AE$105,7,1),IF(E20&lt;=11+OR(12),VLOOKUP(AC20,'11-12 лет'!$AC$5:$AK$105,9,1),IF(E20&lt;=13+OR(14)+OR(15),VLOOKUP(AC20,'13-15 лет'!$AC$5:$AK$105,9,1),IF(E20&lt;=16+OR(17),VLOOKUP(AC20,'16-17 лет'!$AC$5:$AK$105,9,1),"")))))</f>
        <v>65</v>
      </c>
      <c r="AE20" s="195">
        <v>14</v>
      </c>
      <c r="AF20" s="206">
        <f>IF(E20&lt;=6+OR(7)+OR(8),VLOOKUP(AE20,'6-8 ЛЕТ'!$V$5:$Y$105,4),IF(E20&lt;=9+OR(10),VLOOKUP(AE20,'9-10 ЛЕТ'!$Z$5:$AE$105,6),IF(E20&lt;=11+OR(12),VLOOKUP(AE20,'11-12 лет'!$AD$5:$AK$105,8),IF(E20&lt;=13+OR(14)+OR(15),VLOOKUP(AE20,'13-15 лет'!$AD$5:$AK$105,8),IF(E20&lt;=16+OR(17),VLOOKUP(AE20,'16-17 лет'!$AD$5:$AK$105,8),"")))))</f>
        <v>69</v>
      </c>
      <c r="AG20" s="195">
        <v>150</v>
      </c>
      <c r="AH20" s="206">
        <f>IF(E20&lt;=6+OR(7)+OR(8),VLOOKUP(AG20,'6-8 ЛЕТ'!$W$5:$Y$105,3,1),IF(E20&lt;=9+OR(10),VLOOKUP(AG20,'9-10 ЛЕТ'!$AB$5:$AE$105,4,1),IF(E20&lt;=11+OR(12),VLOOKUP(AG20,'11-12 лет'!$AF$5:$AK$105,6,1),IF(E20&lt;=13+OR(14)+OR(15),VLOOKUP(AG20,'13-15 лет'!$AF$5:$AK$105,6,1),IF(E20&lt;=16+OR(17),VLOOKUP(AG20,'13-15 лет'!$AF$5:$AK$105,6,1),"")))))</f>
        <v>65</v>
      </c>
      <c r="AI20" s="195"/>
      <c r="AJ20" s="187"/>
      <c r="AK20" s="195"/>
      <c r="AL20" s="187"/>
      <c r="AM20" s="195"/>
      <c r="AN20" s="187"/>
      <c r="AO20" s="195">
        <v>34</v>
      </c>
      <c r="AP20" s="206">
        <v>67</v>
      </c>
      <c r="AQ20" s="245">
        <f t="shared" si="0"/>
        <v>332</v>
      </c>
      <c r="AR20" s="338">
        <f>AQ19+AQ20+AQ21</f>
        <v>863</v>
      </c>
    </row>
    <row r="21" spans="1:44" ht="16.5" thickBot="1" x14ac:dyDescent="0.3">
      <c r="A21" s="313">
        <v>3</v>
      </c>
      <c r="B21" s="314" t="s">
        <v>174</v>
      </c>
      <c r="C21" s="315"/>
      <c r="D21" s="324" t="s">
        <v>135</v>
      </c>
      <c r="E21" s="316"/>
      <c r="F21" s="325" t="str">
        <f>IF(E21&lt;=6+OR(7)+OR(8),CHOOSE(1,справочник!$A$4),IF(E21&lt;=9+OR(10),CHOOSE(1,справочник!$A$5),IF(E21&lt;=11+OR(12),CHOOSE(1,справочник!$A$6),IF(E21&lt;=13+OR(14)+OR(15),CHOOSE(1,справочник!$A$7),IF(E21&lt;=16+OR(17),CHOOSE(1,справочник!$A$8),IF(E21&lt;=18,CHOOSE(1,справочник!$A$9),""))))))</f>
        <v xml:space="preserve">I (6-8 лет) </v>
      </c>
      <c r="G21" s="186">
        <v>9.3000000000000007</v>
      </c>
      <c r="H21" s="206">
        <f>IF(E21&lt;=6+OR(7)+OR(8),VLOOKUP(G21,'6-8 ЛЕТ'!$N$5:$S$106,6),IF(E21&lt;=9+OR(10),VLOOKUP(G21,'9-10 ЛЕТ'!$T$5:$W$106,4),IF(E21&lt;=11+OR(12),VLOOKUP(G21,'11-12 лет'!$X$5:$AA$106,4),IF(E21&lt;=13+OR(14)+OR(15),VLOOKUP(G21,'13-15 лет'!$X$5:$AA$106,4),IF(E21&lt;=16+OR(17),VLOOKUP(G21,'16-17 лет'!$X$5:$AA$106,4),"")))))</f>
        <v>61</v>
      </c>
      <c r="I21" s="186"/>
      <c r="J21" s="187"/>
      <c r="K21" s="186"/>
      <c r="L21" s="187"/>
      <c r="M21" s="186"/>
      <c r="N21" s="187"/>
      <c r="O21" s="239"/>
      <c r="P21" s="187"/>
      <c r="Q21" s="194"/>
      <c r="R21" s="187"/>
      <c r="S21" s="194"/>
      <c r="T21" s="187"/>
      <c r="U21" s="194"/>
      <c r="V21" s="187"/>
      <c r="W21" s="194"/>
      <c r="X21" s="187"/>
      <c r="Y21" s="195"/>
      <c r="Z21" s="187"/>
      <c r="AA21" s="195"/>
      <c r="AB21" s="187"/>
      <c r="AC21" s="195">
        <v>16</v>
      </c>
      <c r="AD21" s="206">
        <f>IF(E21&lt;=6+OR(7)+OR(8),VLOOKUP(AC21,'6-8 ЛЕТ'!$U$5:$Y$106,5,1),IF(E21&lt;=9+OR(10),VLOOKUP(AC21,'9-10 ЛЕТ'!$Y$5:$AE$105,7,1),IF(E21&lt;=11+OR(12),VLOOKUP(AC21,'11-12 лет'!$AC$5:$AK$105,9,1),IF(E21&lt;=13+OR(14)+OR(15),VLOOKUP(AC21,'13-15 лет'!$AC$5:$AK$105,9,1),IF(E21&lt;=16+OR(17),VLOOKUP(AC21,'16-17 лет'!$AC$5:$AK$105,9,1),"")))))</f>
        <v>62</v>
      </c>
      <c r="AE21" s="195">
        <v>14</v>
      </c>
      <c r="AF21" s="206">
        <f>IF(E21&lt;=6+OR(7)+OR(8),VLOOKUP(AE21,'6-8 ЛЕТ'!$V$5:$Y$105,4),IF(E21&lt;=9+OR(10),VLOOKUP(AE21,'9-10 ЛЕТ'!$Z$5:$AE$105,6),IF(E21&lt;=11+OR(12),VLOOKUP(AE21,'11-12 лет'!$AD$5:$AK$105,8),IF(E21&lt;=13+OR(14)+OR(15),VLOOKUP(AE21,'13-15 лет'!$AD$5:$AK$105,8),IF(E21&lt;=16+OR(17),VLOOKUP(AE21,'16-17 лет'!$AD$5:$AK$105,8),"")))))</f>
        <v>69</v>
      </c>
      <c r="AG21" s="195">
        <v>130</v>
      </c>
      <c r="AH21" s="206">
        <f>IF(E21&lt;=6+OR(7)+OR(8),VLOOKUP(AG21,'6-8 ЛЕТ'!$W$5:$Y$105,3,1),IF(E21&lt;=9+OR(10),VLOOKUP(AG21,'9-10 ЛЕТ'!$AB$5:$AE$105,4,1),IF(E21&lt;=11+OR(12),VLOOKUP(AG21,'11-12 лет'!$AF$5:$AK$105,6,1),IF(E21&lt;=13+OR(14)+OR(15),VLOOKUP(AG21,'13-15 лет'!$AF$5:$AK$105,6,1),IF(E21&lt;=16+OR(17),VLOOKUP(AG21,'13-15 лет'!$AF$5:$AK$105,6,1),"")))))</f>
        <v>54</v>
      </c>
      <c r="AI21" s="195"/>
      <c r="AJ21" s="187"/>
      <c r="AK21" s="195"/>
      <c r="AL21" s="187"/>
      <c r="AM21" s="195"/>
      <c r="AN21" s="187"/>
      <c r="AO21" s="195">
        <v>36</v>
      </c>
      <c r="AP21" s="206">
        <v>71</v>
      </c>
      <c r="AQ21" s="245">
        <f t="shared" si="0"/>
        <v>317</v>
      </c>
      <c r="AR21" s="334"/>
    </row>
    <row r="22" spans="1:44" ht="16.5" thickBot="1" x14ac:dyDescent="0.3">
      <c r="A22" s="317">
        <v>1</v>
      </c>
      <c r="B22" s="318" t="s">
        <v>166</v>
      </c>
      <c r="C22" s="319"/>
      <c r="D22" s="322" t="s">
        <v>154</v>
      </c>
      <c r="E22" s="320"/>
      <c r="F22" s="298" t="str">
        <f>IF(E22&lt;=6+OR(7)+OR(8),CHOOSE(1,справочник!$A$4),IF(E22&lt;=9+OR(10),CHOOSE(1,справочник!$A$5),IF(E22&lt;=11+OR(12),CHOOSE(1,справочник!$A$6),IF(E22&lt;=13+OR(14)+OR(15),CHOOSE(1,справочник!$A$7),IF(E22&lt;=16+OR(17),CHOOSE(1,справочник!$A$8),IF(E22&lt;=18,CHOOSE(1,справочник!$A$9),""))))))</f>
        <v xml:space="preserve">I (6-8 лет) </v>
      </c>
      <c r="G22" s="186">
        <v>8.8000000000000007</v>
      </c>
      <c r="H22" s="206">
        <f>IF(E22&lt;=6+OR(7)+OR(8),VLOOKUP(G22,'6-8 ЛЕТ'!$N$5:$S$106,6),IF(E22&lt;=9+OR(10),VLOOKUP(G22,'9-10 ЛЕТ'!$T$5:$W$106,4),IF(E22&lt;=11+OR(12),VLOOKUP(G22,'11-12 лет'!$X$5:$AA$106,4),IF(E22&lt;=13+OR(14)+OR(15),VLOOKUP(G22,'13-15 лет'!$X$5:$AA$106,4),IF(E22&lt;=16+OR(17),VLOOKUP(G22,'16-17 лет'!$X$5:$AA$106,4),"")))))</f>
        <v>64</v>
      </c>
      <c r="I22" s="186"/>
      <c r="J22" s="187"/>
      <c r="K22" s="186"/>
      <c r="L22" s="187"/>
      <c r="M22" s="186"/>
      <c r="N22" s="187"/>
      <c r="O22" s="239"/>
      <c r="P22" s="187"/>
      <c r="Q22" s="194"/>
      <c r="R22" s="187"/>
      <c r="S22" s="194"/>
      <c r="T22" s="187"/>
      <c r="U22" s="194"/>
      <c r="V22" s="187"/>
      <c r="W22" s="194"/>
      <c r="X22" s="187"/>
      <c r="Y22" s="195"/>
      <c r="Z22" s="187"/>
      <c r="AA22" s="195"/>
      <c r="AB22" s="187"/>
      <c r="AC22" s="195">
        <v>9</v>
      </c>
      <c r="AD22" s="206">
        <f>IF(E22&lt;=6+OR(7)+OR(8),VLOOKUP(AC22,'6-8 ЛЕТ'!$U$5:$Y$106,5,1),IF(E22&lt;=9+OR(10),VLOOKUP(AC22,'9-10 ЛЕТ'!$Y$5:$AE$105,7,1),IF(E22&lt;=11+OR(12),VLOOKUP(AC22,'11-12 лет'!$AC$5:$AK$105,9,1),IF(E22&lt;=13+OR(14)+OR(15),VLOOKUP(AC22,'13-15 лет'!$AC$5:$AK$105,9,1),IF(E22&lt;=16+OR(17),VLOOKUP(AC22,'16-17 лет'!$AC$5:$AK$105,9,1),"")))))</f>
        <v>50</v>
      </c>
      <c r="AE22" s="195">
        <v>15</v>
      </c>
      <c r="AF22" s="206">
        <f>IF(E22&lt;=6+OR(7)+OR(8),VLOOKUP(AE22,'6-8 ЛЕТ'!$V$5:$Y$105,4),IF(E22&lt;=9+OR(10),VLOOKUP(AE22,'9-10 ЛЕТ'!$Z$5:$AE$105,6),IF(E22&lt;=11+OR(12),VLOOKUP(AE22,'11-12 лет'!$AD$5:$AK$105,8),IF(E22&lt;=13+OR(14)+OR(15),VLOOKUP(AE22,'13-15 лет'!$AD$5:$AK$105,8),IF(E22&lt;=16+OR(17),VLOOKUP(AE22,'16-17 лет'!$AD$5:$AK$105,8),"")))))</f>
        <v>71</v>
      </c>
      <c r="AG22" s="195">
        <v>140</v>
      </c>
      <c r="AH22" s="206">
        <f>IF(E22&lt;=6+OR(7)+OR(8),VLOOKUP(AG22,'6-8 ЛЕТ'!$W$5:$Y$105,3,1),IF(E22&lt;=9+OR(10),VLOOKUP(AG22,'9-10 ЛЕТ'!$AB$5:$AE$105,4,1),IF(E22&lt;=11+OR(12),VLOOKUP(AG22,'11-12 лет'!$AF$5:$AK$105,6,1),IF(E22&lt;=13+OR(14)+OR(15),VLOOKUP(AG22,'13-15 лет'!$AF$5:$AK$105,6,1),IF(E22&lt;=16+OR(17),VLOOKUP(AG22,'13-15 лет'!$AF$5:$AK$105,6,1),"")))))</f>
        <v>61</v>
      </c>
      <c r="AI22" s="195"/>
      <c r="AJ22" s="187"/>
      <c r="AK22" s="195"/>
      <c r="AL22" s="187"/>
      <c r="AM22" s="195"/>
      <c r="AN22" s="187"/>
      <c r="AO22" s="195">
        <v>30</v>
      </c>
      <c r="AP22" s="206">
        <v>60</v>
      </c>
      <c r="AQ22" s="245">
        <f t="shared" si="0"/>
        <v>306</v>
      </c>
      <c r="AR22" s="332"/>
    </row>
    <row r="23" spans="1:44" ht="33.75" customHeight="1" thickBot="1" x14ac:dyDescent="0.3">
      <c r="A23" s="317">
        <v>2</v>
      </c>
      <c r="B23" s="318" t="s">
        <v>167</v>
      </c>
      <c r="C23" s="319"/>
      <c r="D23" s="322" t="s">
        <v>154</v>
      </c>
      <c r="E23" s="320"/>
      <c r="F23" s="298" t="str">
        <f>IF(E23&lt;=6+OR(7)+OR(8),CHOOSE(1,справочник!$A$4),IF(E23&lt;=9+OR(10),CHOOSE(1,справочник!$A$5),IF(E23&lt;=11+OR(12),CHOOSE(1,справочник!$A$6),IF(E23&lt;=13+OR(14)+OR(15),CHOOSE(1,справочник!$A$7),IF(E23&lt;=16+OR(17),CHOOSE(1,справочник!$A$8),IF(E23&lt;=18,CHOOSE(1,справочник!$A$9),""))))))</f>
        <v xml:space="preserve">I (6-8 лет) </v>
      </c>
      <c r="G23" s="186">
        <v>8.4</v>
      </c>
      <c r="H23" s="206">
        <f>IF(E23&lt;=6+OR(7)+OR(8),VLOOKUP(G23,'6-8 ЛЕТ'!$N$5:$S$106,6),IF(E23&lt;=9+OR(10),VLOOKUP(G23,'9-10 ЛЕТ'!$T$5:$W$106,4),IF(E23&lt;=11+OR(12),VLOOKUP(G23,'11-12 лет'!$X$5:$AA$106,4),IF(E23&lt;=13+OR(14)+OR(15),VLOOKUP(G23,'13-15 лет'!$X$5:$AA$106,4),IF(E23&lt;=16+OR(17),VLOOKUP(G23,'16-17 лет'!$X$5:$AA$106,4),"")))))</f>
        <v>66</v>
      </c>
      <c r="I23" s="186"/>
      <c r="J23" s="187"/>
      <c r="K23" s="186"/>
      <c r="L23" s="187"/>
      <c r="M23" s="186"/>
      <c r="N23" s="187"/>
      <c r="O23" s="239"/>
      <c r="P23" s="187"/>
      <c r="Q23" s="194"/>
      <c r="R23" s="187"/>
      <c r="S23" s="194"/>
      <c r="T23" s="187"/>
      <c r="U23" s="194"/>
      <c r="V23" s="187"/>
      <c r="W23" s="194"/>
      <c r="X23" s="187"/>
      <c r="Y23" s="195"/>
      <c r="Z23" s="187"/>
      <c r="AA23" s="195"/>
      <c r="AB23" s="187"/>
      <c r="AC23" s="195">
        <v>5</v>
      </c>
      <c r="AD23" s="206">
        <f>IF(E23&lt;=6+OR(7)+OR(8),VLOOKUP(AC23,'6-8 ЛЕТ'!$U$5:$Y$106,5,1),IF(E23&lt;=9+OR(10),VLOOKUP(AC23,'9-10 ЛЕТ'!$Y$5:$AE$105,7,1),IF(E23&lt;=11+OR(12),VLOOKUP(AC23,'11-12 лет'!$AC$5:$AK$105,9,1),IF(E23&lt;=13+OR(14)+OR(15),VLOOKUP(AC23,'13-15 лет'!$AC$5:$AK$105,9,1),IF(E23&lt;=16+OR(17),VLOOKUP(AC23,'16-17 лет'!$AC$5:$AK$105,9,1),"")))))</f>
        <v>32</v>
      </c>
      <c r="AE23" s="195">
        <v>6</v>
      </c>
      <c r="AF23" s="206">
        <f>IF(E23&lt;=6+OR(7)+OR(8),VLOOKUP(AE23,'6-8 ЛЕТ'!$V$5:$Y$105,4),IF(E23&lt;=9+OR(10),VLOOKUP(AE23,'9-10 ЛЕТ'!$Z$5:$AE$105,6),IF(E23&lt;=11+OR(12),VLOOKUP(AE23,'11-12 лет'!$AD$5:$AK$105,8),IF(E23&lt;=13+OR(14)+OR(15),VLOOKUP(AE23,'13-15 лет'!$AD$5:$AK$105,8),IF(E23&lt;=16+OR(17),VLOOKUP(AE23,'16-17 лет'!$AD$5:$AK$105,8),"")))))</f>
        <v>44</v>
      </c>
      <c r="AG23" s="195">
        <v>140</v>
      </c>
      <c r="AH23" s="206">
        <f>IF(E23&lt;=6+OR(7)+OR(8),VLOOKUP(AG23,'6-8 ЛЕТ'!$W$5:$Y$105,3,1),IF(E23&lt;=9+OR(10),VLOOKUP(AG23,'9-10 ЛЕТ'!$AB$5:$AE$105,4,1),IF(E23&lt;=11+OR(12),VLOOKUP(AG23,'11-12 лет'!$AF$5:$AK$105,6,1),IF(E23&lt;=13+OR(14)+OR(15),VLOOKUP(AG23,'13-15 лет'!$AF$5:$AK$105,6,1),IF(E23&lt;=16+OR(17),VLOOKUP(AG23,'13-15 лет'!$AF$5:$AK$105,6,1),"")))))</f>
        <v>61</v>
      </c>
      <c r="AI23" s="195"/>
      <c r="AJ23" s="187"/>
      <c r="AK23" s="195"/>
      <c r="AL23" s="187"/>
      <c r="AM23" s="195"/>
      <c r="AN23" s="187"/>
      <c r="AO23" s="195">
        <v>26</v>
      </c>
      <c r="AP23" s="206">
        <v>50</v>
      </c>
      <c r="AQ23" s="245">
        <f t="shared" si="0"/>
        <v>253</v>
      </c>
      <c r="AR23" s="339">
        <f>AQ22+AQ23+AQ24</f>
        <v>829</v>
      </c>
    </row>
    <row r="24" spans="1:44" ht="32.25" customHeight="1" thickBot="1" x14ac:dyDescent="0.3">
      <c r="A24" s="297">
        <v>3</v>
      </c>
      <c r="B24" s="298" t="s">
        <v>181</v>
      </c>
      <c r="C24" s="321">
        <v>41903</v>
      </c>
      <c r="D24" s="322" t="s">
        <v>154</v>
      </c>
      <c r="E24" s="323"/>
      <c r="F24" s="298" t="str">
        <f>IF(E24&lt;=6+OR(7)+OR(8),CHOOSE(1,справочник!$A$4),IF(E24&lt;=9+OR(10),CHOOSE(1,справочник!$A$5),IF(E24&lt;=11+OR(12),CHOOSE(1,справочник!$A$6),IF(E24&lt;=13+OR(14)+OR(15),CHOOSE(1,справочник!$A$7),IF(E24&lt;=16+OR(17),CHOOSE(1,справочник!$A$8),IF(E24&lt;=18,CHOOSE(1,справочник!$A$9),""))))))</f>
        <v xml:space="preserve">I (6-8 лет) </v>
      </c>
      <c r="G24" s="211">
        <v>8.3000000000000007</v>
      </c>
      <c r="H24" s="206">
        <f>IF(E24&lt;=6+OR(7)+OR(8),VLOOKUP(G24,'6-8 ЛЕТ'!$N$5:$S$106,6),IF(E24&lt;=9+OR(10),VLOOKUP(G24,'9-10 ЛЕТ'!$T$5:$W$106,4),IF(E24&lt;=11+OR(12),VLOOKUP(G24,'11-12 лет'!$X$5:$AA$106,4),IF(E24&lt;=13+OR(14)+OR(15),VLOOKUP(G24,'13-15 лет'!$X$5:$AA$106,4),IF(E24&lt;=16+OR(17),VLOOKUP(G24,'16-17 лет'!$X$5:$AA$106,4),"")))))</f>
        <v>66</v>
      </c>
      <c r="I24" s="211"/>
      <c r="J24" s="212" t="e">
        <f>IF(E24&lt;=6+OR(7)+OR(8),VLOOKUP(I24,'6-8 ЛЕТ'!$O$5:$S$106,5,1),IF(E24&lt;=9+OR(10),VLOOKUP(I24,'9-10 ЛЕТ'!$R$5:$W$106,6,1),IF(E24&lt;=11+OR(12),VLOOKUP(I24,'11-12 лет'!$U$5:$AA$106,7,1),IF(E24&lt;=13+OR(14)+OR(15),VLOOKUP(I24,'13-15 лет'!$V$5:$AA$106,6,1),IF(E24&lt;=16+OR(17),VLOOKUP(I24,'16-17 лет'!$T$5:$AA$106,8,1),"")))))</f>
        <v>#N/A</v>
      </c>
      <c r="K24" s="211"/>
      <c r="L24" s="212" t="str">
        <f>IF(E24&lt;=6+OR(7)+OR(8),"",IF(E24&lt;=9+OR(10),VLOOKUP(K24,'9-10 ЛЕТ'!$Q$5:$W$106,7,1),IF(E24&lt;=11+OR(12),VLOOKUP(K24,'11-12 лет'!$T$5:$AA$106,8,1),IF(E24&lt;=13+OR(14)+OR(15),VLOOKUP(K24,'13-15 лет'!$U$5:$AA$106,7,1),IF(E24&lt;=16+OR(17),VLOOKUP(K24,'16-17 лет'!$U$5:$AA$106,7,1),"")))))</f>
        <v/>
      </c>
      <c r="M24" s="211"/>
      <c r="N24" s="212" t="str">
        <f>IF(E24&lt;=6+OR(7)+OR(8),"",IF(E24&lt;=9+OR(10),"",IF(E24&lt;=11+OR(12),"",IF(E24&lt;=13+OR(14)+OR(15),"",IF(E24&lt;=16+OR(17),VLOOKUP(M24,'16-17 лет'!$V$5:$AA$106,6,1),"")))))</f>
        <v/>
      </c>
      <c r="O24" s="213"/>
      <c r="P24" s="212" t="e">
        <f>IF(E24&lt;=6+OR(7)+OR(8),VLOOKUP(O24,'6-8 ЛЕТ'!$P$5:$S$106,4,1),IF(E24&lt;=9+OR(10),VLOOKUP(O24,'9-10 ЛЕТ'!$S$5:$W$106,5,1),""))</f>
        <v>#N/A</v>
      </c>
      <c r="Q24" s="214"/>
      <c r="R24" s="212" t="str">
        <f>IF(E24&lt;=6+OR(7)+OR(8),"",IF(E24&lt;=9+OR(10),"",IF(E24&lt;=11+OR(12),VLOOKUP(Q24,'11-12 лет'!$V$5:$AA$106,6,1),"")))</f>
        <v/>
      </c>
      <c r="S24" s="214"/>
      <c r="T24" s="212" t="str">
        <f>IF(E24&lt;=6+OR(7)+OR(8),"",IF(E24&lt;=9+OR(10),"",IF(E24&lt;=11+OR(12),VLOOKUP(S24,'11-12 лет'!$W$5:$AA$106,5,1),IF(E24&lt;=13+OR(14)+OR(15),VLOOKUP(S24,'13-15 лет'!$W$5:$AA$106,5,1),IF(E24&lt;=16+OR(17),VLOOKUP(S24,'16-17 лет'!$W$5:$AA$106,5,1),"")))))</f>
        <v/>
      </c>
      <c r="U24" s="214"/>
      <c r="V24" s="212" t="e">
        <f>IF(E24&lt;=6+OR(7)+OR(8),VLOOKUP(U24,'6-8 ЛЕТ'!$Q$5:$S$106,3,1),IF(E24&lt;=9+OR(10),VLOOKUP(U24,'9-10 ЛЕТ'!$U$5:$W$106,3,1),""))</f>
        <v>#N/A</v>
      </c>
      <c r="W24" s="214"/>
      <c r="X24" s="212" t="str">
        <f>IF(E24&lt;=6+OR(7)+OR(8),"",IF(E24&lt;=9+OR(10),"",IF(E24&lt;=11+OR(12),VLOOKUP(W24,'11-12 лет'!$Y$5:$AA$106,3,1),"")))</f>
        <v/>
      </c>
      <c r="Y24" s="246"/>
      <c r="Z24" s="212" t="str">
        <f>IF(E24&lt;=6+OR(7)+OR(8),"",IF(E24&lt;=9+OR(10),"",IF(E24&lt;=11+OR(12),"",IF(E24&lt;=13+OR(14)+OR(15),VLOOKUP(Y24,'13-15 лет'!$Y$5:$AA$106,3,1),IF(E24&lt;=16+OR(17),VLOOKUP(Y24,'16-17 лет'!$Y$5:$AA$106,3,1),"")))))</f>
        <v/>
      </c>
      <c r="AA24" s="246"/>
      <c r="AB24" s="212">
        <f>IF(E24&lt;=6+OR(7)+OR(8),VLOOKUP(AA24,'6-8 ЛЕТ'!$T$5:$Y$105,6,1),IF(E24&lt;=9+OR(10),VLOOKUP(AA24,'9-10 ЛЕТ'!$X$5:$AE$105,8,1),IF(E24&lt;=11+OR(12),VLOOKUP(AA24,'11-12 лет'!$AB$5:$AK$105,10,1),IF(E24&lt;=13+OR(14)+OR(15),VLOOKUP(AA24,'13-15 лет'!$AB$5:$AK$105,10,1),IF(E24&lt;=16+OR(17),VLOOKUP(AA24,'16-17 лет'!$AB$5:$AK$105,10,1),"")))))</f>
        <v>0</v>
      </c>
      <c r="AC24" s="246">
        <v>5</v>
      </c>
      <c r="AD24" s="212">
        <f>IF(E24&lt;=6+OR(7)+OR(8),VLOOKUP(AC24,'6-8 ЛЕТ'!$U$5:$Y$106,5,1),IF(E24&lt;=9+OR(10),VLOOKUP(AC24,'9-10 ЛЕТ'!$Y$5:$AE$105,7,1),IF(E24&lt;=11+OR(12),VLOOKUP(AC24,'11-12 лет'!$AC$5:$AK$105,9,1),IF(E24&lt;=13+OR(14)+OR(15),VLOOKUP(AC24,'13-15 лет'!$AC$5:$AK$105,9,1),IF(E24&lt;=16+OR(17),VLOOKUP(AC24,'16-17 лет'!$AC$5:$AK$105,9,1),"")))))</f>
        <v>32</v>
      </c>
      <c r="AE24" s="246">
        <v>11</v>
      </c>
      <c r="AF24" s="206">
        <f>IF(E24&lt;=6+OR(7)+OR(8),VLOOKUP(AE24,'6-8 ЛЕТ'!$V$5:$Y$105,4),IF(E24&lt;=9+OR(10),VLOOKUP(AE24,'9-10 ЛЕТ'!$Z$5:$AE$105,6),IF(E24&lt;=11+OR(12),VLOOKUP(AE24,'11-12 лет'!$AD$5:$AK$105,8),IF(E24&lt;=13+OR(14)+OR(15),VLOOKUP(AE24,'13-15 лет'!$AD$5:$AK$105,8),IF(E24&lt;=16+OR(17),VLOOKUP(AE24,'16-17 лет'!$AD$5:$AK$105,8),"")))))</f>
        <v>63</v>
      </c>
      <c r="AG24" s="246">
        <v>140</v>
      </c>
      <c r="AH24" s="206">
        <f>IF(E24&lt;=6+OR(7)+OR(8),VLOOKUP(AG24,'6-8 ЛЕТ'!$W$5:$Y$105,3,1),IF(E24&lt;=9+OR(10),VLOOKUP(AG24,'9-10 ЛЕТ'!$AB$5:$AE$105,4,1),IF(E24&lt;=11+OR(12),VLOOKUP(AG24,'11-12 лет'!$AF$5:$AK$105,6,1),IF(E24&lt;=13+OR(14)+OR(15),VLOOKUP(AG24,'13-15 лет'!$AF$5:$AK$105,6,1),IF(E24&lt;=16+OR(17),VLOOKUP(AG24,'13-15 лет'!$AF$5:$AK$105,6,1),"")))))</f>
        <v>61</v>
      </c>
      <c r="AI24" s="246"/>
      <c r="AJ24" s="212" t="str">
        <f>IF(E24&lt;=6+OR(7)+OR(8),"",IF(E24&lt;=9+OR(10),VLOOKUP(AI24,'9-10 ЛЕТ'!$AA$5:$AE$105,5,1),IF(E24&lt;=11+OR(12),VLOOKUP(AI24,'11-12 лет'!$AE$5:$AK$105,7,1),IF(E24&lt;=13+OR(14)+OR(15),VLOOKUP(AI24,'13-15 лет'!$AE$5:$AK$105,7,1),IF(E24&lt;=16+OR(17),VLOOKUP(AI24,'16-17 лет'!$AE$5:$AK$105,7,1),"")))))</f>
        <v/>
      </c>
      <c r="AK24" s="246"/>
      <c r="AL24" s="212" t="str">
        <f>IF(E24&lt;=6+OR(7)+OR(8),"",IF(E24&lt;=9+OR(10),VLOOKUP(AK24,'9-10 ЛЕТ'!$AC$5:$AE$105,3,1),IF(E24&lt;=11+OR(12),VLOOKUP(AK24,'11-12 лет'!$AG$5:$AK$105,5,1),IF(E24&lt;=13+OR(14)+OR(15),VLOOKUP(AK24,'13-15 лет'!$AH$5:$AK$105,4,1),""))))</f>
        <v/>
      </c>
      <c r="AM24" s="246"/>
      <c r="AN24" s="212" t="str">
        <f>IF(E24&lt;=6+OR(7)+OR(8),"",IF(E24&lt;=9+OR(10),"",IF(E24&lt;=11+OR(12),"",IF(E24&lt;=13+OR(14)+OR(15),"",IF(E24&lt;=16+OR(17),VLOOKUP(AM24,'16-17 лет'!$AH$5:$AK$105,4,1),"")))))</f>
        <v/>
      </c>
      <c r="AO24" s="246">
        <v>25</v>
      </c>
      <c r="AP24" s="206">
        <v>48</v>
      </c>
      <c r="AQ24" s="245">
        <f t="shared" si="0"/>
        <v>270</v>
      </c>
      <c r="AR24" s="333"/>
    </row>
    <row r="25" spans="1:44" hidden="1" x14ac:dyDescent="0.25">
      <c r="A25" s="197"/>
      <c r="B25" s="197"/>
      <c r="C25" s="197"/>
      <c r="D25" s="197"/>
      <c r="E25" s="197">
        <f t="shared" ref="E25:E30" ca="1" si="4">INT(DAYS360(C25,TODAY())/360)</f>
        <v>123</v>
      </c>
      <c r="F25" s="197" t="str">
        <f ca="1">IF(E25&lt;=6+OR(7)+OR(8),CHOOSE(1,справочник!$A$4),IF(E25&lt;=9+OR(10),CHOOSE(1,справочник!$A$5),IF(E25&lt;=11+OR(12),CHOOSE(1,справочник!$A$6),IF(E25&lt;=13+OR(14)+OR(15),CHOOSE(1,справочник!$A$7),IF(E25&lt;=16+OR(17),CHOOSE(1,справочник!$A$8),IF(E25&lt;=18,CHOOSE(1,справочник!$A$9),""))))))</f>
        <v/>
      </c>
      <c r="G25" s="198"/>
      <c r="H25" s="199" t="str">
        <f ca="1">IF(E25&lt;=6+OR(7)+OR(8),VLOOKUP(G25,'6-8 ЛЕТ'!$N$5:$S$106,6),IF(E25&lt;=9+OR(10),VLOOKUP(G25,'9-10 ЛЕТ'!$T$5:$W$106,4),IF(E25&lt;=11+OR(12),VLOOKUP(G25,'11-12 лет'!$X$5:$AA$106,4),IF(E25&lt;=13+OR(14)+OR(15),VLOOKUP(G25,'13-15 лет'!$X$5:$AA$106,4),IF(E25&lt;=16+OR(17),VLOOKUP(G25,'16-17 лет'!$X$5:$AA$106,4),"")))))</f>
        <v/>
      </c>
      <c r="I25" s="198"/>
      <c r="J25" s="199" t="str">
        <f ca="1">IF(E25&lt;=6+OR(7)+OR(8),VLOOKUP(I25,'6-8 ЛЕТ'!$O$5:$S$106,5,1),IF(E25&lt;=9+OR(10),VLOOKUP(I25,'9-10 ЛЕТ'!$R$5:$W$106,6,1),IF(E25&lt;=11+OR(12),VLOOKUP(I25,'11-12 лет'!$U$5:$AA$106,7,1),IF(E25&lt;=13+OR(14)+OR(15),VLOOKUP(I25,'13-15 лет'!$V$5:$AA$106,6,1),IF(E25&lt;=16+OR(17),VLOOKUP(I25,'16-17 лет'!$T$5:$AA$106,8,1),"")))))</f>
        <v/>
      </c>
      <c r="K25" s="198"/>
      <c r="L25" s="199" t="str">
        <f ca="1">IF(E25&lt;=6+OR(7)+OR(8),"",IF(E25&lt;=9+OR(10),VLOOKUP(K25,'9-10 ЛЕТ'!$Q$5:$W$106,7,1),IF(E25&lt;=11+OR(12),VLOOKUP(K25,'11-12 лет'!$T$5:$AA$106,8,1),IF(E25&lt;=13+OR(14)+OR(15),VLOOKUP(K25,'13-15 лет'!$U$5:$AA$106,7,1),IF(E25&lt;=16+OR(17),VLOOKUP(K25,'16-17 лет'!$U$5:$AA$106,7,1),"")))))</f>
        <v/>
      </c>
      <c r="M25" s="198"/>
      <c r="N25" s="199" t="str">
        <f ca="1">IF(E25&lt;=6+OR(7)+OR(8),"",IF(E25&lt;=9+OR(10),"",IF(E25&lt;=11+OR(12),"",IF(E25&lt;=13+OR(14)+OR(15),"",IF(E25&lt;=16+OR(17),VLOOKUP(M25,'16-17 лет'!$V$5:$AA$106,6,1),"")))))</f>
        <v/>
      </c>
      <c r="O25" s="200"/>
      <c r="P25" s="199" t="str">
        <f ca="1">IF(E25&lt;=6+OR(7)+OR(8),VLOOKUP(O25,'6-8 ЛЕТ'!$P$5:$S$106,4,1),IF(E25&lt;=9+OR(10),VLOOKUP(O25,'9-10 ЛЕТ'!$S$5:$W$106,5,1),""))</f>
        <v/>
      </c>
      <c r="Q25" s="201"/>
      <c r="R25" s="199" t="str">
        <f ca="1">IF(E25&lt;=6+OR(7)+OR(8),"",IF(E25&lt;=9+OR(10),"",IF(E25&lt;=11+OR(12),VLOOKUP(Q25,'11-12 лет'!$V$5:$AA$106,6,1),"")))</f>
        <v/>
      </c>
      <c r="S25" s="201"/>
      <c r="T25" s="199" t="str">
        <f ca="1">IF(E25&lt;=6+OR(7)+OR(8),"",IF(E25&lt;=9+OR(10),"",IF(E25&lt;=11+OR(12),VLOOKUP(S25,'11-12 лет'!$W$5:$AA$106,5,1),IF(E25&lt;=13+OR(14)+OR(15),VLOOKUP(S25,'13-15 лет'!$W$5:$AA$106,5,1),IF(E25&lt;=16+OR(17),VLOOKUP(S25,'16-17 лет'!$W$5:$AA$106,5,1),"")))))</f>
        <v/>
      </c>
      <c r="U25" s="197"/>
      <c r="V25" s="199" t="str">
        <f ca="1">IF(E25&lt;=6+OR(7)+OR(8),VLOOKUP(U25,'6-8 ЛЕТ'!$Q$5:$S$106,3,1),IF(E25&lt;=9+OR(10),VLOOKUP(U25,'9-10 ЛЕТ'!$U$5:$W$106,3,1),""))</f>
        <v/>
      </c>
      <c r="W25" s="197"/>
      <c r="X25" s="199" t="str">
        <f ca="1">IF(E25&lt;=6+OR(7)+OR(8),"",IF(E25&lt;=9+OR(10),"",IF(E25&lt;=11+OR(12),VLOOKUP(W25,'11-12 лет'!$Y$5:$AA$106,3,1),"")))</f>
        <v/>
      </c>
      <c r="Y25" s="168"/>
      <c r="Z25" s="199" t="str">
        <f ca="1">IF(E25&lt;=6+OR(7)+OR(8),"",IF(E25&lt;=9+OR(10),"",IF(E25&lt;=11+OR(12),"",IF(E25&lt;=13+OR(14)+OR(15),VLOOKUP(Y25,'13-15 лет'!$Y$5:$AA$106,3,1),IF(E25&lt;=16+OR(17),VLOOKUP(Y25,'16-17 лет'!$Y$5:$AA$106,3,1),"")))))</f>
        <v/>
      </c>
      <c r="AA25" s="168"/>
      <c r="AB25" s="199" t="str">
        <f ca="1">IF(E25&lt;=6+OR(7)+OR(8),VLOOKUP(AA25,'6-8 ЛЕТ'!$T$5:$Y$105,6,1),IF(E25&lt;=9+OR(10),VLOOKUP(AA25,'9-10 ЛЕТ'!$X$5:$AE$105,8,1),IF(E25&lt;=11+OR(12),VLOOKUP(AA25,'11-12 лет'!$AB$5:$AK$105,10,1),IF(E25&lt;=13+OR(14)+OR(15),VLOOKUP(AA25,'13-15 лет'!$AB$5:$AK$105,10,1),IF(E25&lt;=16+OR(17),VLOOKUP(AA25,'16-17 лет'!$AB$5:$AK$105,10,1),"")))))</f>
        <v/>
      </c>
      <c r="AC25" s="168"/>
      <c r="AD25" s="199" t="str">
        <f ca="1">IF(E25&lt;=6+OR(7)+OR(8),VLOOKUP(AC25,'6-8 ЛЕТ'!$U$5:$Y$106,5,1),IF(E25&lt;=9+OR(10),VLOOKUP(AC25,'9-10 ЛЕТ'!$Y$5:$AE$105,7,1),IF(E25&lt;=11+OR(12),VLOOKUP(AC25,'11-12 лет'!$AC$5:$AK$105,9,1),IF(E25&lt;=13+OR(14)+OR(15),VLOOKUP(AC25,'13-15 лет'!$AC$5:$AK$105,9,1),IF(E25&lt;=16+OR(17),VLOOKUP(AC25,'16-17 лет'!$AC$5:$AK$105,9,1),"")))))</f>
        <v/>
      </c>
      <c r="AE25" s="168">
        <v>-20</v>
      </c>
      <c r="AF25" s="199" t="str">
        <f ca="1">IF(E25&lt;=6+OR(7)+OR(8),VLOOKUP(AE25,'6-8 ЛЕТ'!$V$5:$Y$105,4),IF(E25&lt;=9+OR(10),VLOOKUP(AE25,'9-10 ЛЕТ'!$Z$5:$AE$105,6),IF(E25&lt;=11+OR(12),VLOOKUP(AE25,'11-12 лет'!$AD$5:$AK$105,8),IF(E25&lt;=13+OR(14)+OR(15),VLOOKUP(AE25,'13-15 лет'!$AD$5:$AK$105,8),IF(E25&lt;=16+OR(17),VLOOKUP(AE25,'16-17 лет'!$AD$5:$AK$105,8),"")))))</f>
        <v/>
      </c>
      <c r="AG25" s="168"/>
      <c r="AH25" s="199" t="str">
        <f ca="1">IF(E25&lt;=6+OR(7)+OR(8),VLOOKUP(AG25,'6-8 ЛЕТ'!$W$5:$Y$105,3,1),IF(E25&lt;=9+OR(10),VLOOKUP(AG25,'9-10 ЛЕТ'!$AB$5:$AE$105,4,1),IF(E25&lt;=11+OR(12),VLOOKUP(AG25,'11-12 лет'!$AF$5:$AK$105,6,1),IF(E25&lt;=13+OR(14)+OR(15),VLOOKUP(AG25,'13-15 лет'!$AF$5:$AK$105,6,1),IF(E25&lt;=16+OR(17),VLOOKUP(AG25,'13-15 лет'!$AF$5:$AK$105,6,1),"")))))</f>
        <v/>
      </c>
      <c r="AI25" s="168"/>
      <c r="AJ25" s="199" t="str">
        <f ca="1">IF(E25&lt;=6+OR(7)+OR(8),"",IF(E25&lt;=9+OR(10),VLOOKUP(AI25,'9-10 ЛЕТ'!$AA$5:$AE$105,5,1),IF(E25&lt;=11+OR(12),VLOOKUP(AI25,'11-12 лет'!$AE$5:$AK$105,7,1),IF(E25&lt;=13+OR(14)+OR(15),VLOOKUP(AI25,'13-15 лет'!$AE$5:$AK$105,7,1),IF(E25&lt;=16+OR(17),VLOOKUP(AI25,'16-17 лет'!$AE$5:$AK$105,7,1),"")))))</f>
        <v/>
      </c>
      <c r="AK25" s="168"/>
      <c r="AL25" s="199" t="str">
        <f ca="1">IF(E25&lt;=6+OR(7)+OR(8),"",IF(E25&lt;=9+OR(10),VLOOKUP(AK25,'9-10 ЛЕТ'!$AC$5:$AE$105,3,1),IF(E25&lt;=11+OR(12),VLOOKUP(AK25,'11-12 лет'!$AG$5:$AK$105,5,1),IF(E25&lt;=13+OR(14)+OR(15),VLOOKUP(AK25,'13-15 лет'!$AH$5:$AK$105,4,1),""))))</f>
        <v/>
      </c>
      <c r="AM25" s="168"/>
      <c r="AN25" s="199" t="str">
        <f ca="1">IF(E25&lt;=6+OR(7)+OR(8),"",IF(E25&lt;=9+OR(10),"",IF(E25&lt;=11+OR(12),"",IF(E25&lt;=13+OR(14)+OR(15),"",IF(E25&lt;=16+OR(17),VLOOKUP(AM25,'16-17 лет'!$AH$5:$AK$105,4,1),"")))))</f>
        <v/>
      </c>
      <c r="AO25" s="168"/>
      <c r="AP25" s="199" t="str">
        <f ca="1">IF(E25&lt;=6+OR(7)+OR(8),"",IF(E25&lt;=9+OR(10),"",IF(E25&lt;=11+OR(12),VLOOKUP(AO25,'11-12 лет'!$AI$5:$AK$105,3,1),IF(E25&lt;=13+OR(14)+OR(15),VLOOKUP(AO25,'13-15 лет'!$AI$5:$AK$105,3,1),IF(E25&lt;=16+OR(17),VLOOKUP(AO25,'16-17 лет'!$AI$5:$AK$105,3,1),"")))))</f>
        <v/>
      </c>
      <c r="AQ25" s="245" t="e">
        <f t="shared" ca="1" si="0"/>
        <v>#VALUE!</v>
      </c>
      <c r="AR25" s="250"/>
    </row>
    <row r="26" spans="1:44" hidden="1" x14ac:dyDescent="0.25">
      <c r="A26" s="1"/>
      <c r="B26" s="1"/>
      <c r="C26" s="1"/>
      <c r="D26" s="1"/>
      <c r="E26" s="1">
        <f t="shared" ca="1" si="4"/>
        <v>123</v>
      </c>
      <c r="F26" s="1" t="str">
        <f ca="1">IF(E26&lt;=6+OR(7)+OR(8),CHOOSE(1,справочник!$A$4),IF(E26&lt;=9+OR(10),CHOOSE(1,справочник!$A$5),IF(E26&lt;=11+OR(12),CHOOSE(1,справочник!$A$6),IF(E26&lt;=13+OR(14)+OR(15),CHOOSE(1,справочник!$A$7),IF(E26&lt;=16+OR(17),CHOOSE(1,справочник!$A$8),IF(E26&lt;=18,CHOOSE(1,справочник!$A$9),""))))))</f>
        <v/>
      </c>
      <c r="G26" s="55"/>
      <c r="H26" s="179" t="str">
        <f ca="1">IF(E26&lt;=6+OR(7)+OR(8),VLOOKUP(G26,'6-8 ЛЕТ'!$N$5:$S$106,6),IF(E26&lt;=9+OR(10),VLOOKUP(G26,'9-10 ЛЕТ'!$T$5:$W$106,4),IF(E26&lt;=11+OR(12),VLOOKUP(G26,'11-12 лет'!$X$5:$AA$106,4),IF(E26&lt;=13+OR(14)+OR(15),VLOOKUP(G26,'13-15 лет'!$X$5:$AA$106,4),IF(E26&lt;=16+OR(17),VLOOKUP(G26,'16-17 лет'!$X$5:$AA$106,4),"")))))</f>
        <v/>
      </c>
      <c r="I26" s="55"/>
      <c r="J26" s="179" t="str">
        <f ca="1">IF(E26&lt;=6+OR(7)+OR(8),VLOOKUP(I26,'6-8 ЛЕТ'!$O$5:$S$106,5,1),IF(E26&lt;=9+OR(10),VLOOKUP(I26,'9-10 ЛЕТ'!$R$5:$W$106,6,1),IF(E26&lt;=11+OR(12),VLOOKUP(I26,'11-12 лет'!$U$5:$AA$106,7,1),IF(E26&lt;=13+OR(14)+OR(15),VLOOKUP(I26,'13-15 лет'!$V$5:$AA$106,6,1),IF(E26&lt;=16+OR(17),VLOOKUP(I26,'16-17 лет'!$T$5:$AA$106,8,1),"")))))</f>
        <v/>
      </c>
      <c r="K26" s="55"/>
      <c r="L26" s="179" t="str">
        <f ca="1">IF(E26&lt;=6+OR(7)+OR(8),"",IF(E26&lt;=9+OR(10),VLOOKUP(K26,'9-10 ЛЕТ'!$Q$5:$W$106,7,1),IF(E26&lt;=11+OR(12),VLOOKUP(K26,'11-12 лет'!$T$5:$AA$106,8,1),IF(E26&lt;=13+OR(14)+OR(15),VLOOKUP(K26,'13-15 лет'!$U$5:$AA$106,7,1),IF(E26&lt;=16+OR(17),VLOOKUP(K26,'16-17 лет'!$U$5:$AA$106,7,1),"")))))</f>
        <v/>
      </c>
      <c r="M26" s="55"/>
      <c r="N26" s="179" t="str">
        <f ca="1">IF(E26&lt;=6+OR(7)+OR(8),"",IF(E26&lt;=9+OR(10),"",IF(E26&lt;=11+OR(12),"",IF(E26&lt;=13+OR(14)+OR(15),"",IF(E26&lt;=16+OR(17),VLOOKUP(M26,'16-17 лет'!$V$5:$AA$106,6,1),"")))))</f>
        <v/>
      </c>
      <c r="O26" s="51"/>
      <c r="P26" s="179" t="str">
        <f ca="1">IF(E26&lt;=6+OR(7)+OR(8),VLOOKUP(O26,'6-8 ЛЕТ'!$P$5:$S$106,4,1),IF(E26&lt;=9+OR(10),VLOOKUP(O26,'9-10 ЛЕТ'!$S$5:$W$106,5,1),""))</f>
        <v/>
      </c>
      <c r="Q26" s="48"/>
      <c r="R26" s="179" t="str">
        <f ca="1">IF(E26&lt;=6+OR(7)+OR(8),"",IF(E26&lt;=9+OR(10),"",IF(E26&lt;=11+OR(12),VLOOKUP(Q26,'11-12 лет'!$V$5:$AA$106,6,1),"")))</f>
        <v/>
      </c>
      <c r="S26" s="48"/>
      <c r="T26" s="179" t="str">
        <f ca="1">IF(E26&lt;=6+OR(7)+OR(8),"",IF(E26&lt;=9+OR(10),"",IF(E26&lt;=11+OR(12),VLOOKUP(S26,'11-12 лет'!$W$5:$AA$106,5,1),IF(E26&lt;=13+OR(14)+OR(15),VLOOKUP(S26,'13-15 лет'!$W$5:$AA$106,5,1),IF(E26&lt;=16+OR(17),VLOOKUP(S26,'16-17 лет'!$W$5:$AA$106,5,1),"")))))</f>
        <v/>
      </c>
      <c r="U26" s="1"/>
      <c r="V26" s="179" t="str">
        <f ca="1">IF(E26&lt;=6+OR(7)+OR(8),VLOOKUP(U26,'6-8 ЛЕТ'!$Q$5:$S$106,3,1),IF(E26&lt;=9+OR(10),VLOOKUP(U26,'9-10 ЛЕТ'!$U$5:$W$106,3,1),""))</f>
        <v/>
      </c>
      <c r="W26" s="1"/>
      <c r="X26" s="179" t="str">
        <f ca="1">IF(E26&lt;=6+OR(7)+OR(8),"",IF(E26&lt;=9+OR(10),"",IF(E26&lt;=11+OR(12),VLOOKUP(W26,'11-12 лет'!$Y$5:$AA$106,3,1),"")))</f>
        <v/>
      </c>
      <c r="Y26" s="53"/>
      <c r="Z26" s="179" t="str">
        <f ca="1">IF(E26&lt;=6+OR(7)+OR(8),"",IF(E26&lt;=9+OR(10),"",IF(E26&lt;=11+OR(12),"",IF(E26&lt;=13+OR(14)+OR(15),VLOOKUP(Y26,'13-15 лет'!$Y$5:$AA$106,3,1),IF(E26&lt;=16+OR(17),VLOOKUP(Y26,'16-17 лет'!$Y$5:$AA$106,3,1),"")))))</f>
        <v/>
      </c>
      <c r="AA26" s="53"/>
      <c r="AB26" s="179" t="str">
        <f ca="1">IF(E26&lt;=6+OR(7)+OR(8),VLOOKUP(AA26,'6-8 ЛЕТ'!$T$5:$Y$105,6,1),IF(E26&lt;=9+OR(10),VLOOKUP(AA26,'9-10 ЛЕТ'!$X$5:$AE$105,8,1),IF(E26&lt;=11+OR(12),VLOOKUP(AA26,'11-12 лет'!$AB$5:$AK$105,10,1),IF(E26&lt;=13+OR(14)+OR(15),VLOOKUP(AA26,'13-15 лет'!$AB$5:$AK$105,10,1),IF(E26&lt;=16+OR(17),VLOOKUP(AA26,'16-17 лет'!$AB$5:$AK$105,10,1),"")))))</f>
        <v/>
      </c>
      <c r="AC26" s="53"/>
      <c r="AD26" s="179" t="str">
        <f ca="1">IF(E26&lt;=6+OR(7)+OR(8),VLOOKUP(AC26,'6-8 ЛЕТ'!$U$5:$Y$106,5,1),IF(E26&lt;=9+OR(10),VLOOKUP(AC26,'9-10 ЛЕТ'!$Y$5:$AE$105,7,1),IF(E26&lt;=11+OR(12),VLOOKUP(AC26,'11-12 лет'!$AC$5:$AK$105,9,1),IF(E26&lt;=13+OR(14)+OR(15),VLOOKUP(AC26,'13-15 лет'!$AC$5:$AK$105,9,1),IF(E26&lt;=16+OR(17),VLOOKUP(AC26,'16-17 лет'!$AC$5:$AK$105,9,1),"")))))</f>
        <v/>
      </c>
      <c r="AE26" s="53">
        <v>-20</v>
      </c>
      <c r="AF26" s="179" t="str">
        <f ca="1">IF(E26&lt;=6+OR(7)+OR(8),VLOOKUP(AE26,'6-8 ЛЕТ'!$V$5:$Y$105,4),IF(E26&lt;=9+OR(10),VLOOKUP(AE26,'9-10 ЛЕТ'!$Z$5:$AE$105,6),IF(E26&lt;=11+OR(12),VLOOKUP(AE26,'11-12 лет'!$AD$5:$AK$105,8),IF(E26&lt;=13+OR(14)+OR(15),VLOOKUP(AE26,'13-15 лет'!$AD$5:$AK$105,8),IF(E26&lt;=16+OR(17),VLOOKUP(AE26,'16-17 лет'!$AD$5:$AK$105,8),"")))))</f>
        <v/>
      </c>
      <c r="AG26" s="53"/>
      <c r="AH26" s="179" t="str">
        <f ca="1">IF(E26&lt;=6+OR(7)+OR(8),VLOOKUP(AG26,'6-8 ЛЕТ'!$W$5:$Y$105,3,1),IF(E26&lt;=9+OR(10),VLOOKUP(AG26,'9-10 ЛЕТ'!$AB$5:$AE$105,4,1),IF(E26&lt;=11+OR(12),VLOOKUP(AG26,'11-12 лет'!$AF$5:$AK$105,6,1),IF(E26&lt;=13+OR(14)+OR(15),VLOOKUP(AG26,'13-15 лет'!$AF$5:$AK$105,6,1),IF(E26&lt;=16+OR(17),VLOOKUP(AG26,'13-15 лет'!$AF$5:$AK$105,6,1),"")))))</f>
        <v/>
      </c>
      <c r="AI26" s="53"/>
      <c r="AJ26" s="179" t="str">
        <f ca="1">IF(E26&lt;=6+OR(7)+OR(8),"",IF(E26&lt;=9+OR(10),VLOOKUP(AI26,'9-10 ЛЕТ'!$AA$5:$AE$105,5,1),IF(E26&lt;=11+OR(12),VLOOKUP(AI26,'11-12 лет'!$AE$5:$AK$105,7,1),IF(E26&lt;=13+OR(14)+OR(15),VLOOKUP(AI26,'13-15 лет'!$AE$5:$AK$105,7,1),IF(E26&lt;=16+OR(17),VLOOKUP(AI26,'16-17 лет'!$AE$5:$AK$105,7,1),"")))))</f>
        <v/>
      </c>
      <c r="AK26" s="53"/>
      <c r="AL26" s="179" t="str">
        <f ca="1">IF(E26&lt;=6+OR(7)+OR(8),"",IF(E26&lt;=9+OR(10),VLOOKUP(AK26,'9-10 ЛЕТ'!$AC$5:$AE$105,3,1),IF(E26&lt;=11+OR(12),VLOOKUP(AK26,'11-12 лет'!$AG$5:$AK$105,5,1),IF(E26&lt;=13+OR(14)+OR(15),VLOOKUP(AK26,'13-15 лет'!$AH$5:$AK$105,4,1),""))))</f>
        <v/>
      </c>
      <c r="AM26" s="53"/>
      <c r="AN26" s="179" t="str">
        <f ca="1">IF(E26&lt;=6+OR(7)+OR(8),"",IF(E26&lt;=9+OR(10),"",IF(E26&lt;=11+OR(12),"",IF(E26&lt;=13+OR(14)+OR(15),"",IF(E26&lt;=16+OR(17),VLOOKUP(AM26,'16-17 лет'!$AH$5:$AK$105,4,1),"")))))</f>
        <v/>
      </c>
      <c r="AO26" s="53"/>
      <c r="AP26" s="179" t="str">
        <f ca="1">IF(E26&lt;=6+OR(7)+OR(8),"",IF(E26&lt;=9+OR(10),"",IF(E26&lt;=11+OR(12),VLOOKUP(AO26,'11-12 лет'!$AI$5:$AK$105,3,1),IF(E26&lt;=13+OR(14)+OR(15),VLOOKUP(AO26,'13-15 лет'!$AI$5:$AK$105,3,1),IF(E26&lt;=16+OR(17),VLOOKUP(AO26,'16-17 лет'!$AI$5:$AK$105,3,1),"")))))</f>
        <v/>
      </c>
      <c r="AQ26" s="245" t="e">
        <f t="shared" ca="1" si="0"/>
        <v>#VALUE!</v>
      </c>
      <c r="AR26" s="209"/>
    </row>
    <row r="27" spans="1:44" hidden="1" x14ac:dyDescent="0.25">
      <c r="A27" s="1"/>
      <c r="B27" s="1"/>
      <c r="C27" s="1"/>
      <c r="D27" s="1"/>
      <c r="E27" s="1">
        <f t="shared" ca="1" si="4"/>
        <v>123</v>
      </c>
      <c r="F27" s="1" t="str">
        <f ca="1">IF(E27&lt;=6+OR(7)+OR(8),CHOOSE(1,справочник!$A$4),IF(E27&lt;=9+OR(10),CHOOSE(1,справочник!$A$5),IF(E27&lt;=11+OR(12),CHOOSE(1,справочник!$A$6),IF(E27&lt;=13+OR(14)+OR(15),CHOOSE(1,справочник!$A$7),IF(E27&lt;=16+OR(17),CHOOSE(1,справочник!$A$8),IF(E27&lt;=18,CHOOSE(1,справочник!$A$9),""))))))</f>
        <v/>
      </c>
      <c r="G27" s="55"/>
      <c r="H27" s="179" t="str">
        <f ca="1">IF(E27&lt;=6+OR(7)+OR(8),VLOOKUP(G27,'6-8 ЛЕТ'!$N$5:$S$106,6),IF(E27&lt;=9+OR(10),VLOOKUP(G27,'9-10 ЛЕТ'!$T$5:$W$106,4),IF(E27&lt;=11+OR(12),VLOOKUP(G27,'11-12 лет'!$X$5:$AA$106,4),IF(E27&lt;=13+OR(14)+OR(15),VLOOKUP(G27,'13-15 лет'!$X$5:$AA$106,4),IF(E27&lt;=16+OR(17),VLOOKUP(G27,'16-17 лет'!$X$5:$AA$106,4),"")))))</f>
        <v/>
      </c>
      <c r="I27" s="55"/>
      <c r="J27" s="179" t="str">
        <f ca="1">IF(E27&lt;=6+OR(7)+OR(8),VLOOKUP(I27,'6-8 ЛЕТ'!$O$5:$S$106,5,1),IF(E27&lt;=9+OR(10),VLOOKUP(I27,'9-10 ЛЕТ'!$R$5:$W$106,6,1),IF(E27&lt;=11+OR(12),VLOOKUP(I27,'11-12 лет'!$U$5:$AA$106,7,1),IF(E27&lt;=13+OR(14)+OR(15),VLOOKUP(I27,'13-15 лет'!$V$5:$AA$106,6,1),IF(E27&lt;=16+OR(17),VLOOKUP(I27,'16-17 лет'!$T$5:$AA$106,8,1),"")))))</f>
        <v/>
      </c>
      <c r="K27" s="55"/>
      <c r="L27" s="179" t="str">
        <f ca="1">IF(E27&lt;=6+OR(7)+OR(8),"",IF(E27&lt;=9+OR(10),VLOOKUP(K27,'9-10 ЛЕТ'!$Q$5:$W$106,7,1),IF(E27&lt;=11+OR(12),VLOOKUP(K27,'11-12 лет'!$T$5:$AA$106,8,1),IF(E27&lt;=13+OR(14)+OR(15),VLOOKUP(K27,'13-15 лет'!$U$5:$AA$106,7,1),IF(E27&lt;=16+OR(17),VLOOKUP(K27,'16-17 лет'!$U$5:$AA$106,7,1),"")))))</f>
        <v/>
      </c>
      <c r="M27" s="55"/>
      <c r="N27" s="179" t="str">
        <f ca="1">IF(E27&lt;=6+OR(7)+OR(8),"",IF(E27&lt;=9+OR(10),"",IF(E27&lt;=11+OR(12),"",IF(E27&lt;=13+OR(14)+OR(15),"",IF(E27&lt;=16+OR(17),VLOOKUP(M27,'16-17 лет'!$V$5:$AA$106,6,1),"")))))</f>
        <v/>
      </c>
      <c r="O27" s="51"/>
      <c r="P27" s="179" t="str">
        <f ca="1">IF(E27&lt;=6+OR(7)+OR(8),VLOOKUP(O27,'6-8 ЛЕТ'!$P$5:$S$106,4,1),IF(E27&lt;=9+OR(10),VLOOKUP(O27,'9-10 ЛЕТ'!$S$5:$W$106,5,1),""))</f>
        <v/>
      </c>
      <c r="Q27" s="48"/>
      <c r="R27" s="179" t="str">
        <f ca="1">IF(E27&lt;=6+OR(7)+OR(8),"",IF(E27&lt;=9+OR(10),"",IF(E27&lt;=11+OR(12),VLOOKUP(Q27,'11-12 лет'!$V$5:$AA$106,6,1),"")))</f>
        <v/>
      </c>
      <c r="S27" s="48"/>
      <c r="T27" s="179" t="str">
        <f ca="1">IF(E27&lt;=6+OR(7)+OR(8),"",IF(E27&lt;=9+OR(10),"",IF(E27&lt;=11+OR(12),VLOOKUP(S27,'11-12 лет'!$W$5:$AA$106,5,1),IF(E27&lt;=13+OR(14)+OR(15),VLOOKUP(S27,'13-15 лет'!$W$5:$AA$106,5,1),IF(E27&lt;=16+OR(17),VLOOKUP(S27,'16-17 лет'!$W$5:$AA$106,5,1),"")))))</f>
        <v/>
      </c>
      <c r="U27" s="1"/>
      <c r="V27" s="179" t="str">
        <f ca="1">IF(E27&lt;=6+OR(7)+OR(8),VLOOKUP(U27,'6-8 ЛЕТ'!$Q$5:$S$106,3,1),IF(E27&lt;=9+OR(10),VLOOKUP(U27,'9-10 ЛЕТ'!$U$5:$W$106,3,1),""))</f>
        <v/>
      </c>
      <c r="W27" s="1"/>
      <c r="X27" s="179" t="str">
        <f ca="1">IF(E27&lt;=6+OR(7)+OR(8),"",IF(E27&lt;=9+OR(10),"",IF(E27&lt;=11+OR(12),VLOOKUP(W27,'11-12 лет'!$Y$5:$AA$106,3,1),"")))</f>
        <v/>
      </c>
      <c r="Y27" s="53"/>
      <c r="Z27" s="179" t="str">
        <f ca="1">IF(E27&lt;=6+OR(7)+OR(8),"",IF(E27&lt;=9+OR(10),"",IF(E27&lt;=11+OR(12),"",IF(E27&lt;=13+OR(14)+OR(15),VLOOKUP(Y27,'13-15 лет'!$Y$5:$AA$106,3,1),IF(E27&lt;=16+OR(17),VLOOKUP(Y27,'16-17 лет'!$Y$5:$AA$106,3,1),"")))))</f>
        <v/>
      </c>
      <c r="AA27" s="53"/>
      <c r="AB27" s="179" t="str">
        <f ca="1">IF(E27&lt;=6+OR(7)+OR(8),VLOOKUP(AA27,'6-8 ЛЕТ'!$T$5:$Y$105,6,1),IF(E27&lt;=9+OR(10),VLOOKUP(AA27,'9-10 ЛЕТ'!$X$5:$AE$105,8,1),IF(E27&lt;=11+OR(12),VLOOKUP(AA27,'11-12 лет'!$AB$5:$AK$105,10,1),IF(E27&lt;=13+OR(14)+OR(15),VLOOKUP(AA27,'13-15 лет'!$AB$5:$AK$105,10,1),IF(E27&lt;=16+OR(17),VLOOKUP(AA27,'16-17 лет'!$AB$5:$AK$105,10,1),"")))))</f>
        <v/>
      </c>
      <c r="AC27" s="53"/>
      <c r="AD27" s="179" t="str">
        <f ca="1">IF(E27&lt;=6+OR(7)+OR(8),VLOOKUP(AC27,'6-8 ЛЕТ'!$U$5:$Y$106,5,1),IF(E27&lt;=9+OR(10),VLOOKUP(AC27,'9-10 ЛЕТ'!$Y$5:$AE$105,7,1),IF(E27&lt;=11+OR(12),VLOOKUP(AC27,'11-12 лет'!$AC$5:$AK$105,9,1),IF(E27&lt;=13+OR(14)+OR(15),VLOOKUP(AC27,'13-15 лет'!$AC$5:$AK$105,9,1),IF(E27&lt;=16+OR(17),VLOOKUP(AC27,'16-17 лет'!$AC$5:$AK$105,9,1),"")))))</f>
        <v/>
      </c>
      <c r="AE27" s="53">
        <v>-20</v>
      </c>
      <c r="AF27" s="179" t="str">
        <f ca="1">IF(E27&lt;=6+OR(7)+OR(8),VLOOKUP(AE27,'6-8 ЛЕТ'!$V$5:$Y$105,4),IF(E27&lt;=9+OR(10),VLOOKUP(AE27,'9-10 ЛЕТ'!$Z$5:$AE$105,6),IF(E27&lt;=11+OR(12),VLOOKUP(AE27,'11-12 лет'!$AD$5:$AK$105,8),IF(E27&lt;=13+OR(14)+OR(15),VLOOKUP(AE27,'13-15 лет'!$AD$5:$AK$105,8),IF(E27&lt;=16+OR(17),VLOOKUP(AE27,'16-17 лет'!$AD$5:$AK$105,8),"")))))</f>
        <v/>
      </c>
      <c r="AG27" s="53"/>
      <c r="AH27" s="179" t="str">
        <f ca="1">IF(E27&lt;=6+OR(7)+OR(8),VLOOKUP(AG27,'6-8 ЛЕТ'!$W$5:$Y$105,3,1),IF(E27&lt;=9+OR(10),VLOOKUP(AG27,'9-10 ЛЕТ'!$AB$5:$AE$105,4,1),IF(E27&lt;=11+OR(12),VLOOKUP(AG27,'11-12 лет'!$AF$5:$AK$105,6,1),IF(E27&lt;=13+OR(14)+OR(15),VLOOKUP(AG27,'13-15 лет'!$AF$5:$AK$105,6,1),IF(E27&lt;=16+OR(17),VLOOKUP(AG27,'13-15 лет'!$AF$5:$AK$105,6,1),"")))))</f>
        <v/>
      </c>
      <c r="AI27" s="53"/>
      <c r="AJ27" s="179" t="str">
        <f ca="1">IF(E27&lt;=6+OR(7)+OR(8),"",IF(E27&lt;=9+OR(10),VLOOKUP(AI27,'9-10 ЛЕТ'!$AA$5:$AE$105,5,1),IF(E27&lt;=11+OR(12),VLOOKUP(AI27,'11-12 лет'!$AE$5:$AK$105,7,1),IF(E27&lt;=13+OR(14)+OR(15),VLOOKUP(AI27,'13-15 лет'!$AE$5:$AK$105,7,1),IF(E27&lt;=16+OR(17),VLOOKUP(AI27,'16-17 лет'!$AE$5:$AK$105,7,1),"")))))</f>
        <v/>
      </c>
      <c r="AK27" s="53"/>
      <c r="AL27" s="179" t="str">
        <f ca="1">IF(E27&lt;=6+OR(7)+OR(8),"",IF(E27&lt;=9+OR(10),VLOOKUP(AK27,'9-10 ЛЕТ'!$AC$5:$AE$105,3,1),IF(E27&lt;=11+OR(12),VLOOKUP(AK27,'11-12 лет'!$AG$5:$AK$105,5,1),IF(E27&lt;=13+OR(14)+OR(15),VLOOKUP(AK27,'13-15 лет'!$AH$5:$AK$105,4,1),""))))</f>
        <v/>
      </c>
      <c r="AM27" s="53"/>
      <c r="AN27" s="179" t="str">
        <f ca="1">IF(E27&lt;=6+OR(7)+OR(8),"",IF(E27&lt;=9+OR(10),"",IF(E27&lt;=11+OR(12),"",IF(E27&lt;=13+OR(14)+OR(15),"",IF(E27&lt;=16+OR(17),VLOOKUP(AM27,'16-17 лет'!$AH$5:$AK$105,4,1),"")))))</f>
        <v/>
      </c>
      <c r="AO27" s="53"/>
      <c r="AP27" s="179" t="str">
        <f ca="1">IF(E27&lt;=6+OR(7)+OR(8),"",IF(E27&lt;=9+OR(10),"",IF(E27&lt;=11+OR(12),VLOOKUP(AO27,'11-12 лет'!$AI$5:$AK$105,3,1),IF(E27&lt;=13+OR(14)+OR(15),VLOOKUP(AO27,'13-15 лет'!$AI$5:$AK$105,3,1),IF(E27&lt;=16+OR(17),VLOOKUP(AO27,'16-17 лет'!$AI$5:$AK$105,3,1),"")))))</f>
        <v/>
      </c>
      <c r="AQ27" s="245" t="e">
        <f t="shared" ca="1" si="0"/>
        <v>#VALUE!</v>
      </c>
      <c r="AR27" s="209"/>
    </row>
    <row r="28" spans="1:44" hidden="1" x14ac:dyDescent="0.25">
      <c r="A28" s="1"/>
      <c r="B28" s="1"/>
      <c r="C28" s="1"/>
      <c r="D28" s="1"/>
      <c r="E28" s="1">
        <f t="shared" ca="1" si="4"/>
        <v>123</v>
      </c>
      <c r="F28" s="1" t="str">
        <f ca="1">IF(E28&lt;=6+OR(7)+OR(8),CHOOSE(1,справочник!$A$4),IF(E28&lt;=9+OR(10),CHOOSE(1,справочник!$A$5),IF(E28&lt;=11+OR(12),CHOOSE(1,справочник!$A$6),IF(E28&lt;=13+OR(14)+OR(15),CHOOSE(1,справочник!$A$7),IF(E28&lt;=16+OR(17),CHOOSE(1,справочник!$A$8),IF(E28&lt;=18,CHOOSE(1,справочник!$A$9),""))))))</f>
        <v/>
      </c>
      <c r="G28" s="55"/>
      <c r="H28" s="179" t="str">
        <f ca="1">IF(E28&lt;=6+OR(7)+OR(8),VLOOKUP(G28,'6-8 ЛЕТ'!$N$5:$S$106,6),IF(E28&lt;=9+OR(10),VLOOKUP(G28,'9-10 ЛЕТ'!$T$5:$W$106,4),IF(E28&lt;=11+OR(12),VLOOKUP(G28,'11-12 лет'!$X$5:$AA$106,4),IF(E28&lt;=13+OR(14)+OR(15),VLOOKUP(G28,'13-15 лет'!$X$5:$AA$106,4),IF(E28&lt;=16+OR(17),VLOOKUP(G28,'16-17 лет'!$X$5:$AA$106,4),"")))))</f>
        <v/>
      </c>
      <c r="I28" s="55"/>
      <c r="J28" s="179" t="str">
        <f ca="1">IF(E28&lt;=6+OR(7)+OR(8),VLOOKUP(I28,'6-8 ЛЕТ'!$O$5:$S$106,5,1),IF(E28&lt;=9+OR(10),VLOOKUP(I28,'9-10 ЛЕТ'!$R$5:$W$106,6,1),IF(E28&lt;=11+OR(12),VLOOKUP(I28,'11-12 лет'!$U$5:$AA$106,7,1),IF(E28&lt;=13+OR(14)+OR(15),VLOOKUP(I28,'13-15 лет'!$V$5:$AA$106,6,1),IF(E28&lt;=16+OR(17),VLOOKUP(I28,'16-17 лет'!$T$5:$AA$106,8,1),"")))))</f>
        <v/>
      </c>
      <c r="K28" s="55"/>
      <c r="L28" s="179" t="str">
        <f ca="1">IF(E28&lt;=6+OR(7)+OR(8),"",IF(E28&lt;=9+OR(10),VLOOKUP(K28,'9-10 ЛЕТ'!$Q$5:$W$106,7,1),IF(E28&lt;=11+OR(12),VLOOKUP(K28,'11-12 лет'!$T$5:$AA$106,8,1),IF(E28&lt;=13+OR(14)+OR(15),VLOOKUP(K28,'13-15 лет'!$U$5:$AA$106,7,1),IF(E28&lt;=16+OR(17),VLOOKUP(K28,'16-17 лет'!$U$5:$AA$106,7,1),"")))))</f>
        <v/>
      </c>
      <c r="M28" s="55"/>
      <c r="N28" s="179" t="str">
        <f ca="1">IF(E28&lt;=6+OR(7)+OR(8),"",IF(E28&lt;=9+OR(10),"",IF(E28&lt;=11+OR(12),"",IF(E28&lt;=13+OR(14)+OR(15),"",IF(E28&lt;=16+OR(17),VLOOKUP(M28,'16-17 лет'!$V$5:$AA$106,6,1),"")))))</f>
        <v/>
      </c>
      <c r="O28" s="51"/>
      <c r="P28" s="179" t="str">
        <f ca="1">IF(E28&lt;=6+OR(7)+OR(8),VLOOKUP(O28,'6-8 ЛЕТ'!$P$5:$S$106,4,1),IF(E28&lt;=9+OR(10),VLOOKUP(O28,'9-10 ЛЕТ'!$S$5:$W$106,5,1),""))</f>
        <v/>
      </c>
      <c r="Q28" s="48"/>
      <c r="R28" s="179" t="str">
        <f ca="1">IF(E28&lt;=6+OR(7)+OR(8),"",IF(E28&lt;=9+OR(10),"",IF(E28&lt;=11+OR(12),VLOOKUP(Q28,'11-12 лет'!$V$5:$AA$106,6,1),"")))</f>
        <v/>
      </c>
      <c r="S28" s="48"/>
      <c r="T28" s="179" t="str">
        <f ca="1">IF(E28&lt;=6+OR(7)+OR(8),"",IF(E28&lt;=9+OR(10),"",IF(E28&lt;=11+OR(12),VLOOKUP(S28,'11-12 лет'!$W$5:$AA$106,5,1),IF(E28&lt;=13+OR(14)+OR(15),VLOOKUP(S28,'13-15 лет'!$W$5:$AA$106,5,1),IF(E28&lt;=16+OR(17),VLOOKUP(S28,'16-17 лет'!$W$5:$AA$106,5,1),"")))))</f>
        <v/>
      </c>
      <c r="U28" s="1"/>
      <c r="V28" s="179" t="str">
        <f ca="1">IF(E28&lt;=6+OR(7)+OR(8),VLOOKUP(U28,'6-8 ЛЕТ'!$Q$5:$S$106,3,1),IF(E28&lt;=9+OR(10),VLOOKUP(U28,'9-10 ЛЕТ'!$U$5:$W$106,3,1),""))</f>
        <v/>
      </c>
      <c r="W28" s="1"/>
      <c r="X28" s="179" t="str">
        <f ca="1">IF(E28&lt;=6+OR(7)+OR(8),"",IF(E28&lt;=9+OR(10),"",IF(E28&lt;=11+OR(12),VLOOKUP(W28,'11-12 лет'!$Y$5:$AA$106,3,1),"")))</f>
        <v/>
      </c>
      <c r="Y28" s="53"/>
      <c r="Z28" s="179" t="str">
        <f ca="1">IF(E28&lt;=6+OR(7)+OR(8),"",IF(E28&lt;=9+OR(10),"",IF(E28&lt;=11+OR(12),"",IF(E28&lt;=13+OR(14)+OR(15),VLOOKUP(Y28,'13-15 лет'!$Y$5:$AA$106,3,1),IF(E28&lt;=16+OR(17),VLOOKUP(Y28,'16-17 лет'!$Y$5:$AA$106,3,1),"")))))</f>
        <v/>
      </c>
      <c r="AA28" s="53"/>
      <c r="AB28" s="179" t="str">
        <f ca="1">IF(E28&lt;=6+OR(7)+OR(8),VLOOKUP(AA28,'6-8 ЛЕТ'!$T$5:$Y$105,6,1),IF(E28&lt;=9+OR(10),VLOOKUP(AA28,'9-10 ЛЕТ'!$X$5:$AE$105,8,1),IF(E28&lt;=11+OR(12),VLOOKUP(AA28,'11-12 лет'!$AB$5:$AK$105,10,1),IF(E28&lt;=13+OR(14)+OR(15),VLOOKUP(AA28,'13-15 лет'!$AB$5:$AK$105,10,1),IF(E28&lt;=16+OR(17),VLOOKUP(AA28,'16-17 лет'!$AB$5:$AK$105,10,1),"")))))</f>
        <v/>
      </c>
      <c r="AC28" s="53"/>
      <c r="AD28" s="179" t="str">
        <f ca="1">IF(E28&lt;=6+OR(7)+OR(8),VLOOKUP(AC28,'6-8 ЛЕТ'!$U$5:$Y$106,5,1),IF(E28&lt;=9+OR(10),VLOOKUP(AC28,'9-10 ЛЕТ'!$Y$5:$AE$105,7,1),IF(E28&lt;=11+OR(12),VLOOKUP(AC28,'11-12 лет'!$AC$5:$AK$105,9,1),IF(E28&lt;=13+OR(14)+OR(15),VLOOKUP(AC28,'13-15 лет'!$AC$5:$AK$105,9,1),IF(E28&lt;=16+OR(17),VLOOKUP(AC28,'16-17 лет'!$AC$5:$AK$105,9,1),"")))))</f>
        <v/>
      </c>
      <c r="AE28" s="53">
        <v>-20</v>
      </c>
      <c r="AF28" s="179" t="str">
        <f ca="1">IF(E28&lt;=6+OR(7)+OR(8),VLOOKUP(AE28,'6-8 ЛЕТ'!$V$5:$Y$105,4),IF(E28&lt;=9+OR(10),VLOOKUP(AE28,'9-10 ЛЕТ'!$Z$5:$AE$105,6),IF(E28&lt;=11+OR(12),VLOOKUP(AE28,'11-12 лет'!$AD$5:$AK$105,8),IF(E28&lt;=13+OR(14)+OR(15),VLOOKUP(AE28,'13-15 лет'!$AD$5:$AK$105,8),IF(E28&lt;=16+OR(17),VLOOKUP(AE28,'16-17 лет'!$AD$5:$AK$105,8),"")))))</f>
        <v/>
      </c>
      <c r="AG28" s="53"/>
      <c r="AH28" s="179" t="str">
        <f ca="1">IF(E28&lt;=6+OR(7)+OR(8),VLOOKUP(AG28,'6-8 ЛЕТ'!$W$5:$Y$105,3,1),IF(E28&lt;=9+OR(10),VLOOKUP(AG28,'9-10 ЛЕТ'!$AB$5:$AE$105,4,1),IF(E28&lt;=11+OR(12),VLOOKUP(AG28,'11-12 лет'!$AF$5:$AK$105,6,1),IF(E28&lt;=13+OR(14)+OR(15),VLOOKUP(AG28,'13-15 лет'!$AF$5:$AK$105,6,1),IF(E28&lt;=16+OR(17),VLOOKUP(AG28,'13-15 лет'!$AF$5:$AK$105,6,1),"")))))</f>
        <v/>
      </c>
      <c r="AI28" s="53"/>
      <c r="AJ28" s="179" t="str">
        <f ca="1">IF(E28&lt;=6+OR(7)+OR(8),"",IF(E28&lt;=9+OR(10),VLOOKUP(AI28,'9-10 ЛЕТ'!$AA$5:$AE$105,5,1),IF(E28&lt;=11+OR(12),VLOOKUP(AI28,'11-12 лет'!$AE$5:$AK$105,7,1),IF(E28&lt;=13+OR(14)+OR(15),VLOOKUP(AI28,'13-15 лет'!$AE$5:$AK$105,7,1),IF(E28&lt;=16+OR(17),VLOOKUP(AI28,'16-17 лет'!$AE$5:$AK$105,7,1),"")))))</f>
        <v/>
      </c>
      <c r="AK28" s="53"/>
      <c r="AL28" s="179" t="str">
        <f ca="1">IF(E28&lt;=6+OR(7)+OR(8),"",IF(E28&lt;=9+OR(10),VLOOKUP(AK28,'9-10 ЛЕТ'!$AC$5:$AE$105,3,1),IF(E28&lt;=11+OR(12),VLOOKUP(AK28,'11-12 лет'!$AG$5:$AK$105,5,1),IF(E28&lt;=13+OR(14)+OR(15),VLOOKUP(AK28,'13-15 лет'!$AH$5:$AK$105,4,1),""))))</f>
        <v/>
      </c>
      <c r="AM28" s="53"/>
      <c r="AN28" s="179" t="str">
        <f ca="1">IF(E28&lt;=6+OR(7)+OR(8),"",IF(E28&lt;=9+OR(10),"",IF(E28&lt;=11+OR(12),"",IF(E28&lt;=13+OR(14)+OR(15),"",IF(E28&lt;=16+OR(17),VLOOKUP(AM28,'16-17 лет'!$AH$5:$AK$105,4,1),"")))))</f>
        <v/>
      </c>
      <c r="AO28" s="53"/>
      <c r="AP28" s="179" t="str">
        <f ca="1">IF(E28&lt;=6+OR(7)+OR(8),"",IF(E28&lt;=9+OR(10),"",IF(E28&lt;=11+OR(12),VLOOKUP(AO28,'11-12 лет'!$AI$5:$AK$105,3,1),IF(E28&lt;=13+OR(14)+OR(15),VLOOKUP(AO28,'13-15 лет'!$AI$5:$AK$105,3,1),IF(E28&lt;=16+OR(17),VLOOKUP(AO28,'16-17 лет'!$AI$5:$AK$105,3,1),"")))))</f>
        <v/>
      </c>
      <c r="AQ28" s="245" t="e">
        <f t="shared" ca="1" si="0"/>
        <v>#VALUE!</v>
      </c>
      <c r="AR28" s="209"/>
    </row>
    <row r="29" spans="1:44" hidden="1" x14ac:dyDescent="0.25">
      <c r="A29" s="1"/>
      <c r="B29" s="1"/>
      <c r="C29" s="1"/>
      <c r="D29" s="1"/>
      <c r="E29" s="1">
        <f t="shared" ca="1" si="4"/>
        <v>123</v>
      </c>
      <c r="F29" s="1" t="str">
        <f ca="1">IF(E29&lt;=6+OR(7)+OR(8),CHOOSE(1,справочник!$A$4),IF(E29&lt;=9+OR(10),CHOOSE(1,справочник!$A$5),IF(E29&lt;=11+OR(12),CHOOSE(1,справочник!$A$6),IF(E29&lt;=13+OR(14)+OR(15),CHOOSE(1,справочник!$A$7),IF(E29&lt;=16+OR(17),CHOOSE(1,справочник!$A$8),IF(E29&lt;=18,CHOOSE(1,справочник!$A$9),""))))))</f>
        <v/>
      </c>
      <c r="G29" s="55"/>
      <c r="H29" s="179" t="str">
        <f ca="1">IF(E29&lt;=6+OR(7)+OR(8),VLOOKUP(G29,'6-8 ЛЕТ'!$N$5:$S$106,6),IF(E29&lt;=9+OR(10),VLOOKUP(G29,'9-10 ЛЕТ'!$T$5:$W$106,4),IF(E29&lt;=11+OR(12),VLOOKUP(G29,'11-12 лет'!$X$5:$AA$106,4),IF(E29&lt;=13+OR(14)+OR(15),VLOOKUP(G29,'13-15 лет'!$X$5:$AA$106,4),IF(E29&lt;=16+OR(17),VLOOKUP(G29,'16-17 лет'!$X$5:$AA$106,4),"")))))</f>
        <v/>
      </c>
      <c r="I29" s="55"/>
      <c r="J29" s="179" t="str">
        <f ca="1">IF(E29&lt;=6+OR(7)+OR(8),VLOOKUP(I29,'6-8 ЛЕТ'!$O$5:$S$106,5,1),IF(E29&lt;=9+OR(10),VLOOKUP(I29,'9-10 ЛЕТ'!$R$5:$W$106,6,1),IF(E29&lt;=11+OR(12),VLOOKUP(I29,'11-12 лет'!$U$5:$AA$106,7,1),IF(E29&lt;=13+OR(14)+OR(15),VLOOKUP(I29,'13-15 лет'!$V$5:$AA$106,6,1),IF(E29&lt;=16+OR(17),VLOOKUP(I29,'16-17 лет'!$T$5:$AA$106,8,1),"")))))</f>
        <v/>
      </c>
      <c r="K29" s="55"/>
      <c r="L29" s="179" t="str">
        <f ca="1">IF(E29&lt;=6+OR(7)+OR(8),"",IF(E29&lt;=9+OR(10),VLOOKUP(K29,'9-10 ЛЕТ'!$Q$5:$W$106,7,1),IF(E29&lt;=11+OR(12),VLOOKUP(K29,'11-12 лет'!$T$5:$AA$106,8,1),IF(E29&lt;=13+OR(14)+OR(15),VLOOKUP(K29,'13-15 лет'!$U$5:$AA$106,7,1),IF(E29&lt;=16+OR(17),VLOOKUP(K29,'16-17 лет'!$U$5:$AA$106,7,1),"")))))</f>
        <v/>
      </c>
      <c r="M29" s="55"/>
      <c r="N29" s="179" t="str">
        <f ca="1">IF(E29&lt;=6+OR(7)+OR(8),"",IF(E29&lt;=9+OR(10),"",IF(E29&lt;=11+OR(12),"",IF(E29&lt;=13+OR(14)+OR(15),"",IF(E29&lt;=16+OR(17),VLOOKUP(M29,'16-17 лет'!$V$5:$AA$106,6,1),"")))))</f>
        <v/>
      </c>
      <c r="O29" s="51"/>
      <c r="P29" s="179" t="str">
        <f ca="1">IF(E29&lt;=6+OR(7)+OR(8),VLOOKUP(O29,'6-8 ЛЕТ'!$P$5:$S$106,4,1),IF(E29&lt;=9+OR(10),VLOOKUP(O29,'9-10 ЛЕТ'!$S$5:$W$106,5,1),""))</f>
        <v/>
      </c>
      <c r="Q29" s="48"/>
      <c r="R29" s="179" t="str">
        <f ca="1">IF(E29&lt;=6+OR(7)+OR(8),"",IF(E29&lt;=9+OR(10),"",IF(E29&lt;=11+OR(12),VLOOKUP(Q29,'11-12 лет'!$V$5:$AA$106,6,1),"")))</f>
        <v/>
      </c>
      <c r="S29" s="48"/>
      <c r="T29" s="179" t="str">
        <f ca="1">IF(E29&lt;=6+OR(7)+OR(8),"",IF(E29&lt;=9+OR(10),"",IF(E29&lt;=11+OR(12),VLOOKUP(S29,'11-12 лет'!$W$5:$AA$106,5,1),IF(E29&lt;=13+OR(14)+OR(15),VLOOKUP(S29,'13-15 лет'!$W$5:$AA$106,5,1),IF(E29&lt;=16+OR(17),VLOOKUP(S29,'16-17 лет'!$W$5:$AA$106,5,1),"")))))</f>
        <v/>
      </c>
      <c r="U29" s="1"/>
      <c r="V29" s="179" t="str">
        <f ca="1">IF(E29&lt;=6+OR(7)+OR(8),VLOOKUP(U29,'6-8 ЛЕТ'!$Q$5:$S$106,3,1),IF(E29&lt;=9+OR(10),VLOOKUP(U29,'9-10 ЛЕТ'!$U$5:$W$106,3,1),""))</f>
        <v/>
      </c>
      <c r="W29" s="1"/>
      <c r="X29" s="179" t="str">
        <f ca="1">IF(E29&lt;=6+OR(7)+OR(8),"",IF(E29&lt;=9+OR(10),"",IF(E29&lt;=11+OR(12),VLOOKUP(W29,'11-12 лет'!$Y$5:$AA$106,3,1),"")))</f>
        <v/>
      </c>
      <c r="Y29" s="53"/>
      <c r="Z29" s="179" t="str">
        <f ca="1">IF(E29&lt;=6+OR(7)+OR(8),"",IF(E29&lt;=9+OR(10),"",IF(E29&lt;=11+OR(12),"",IF(E29&lt;=13+OR(14)+OR(15),VLOOKUP(Y29,'13-15 лет'!$Y$5:$AA$106,3,1),IF(E29&lt;=16+OR(17),VLOOKUP(Y29,'16-17 лет'!$Y$5:$AA$106,3,1),"")))))</f>
        <v/>
      </c>
      <c r="AA29" s="53"/>
      <c r="AB29" s="179" t="str">
        <f ca="1">IF(E29&lt;=6+OR(7)+OR(8),VLOOKUP(AA29,'6-8 ЛЕТ'!$T$5:$Y$105,6,1),IF(E29&lt;=9+OR(10),VLOOKUP(AA29,'9-10 ЛЕТ'!$X$5:$AE$105,8,1),IF(E29&lt;=11+OR(12),VLOOKUP(AA29,'11-12 лет'!$AB$5:$AK$105,10,1),IF(E29&lt;=13+OR(14)+OR(15),VLOOKUP(AA29,'13-15 лет'!$AB$5:$AK$105,10,1),IF(E29&lt;=16+OR(17),VLOOKUP(AA29,'16-17 лет'!$AB$5:$AK$105,10,1),"")))))</f>
        <v/>
      </c>
      <c r="AC29" s="53"/>
      <c r="AD29" s="179" t="str">
        <f ca="1">IF(E29&lt;=6+OR(7)+OR(8),VLOOKUP(AC29,'6-8 ЛЕТ'!$U$5:$Y$106,5,1),IF(E29&lt;=9+OR(10),VLOOKUP(AC29,'9-10 ЛЕТ'!$Y$5:$AE$105,7,1),IF(E29&lt;=11+OR(12),VLOOKUP(AC29,'11-12 лет'!$AC$5:$AK$105,9,1),IF(E29&lt;=13+OR(14)+OR(15),VLOOKUP(AC29,'13-15 лет'!$AC$5:$AK$105,9,1),IF(E29&lt;=16+OR(17),VLOOKUP(AC29,'16-17 лет'!$AC$5:$AK$105,9,1),"")))))</f>
        <v/>
      </c>
      <c r="AE29" s="53">
        <v>-20</v>
      </c>
      <c r="AF29" s="179" t="str">
        <f ca="1">IF(E29&lt;=6+OR(7)+OR(8),VLOOKUP(AE29,'6-8 ЛЕТ'!$V$5:$Y$105,4),IF(E29&lt;=9+OR(10),VLOOKUP(AE29,'9-10 ЛЕТ'!$Z$5:$AE$105,6),IF(E29&lt;=11+OR(12),VLOOKUP(AE29,'11-12 лет'!$AD$5:$AK$105,8),IF(E29&lt;=13+OR(14)+OR(15),VLOOKUP(AE29,'13-15 лет'!$AD$5:$AK$105,8),IF(E29&lt;=16+OR(17),VLOOKUP(AE29,'16-17 лет'!$AD$5:$AK$105,8),"")))))</f>
        <v/>
      </c>
      <c r="AG29" s="53"/>
      <c r="AH29" s="179" t="str">
        <f ca="1">IF(E29&lt;=6+OR(7)+OR(8),VLOOKUP(AG29,'6-8 ЛЕТ'!$W$5:$Y$105,3,1),IF(E29&lt;=9+OR(10),VLOOKUP(AG29,'9-10 ЛЕТ'!$AB$5:$AE$105,4,1),IF(E29&lt;=11+OR(12),VLOOKUP(AG29,'11-12 лет'!$AF$5:$AK$105,6,1),IF(E29&lt;=13+OR(14)+OR(15),VLOOKUP(AG29,'13-15 лет'!$AF$5:$AK$105,6,1),IF(E29&lt;=16+OR(17),VLOOKUP(AG29,'13-15 лет'!$AF$5:$AK$105,6,1),"")))))</f>
        <v/>
      </c>
      <c r="AI29" s="53"/>
      <c r="AJ29" s="179" t="str">
        <f ca="1">IF(E29&lt;=6+OR(7)+OR(8),"",IF(E29&lt;=9+OR(10),VLOOKUP(AI29,'9-10 ЛЕТ'!$AA$5:$AE$105,5,1),IF(E29&lt;=11+OR(12),VLOOKUP(AI29,'11-12 лет'!$AE$5:$AK$105,7,1),IF(E29&lt;=13+OR(14)+OR(15),VLOOKUP(AI29,'13-15 лет'!$AE$5:$AK$105,7,1),IF(E29&lt;=16+OR(17),VLOOKUP(AI29,'16-17 лет'!$AE$5:$AK$105,7,1),"")))))</f>
        <v/>
      </c>
      <c r="AK29" s="53"/>
      <c r="AL29" s="179" t="str">
        <f ca="1">IF(E29&lt;=6+OR(7)+OR(8),"",IF(E29&lt;=9+OR(10),VLOOKUP(AK29,'9-10 ЛЕТ'!$AC$5:$AE$105,3,1),IF(E29&lt;=11+OR(12),VLOOKUP(AK29,'11-12 лет'!$AG$5:$AK$105,5,1),IF(E29&lt;=13+OR(14)+OR(15),VLOOKUP(AK29,'13-15 лет'!$AH$5:$AK$105,4,1),""))))</f>
        <v/>
      </c>
      <c r="AM29" s="53"/>
      <c r="AN29" s="179" t="str">
        <f ca="1">IF(E29&lt;=6+OR(7)+OR(8),"",IF(E29&lt;=9+OR(10),"",IF(E29&lt;=11+OR(12),"",IF(E29&lt;=13+OR(14)+OR(15),"",IF(E29&lt;=16+OR(17),VLOOKUP(AM29,'16-17 лет'!$AH$5:$AK$105,4,1),"")))))</f>
        <v/>
      </c>
      <c r="AO29" s="53"/>
      <c r="AP29" s="179" t="str">
        <f ca="1">IF(E29&lt;=6+OR(7)+OR(8),"",IF(E29&lt;=9+OR(10),"",IF(E29&lt;=11+OR(12),VLOOKUP(AO29,'11-12 лет'!$AI$5:$AK$105,3,1),IF(E29&lt;=13+OR(14)+OR(15),VLOOKUP(AO29,'13-15 лет'!$AI$5:$AK$105,3,1),IF(E29&lt;=16+OR(17),VLOOKUP(AO29,'16-17 лет'!$AI$5:$AK$105,3,1),"")))))</f>
        <v/>
      </c>
      <c r="AQ29" s="245" t="e">
        <f t="shared" ca="1" si="0"/>
        <v>#VALUE!</v>
      </c>
      <c r="AR29" s="209"/>
    </row>
    <row r="30" spans="1:44" hidden="1" x14ac:dyDescent="0.25">
      <c r="A30" s="1"/>
      <c r="B30" s="1"/>
      <c r="C30" s="1"/>
      <c r="D30" s="1"/>
      <c r="E30" s="1">
        <f t="shared" ca="1" si="4"/>
        <v>123</v>
      </c>
      <c r="F30" s="1" t="str">
        <f ca="1">IF(E30&lt;=6+OR(7)+OR(8),CHOOSE(1,справочник!$A$4),IF(E30&lt;=9+OR(10),CHOOSE(1,справочник!$A$5),IF(E30&lt;=11+OR(12),CHOOSE(1,справочник!$A$6),IF(E30&lt;=13+OR(14)+OR(15),CHOOSE(1,справочник!$A$7),IF(E30&lt;=16+OR(17),CHOOSE(1,справочник!$A$8),IF(E30&lt;=18,CHOOSE(1,справочник!$A$9),""))))))</f>
        <v/>
      </c>
      <c r="G30" s="55"/>
      <c r="H30" s="179" t="str">
        <f ca="1">IF(E30&lt;=6+OR(7)+OR(8),VLOOKUP(G30,'6-8 ЛЕТ'!$N$5:$S$106,6),IF(E30&lt;=9+OR(10),VLOOKUP(G30,'9-10 ЛЕТ'!$T$5:$W$106,4),IF(E30&lt;=11+OR(12),VLOOKUP(G30,'11-12 лет'!$X$5:$AA$106,4),IF(E30&lt;=13+OR(14)+OR(15),VLOOKUP(G30,'13-15 лет'!$X$5:$AA$106,4),IF(E30&lt;=16+OR(17),VLOOKUP(G30,'16-17 лет'!$X$5:$AA$106,4),"")))))</f>
        <v/>
      </c>
      <c r="I30" s="55"/>
      <c r="J30" s="179" t="str">
        <f ca="1">IF(E30&lt;=6+OR(7)+OR(8),VLOOKUP(I30,'6-8 ЛЕТ'!$O$5:$S$106,5,1),IF(E30&lt;=9+OR(10),VLOOKUP(I30,'9-10 ЛЕТ'!$R$5:$W$106,6,1),IF(E30&lt;=11+OR(12),VLOOKUP(I30,'11-12 лет'!$U$5:$AA$106,7,1),IF(E30&lt;=13+OR(14)+OR(15),VLOOKUP(I30,'13-15 лет'!$V$5:$AA$106,6,1),IF(E30&lt;=16+OR(17),VLOOKUP(I30,'16-17 лет'!$T$5:$AA$106,8,1),"")))))</f>
        <v/>
      </c>
      <c r="K30" s="55"/>
      <c r="L30" s="179" t="str">
        <f ca="1">IF(E30&lt;=6+OR(7)+OR(8),"",IF(E30&lt;=9+OR(10),VLOOKUP(K30,'9-10 ЛЕТ'!$Q$5:$W$106,7,1),IF(E30&lt;=11+OR(12),VLOOKUP(K30,'11-12 лет'!$T$5:$AA$106,8,1),IF(E30&lt;=13+OR(14)+OR(15),VLOOKUP(K30,'13-15 лет'!$U$5:$AA$106,7,1),IF(E30&lt;=16+OR(17),VLOOKUP(K30,'16-17 лет'!$U$5:$AA$106,7,1),"")))))</f>
        <v/>
      </c>
      <c r="M30" s="55"/>
      <c r="N30" s="179" t="str">
        <f ca="1">IF(E30&lt;=6+OR(7)+OR(8),"",IF(E30&lt;=9+OR(10),"",IF(E30&lt;=11+OR(12),"",IF(E30&lt;=13+OR(14)+OR(15),"",IF(E30&lt;=16+OR(17),VLOOKUP(M30,'16-17 лет'!$V$5:$AA$106,6,1),"")))))</f>
        <v/>
      </c>
      <c r="O30" s="51"/>
      <c r="P30" s="179" t="str">
        <f ca="1">IF(E30&lt;=6+OR(7)+OR(8),VLOOKUP(O30,'6-8 ЛЕТ'!$P$5:$S$106,4,1),IF(E30&lt;=9+OR(10),VLOOKUP(O30,'9-10 ЛЕТ'!$S$5:$W$106,5,1),""))</f>
        <v/>
      </c>
      <c r="Q30" s="48"/>
      <c r="R30" s="179" t="str">
        <f ca="1">IF(E30&lt;=6+OR(7)+OR(8),"",IF(E30&lt;=9+OR(10),"",IF(E30&lt;=11+OR(12),VLOOKUP(Q30,'11-12 лет'!$V$5:$AA$106,6,1),"")))</f>
        <v/>
      </c>
      <c r="S30" s="48"/>
      <c r="T30" s="179" t="str">
        <f ca="1">IF(E30&lt;=6+OR(7)+OR(8),"",IF(E30&lt;=9+OR(10),"",IF(E30&lt;=11+OR(12),VLOOKUP(S30,'11-12 лет'!$W$5:$AA$106,5,1),IF(E30&lt;=13+OR(14)+OR(15),VLOOKUP(S30,'13-15 лет'!$W$5:$AA$106,5,1),IF(E30&lt;=16+OR(17),VLOOKUP(S30,'16-17 лет'!$W$5:$AA$106,5,1),"")))))</f>
        <v/>
      </c>
      <c r="U30" s="1"/>
      <c r="V30" s="179" t="str">
        <f ca="1">IF(E30&lt;=6+OR(7)+OR(8),VLOOKUP(U30,'6-8 ЛЕТ'!$Q$5:$S$106,3,1),IF(E30&lt;=9+OR(10),VLOOKUP(U30,'9-10 ЛЕТ'!$U$5:$W$106,3,1),""))</f>
        <v/>
      </c>
      <c r="W30" s="1"/>
      <c r="X30" s="179" t="str">
        <f ca="1">IF(E30&lt;=6+OR(7)+OR(8),"",IF(E30&lt;=9+OR(10),"",IF(E30&lt;=11+OR(12),VLOOKUP(W30,'11-12 лет'!$Y$5:$AA$106,3,1),"")))</f>
        <v/>
      </c>
      <c r="Y30" s="53"/>
      <c r="Z30" s="179" t="str">
        <f ca="1">IF(E30&lt;=6+OR(7)+OR(8),"",IF(E30&lt;=9+OR(10),"",IF(E30&lt;=11+OR(12),"",IF(E30&lt;=13+OR(14)+OR(15),VLOOKUP(Y30,'13-15 лет'!$Y$5:$AA$106,3,1),IF(E30&lt;=16+OR(17),VLOOKUP(Y30,'16-17 лет'!$Y$5:$AA$106,3,1),"")))))</f>
        <v/>
      </c>
      <c r="AA30" s="53"/>
      <c r="AB30" s="179" t="str">
        <f ca="1">IF(E30&lt;=6+OR(7)+OR(8),VLOOKUP(AA30,'6-8 ЛЕТ'!$T$5:$Y$105,6,1),IF(E30&lt;=9+OR(10),VLOOKUP(AA30,'9-10 ЛЕТ'!$X$5:$AE$105,8,1),IF(E30&lt;=11+OR(12),VLOOKUP(AA30,'11-12 лет'!$AB$5:$AK$105,10,1),IF(E30&lt;=13+OR(14)+OR(15),VLOOKUP(AA30,'13-15 лет'!$AB$5:$AK$105,10,1),IF(E30&lt;=16+OR(17),VLOOKUP(AA30,'16-17 лет'!$AB$5:$AK$105,10,1),"")))))</f>
        <v/>
      </c>
      <c r="AC30" s="53"/>
      <c r="AD30" s="179" t="str">
        <f ca="1">IF(E30&lt;=6+OR(7)+OR(8),VLOOKUP(AC30,'6-8 ЛЕТ'!$U$5:$Y$106,5,1),IF(E30&lt;=9+OR(10),VLOOKUP(AC30,'9-10 ЛЕТ'!$Y$5:$AE$105,7,1),IF(E30&lt;=11+OR(12),VLOOKUP(AC30,'11-12 лет'!$AC$5:$AK$105,9,1),IF(E30&lt;=13+OR(14)+OR(15),VLOOKUP(AC30,'13-15 лет'!$AC$5:$AK$105,9,1),IF(E30&lt;=16+OR(17),VLOOKUP(AC30,'16-17 лет'!$AC$5:$AK$105,9,1),"")))))</f>
        <v/>
      </c>
      <c r="AE30" s="53">
        <v>-20</v>
      </c>
      <c r="AF30" s="179" t="str">
        <f ca="1">IF(E30&lt;=6+OR(7)+OR(8),VLOOKUP(AE30,'6-8 ЛЕТ'!$V$5:$Y$105,4),IF(E30&lt;=9+OR(10),VLOOKUP(AE30,'9-10 ЛЕТ'!$Z$5:$AE$105,6),IF(E30&lt;=11+OR(12),VLOOKUP(AE30,'11-12 лет'!$AD$5:$AK$105,8),IF(E30&lt;=13+OR(14)+OR(15),VLOOKUP(AE30,'13-15 лет'!$AD$5:$AK$105,8),IF(E30&lt;=16+OR(17),VLOOKUP(AE30,'16-17 лет'!$AD$5:$AK$105,8),"")))))</f>
        <v/>
      </c>
      <c r="AG30" s="53"/>
      <c r="AH30" s="179" t="str">
        <f ca="1">IF(E30&lt;=6+OR(7)+OR(8),VLOOKUP(AG30,'6-8 ЛЕТ'!$W$5:$Y$105,3,1),IF(E30&lt;=9+OR(10),VLOOKUP(AG30,'9-10 ЛЕТ'!$AB$5:$AE$105,4,1),IF(E30&lt;=11+OR(12),VLOOKUP(AG30,'11-12 лет'!$AF$5:$AK$105,6,1),IF(E30&lt;=13+OR(14)+OR(15),VLOOKUP(AG30,'13-15 лет'!$AF$5:$AK$105,6,1),IF(E30&lt;=16+OR(17),VLOOKUP(AG30,'13-15 лет'!$AF$5:$AK$105,6,1),"")))))</f>
        <v/>
      </c>
      <c r="AI30" s="53"/>
      <c r="AJ30" s="179" t="str">
        <f ca="1">IF(E30&lt;=6+OR(7)+OR(8),"",IF(E30&lt;=9+OR(10),VLOOKUP(AI30,'9-10 ЛЕТ'!$AA$5:$AE$105,5,1),IF(E30&lt;=11+OR(12),VLOOKUP(AI30,'11-12 лет'!$AE$5:$AK$105,7,1),IF(E30&lt;=13+OR(14)+OR(15),VLOOKUP(AI30,'13-15 лет'!$AE$5:$AK$105,7,1),IF(E30&lt;=16+OR(17),VLOOKUP(AI30,'16-17 лет'!$AE$5:$AK$105,7,1),"")))))</f>
        <v/>
      </c>
      <c r="AK30" s="53"/>
      <c r="AL30" s="179" t="str">
        <f ca="1">IF(E30&lt;=6+OR(7)+OR(8),"",IF(E30&lt;=9+OR(10),VLOOKUP(AK30,'9-10 ЛЕТ'!$AC$5:$AE$105,3,1),IF(E30&lt;=11+OR(12),VLOOKUP(AK30,'11-12 лет'!$AG$5:$AK$105,5,1),IF(E30&lt;=13+OR(14)+OR(15),VLOOKUP(AK30,'13-15 лет'!$AH$5:$AK$105,4,1),""))))</f>
        <v/>
      </c>
      <c r="AM30" s="53"/>
      <c r="AN30" s="179" t="str">
        <f ca="1">IF(E30&lt;=6+OR(7)+OR(8),"",IF(E30&lt;=9+OR(10),"",IF(E30&lt;=11+OR(12),"",IF(E30&lt;=13+OR(14)+OR(15),"",IF(E30&lt;=16+OR(17),VLOOKUP(AM30,'16-17 лет'!$AH$5:$AK$105,4,1),"")))))</f>
        <v/>
      </c>
      <c r="AO30" s="53"/>
      <c r="AP30" s="179" t="str">
        <f ca="1">IF(E30&lt;=6+OR(7)+OR(8),"",IF(E30&lt;=9+OR(10),"",IF(E30&lt;=11+OR(12),VLOOKUP(AO30,'11-12 лет'!$AI$5:$AK$105,3,1),IF(E30&lt;=13+OR(14)+OR(15),VLOOKUP(AO30,'13-15 лет'!$AI$5:$AK$105,3,1),IF(E30&lt;=16+OR(17),VLOOKUP(AO30,'16-17 лет'!$AI$5:$AK$105,3,1),"")))))</f>
        <v/>
      </c>
      <c r="AQ30" s="245" t="e">
        <f t="shared" ca="1" si="0"/>
        <v>#VALUE!</v>
      </c>
      <c r="AR30" s="209"/>
    </row>
    <row r="32" spans="1:44" x14ac:dyDescent="0.25">
      <c r="C32" s="393" t="s">
        <v>156</v>
      </c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  <c r="AA32" s="393"/>
      <c r="AB32" s="393"/>
      <c r="AC32" s="393"/>
      <c r="AD32" s="393"/>
      <c r="AE32" s="393"/>
      <c r="AF32" s="393"/>
      <c r="AG32" s="393"/>
      <c r="AH32" s="393"/>
      <c r="AI32" s="393"/>
    </row>
    <row r="33" spans="3:35" x14ac:dyDescent="0.25">
      <c r="C33" s="393" t="s">
        <v>155</v>
      </c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3"/>
      <c r="AI33" s="393"/>
    </row>
  </sheetData>
  <mergeCells count="7">
    <mergeCell ref="AR13:AR15"/>
    <mergeCell ref="C32:AI32"/>
    <mergeCell ref="C33:AI33"/>
    <mergeCell ref="A1:AR1"/>
    <mergeCell ref="AR4:AR6"/>
    <mergeCell ref="AR7:AR9"/>
    <mergeCell ref="AR10:AR1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workbookViewId="0">
      <selection activeCell="B7" sqref="B7"/>
    </sheetView>
  </sheetViews>
  <sheetFormatPr defaultRowHeight="15" x14ac:dyDescent="0.25"/>
  <cols>
    <col min="2" max="2" width="17.28515625" bestFit="1" customWidth="1"/>
    <col min="3" max="3" width="15" customWidth="1"/>
    <col min="4" max="4" width="10.5703125" customWidth="1"/>
    <col min="5" max="5" width="19" customWidth="1"/>
    <col min="6" max="6" width="12.5703125" customWidth="1"/>
    <col min="7" max="9" width="0" hidden="1" customWidth="1"/>
  </cols>
  <sheetData>
    <row r="1" spans="1:9" ht="37.5" customHeight="1" x14ac:dyDescent="0.25">
      <c r="A1" s="400" t="s">
        <v>159</v>
      </c>
      <c r="B1" s="400"/>
      <c r="C1" s="400"/>
      <c r="D1" s="400"/>
      <c r="E1" s="400"/>
      <c r="F1" s="400"/>
    </row>
    <row r="2" spans="1:9" ht="28.5" x14ac:dyDescent="0.25">
      <c r="A2" s="242" t="s">
        <v>152</v>
      </c>
      <c r="B2" s="236" t="s">
        <v>142</v>
      </c>
      <c r="C2" s="236" t="s">
        <v>150</v>
      </c>
      <c r="D2" s="236" t="s">
        <v>151</v>
      </c>
      <c r="E2" s="236" t="s">
        <v>143</v>
      </c>
      <c r="F2" s="236" t="s">
        <v>144</v>
      </c>
      <c r="G2" s="53"/>
      <c r="H2" s="53"/>
      <c r="I2" s="53"/>
    </row>
    <row r="3" spans="1:9" ht="21" customHeight="1" x14ac:dyDescent="0.25">
      <c r="A3" s="242">
        <v>4</v>
      </c>
      <c r="B3" s="243" t="s">
        <v>148</v>
      </c>
      <c r="C3" s="244">
        <v>939</v>
      </c>
      <c r="D3" s="244">
        <v>895</v>
      </c>
      <c r="E3" s="244">
        <f t="shared" ref="E3:E9" si="0">C3+D3</f>
        <v>1834</v>
      </c>
      <c r="F3" s="242">
        <v>1</v>
      </c>
      <c r="G3" s="53"/>
      <c r="H3" s="53"/>
      <c r="I3" s="53"/>
    </row>
    <row r="4" spans="1:9" ht="21" customHeight="1" x14ac:dyDescent="0.25">
      <c r="A4" s="242">
        <v>6</v>
      </c>
      <c r="B4" s="243" t="s">
        <v>146</v>
      </c>
      <c r="C4" s="244">
        <v>863</v>
      </c>
      <c r="D4" s="244">
        <v>822</v>
      </c>
      <c r="E4" s="244">
        <f t="shared" si="0"/>
        <v>1685</v>
      </c>
      <c r="F4" s="242">
        <v>2</v>
      </c>
      <c r="G4" s="53"/>
      <c r="H4" s="53"/>
      <c r="I4" s="53"/>
    </row>
    <row r="5" spans="1:9" ht="21" customHeight="1" x14ac:dyDescent="0.25">
      <c r="A5" s="242">
        <v>2</v>
      </c>
      <c r="B5" s="243" t="s">
        <v>147</v>
      </c>
      <c r="C5" s="244">
        <v>681</v>
      </c>
      <c r="D5" s="244">
        <v>894</v>
      </c>
      <c r="E5" s="244">
        <f t="shared" si="0"/>
        <v>1575</v>
      </c>
      <c r="F5" s="244">
        <v>3</v>
      </c>
      <c r="G5" s="53"/>
      <c r="H5" s="53"/>
      <c r="I5" s="53"/>
    </row>
    <row r="6" spans="1:9" ht="21" customHeight="1" x14ac:dyDescent="0.25">
      <c r="A6" s="242">
        <v>7</v>
      </c>
      <c r="B6" s="243" t="s">
        <v>158</v>
      </c>
      <c r="C6" s="244">
        <v>829</v>
      </c>
      <c r="D6" s="244">
        <v>743</v>
      </c>
      <c r="E6" s="244">
        <f t="shared" si="0"/>
        <v>1572</v>
      </c>
      <c r="F6" s="244">
        <v>4</v>
      </c>
      <c r="G6" s="53"/>
      <c r="H6" s="53"/>
      <c r="I6" s="53"/>
    </row>
    <row r="7" spans="1:9" ht="21" customHeight="1" x14ac:dyDescent="0.25">
      <c r="A7" s="242">
        <v>5</v>
      </c>
      <c r="B7" s="243" t="s">
        <v>145</v>
      </c>
      <c r="C7" s="244">
        <v>604</v>
      </c>
      <c r="D7" s="244">
        <v>743</v>
      </c>
      <c r="E7" s="244">
        <f t="shared" si="0"/>
        <v>1347</v>
      </c>
      <c r="F7" s="244">
        <v>5</v>
      </c>
      <c r="G7" s="53"/>
      <c r="H7" s="53"/>
      <c r="I7" s="53"/>
    </row>
    <row r="8" spans="1:9" ht="21" customHeight="1" x14ac:dyDescent="0.25">
      <c r="A8" s="242">
        <v>3</v>
      </c>
      <c r="B8" s="243" t="s">
        <v>149</v>
      </c>
      <c r="C8" s="244">
        <v>702</v>
      </c>
      <c r="D8" s="244">
        <v>564</v>
      </c>
      <c r="E8" s="244">
        <f t="shared" si="0"/>
        <v>1266</v>
      </c>
      <c r="F8" s="244">
        <v>6</v>
      </c>
      <c r="G8" s="53"/>
      <c r="H8" s="53"/>
      <c r="I8" s="53"/>
    </row>
    <row r="9" spans="1:9" ht="21" customHeight="1" x14ac:dyDescent="0.25">
      <c r="A9" s="242">
        <v>1</v>
      </c>
      <c r="B9" s="243" t="s">
        <v>157</v>
      </c>
      <c r="C9" s="244">
        <v>548</v>
      </c>
      <c r="D9" s="244">
        <v>374</v>
      </c>
      <c r="E9" s="244">
        <f t="shared" si="0"/>
        <v>922</v>
      </c>
      <c r="F9" s="244">
        <v>7</v>
      </c>
      <c r="G9" s="53"/>
      <c r="H9" s="53"/>
      <c r="I9" s="53"/>
    </row>
    <row r="10" spans="1:9" hidden="1" x14ac:dyDescent="0.25">
      <c r="A10" s="225"/>
      <c r="B10" s="225"/>
      <c r="C10" s="225"/>
      <c r="D10" s="225"/>
      <c r="E10" s="225"/>
      <c r="F10" s="225"/>
      <c r="G10" s="53"/>
      <c r="H10" s="53"/>
      <c r="I10" s="53"/>
    </row>
    <row r="11" spans="1:9" hidden="1" x14ac:dyDescent="0.25">
      <c r="A11" s="225"/>
      <c r="B11" s="225"/>
      <c r="C11" s="225"/>
      <c r="D11" s="225"/>
      <c r="E11" s="225"/>
      <c r="F11" s="225"/>
      <c r="G11" s="53"/>
      <c r="H11" s="53"/>
      <c r="I11" s="53"/>
    </row>
    <row r="12" spans="1:9" hidden="1" x14ac:dyDescent="0.25">
      <c r="A12" s="225"/>
      <c r="B12" s="225"/>
      <c r="C12" s="225"/>
      <c r="D12" s="225"/>
      <c r="E12" s="225"/>
      <c r="F12" s="225"/>
      <c r="G12" s="53"/>
      <c r="H12" s="53"/>
      <c r="I12" s="53"/>
    </row>
    <row r="13" spans="1:9" hidden="1" x14ac:dyDescent="0.25">
      <c r="A13" s="225"/>
      <c r="B13" s="225"/>
      <c r="C13" s="225"/>
      <c r="D13" s="225"/>
      <c r="E13" s="225"/>
      <c r="F13" s="225"/>
      <c r="G13" s="53"/>
      <c r="H13" s="53"/>
      <c r="I13" s="53"/>
    </row>
    <row r="14" spans="1:9" hidden="1" x14ac:dyDescent="0.25">
      <c r="A14" s="225"/>
      <c r="B14" s="225"/>
      <c r="C14" s="225"/>
      <c r="D14" s="225"/>
      <c r="E14" s="225"/>
      <c r="F14" s="225"/>
      <c r="G14" s="53"/>
      <c r="H14" s="53"/>
      <c r="I14" s="53"/>
    </row>
    <row r="15" spans="1:9" hidden="1" x14ac:dyDescent="0.25">
      <c r="A15" s="225"/>
      <c r="B15" s="225"/>
      <c r="C15" s="225"/>
      <c r="D15" s="225"/>
      <c r="E15" s="225"/>
      <c r="F15" s="225"/>
      <c r="G15" s="53"/>
      <c r="H15" s="53"/>
      <c r="I15" s="53"/>
    </row>
    <row r="16" spans="1:9" hidden="1" x14ac:dyDescent="0.25">
      <c r="A16" s="225"/>
      <c r="B16" s="225"/>
      <c r="C16" s="225"/>
      <c r="D16" s="225"/>
      <c r="E16" s="225"/>
      <c r="F16" s="225"/>
      <c r="G16" s="53"/>
      <c r="H16" s="53"/>
      <c r="I16" s="53"/>
    </row>
    <row r="17" spans="1:34" hidden="1" x14ac:dyDescent="0.25">
      <c r="A17" s="225"/>
      <c r="B17" s="225"/>
      <c r="C17" s="225"/>
      <c r="D17" s="225"/>
      <c r="E17" s="225"/>
      <c r="F17" s="225"/>
      <c r="G17" s="53"/>
      <c r="H17" s="53"/>
      <c r="I17" s="53"/>
    </row>
    <row r="18" spans="1:34" hidden="1" x14ac:dyDescent="0.25">
      <c r="A18" s="225"/>
      <c r="B18" s="225"/>
      <c r="C18" s="225"/>
      <c r="D18" s="225"/>
      <c r="E18" s="225"/>
      <c r="F18" s="225"/>
      <c r="G18" s="53"/>
      <c r="H18" s="53"/>
      <c r="I18" s="53"/>
    </row>
    <row r="20" spans="1:34" x14ac:dyDescent="0.25">
      <c r="B20" s="393" t="s">
        <v>156</v>
      </c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  <c r="AA20" s="393"/>
      <c r="AB20" s="393"/>
      <c r="AC20" s="393"/>
      <c r="AD20" s="393"/>
      <c r="AE20" s="393"/>
      <c r="AF20" s="393"/>
      <c r="AG20" s="393"/>
      <c r="AH20" s="393"/>
    </row>
    <row r="21" spans="1:34" x14ac:dyDescent="0.25">
      <c r="B21" s="393" t="s">
        <v>155</v>
      </c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3"/>
      <c r="AF21" s="393"/>
      <c r="AG21" s="393"/>
      <c r="AH21" s="393"/>
    </row>
  </sheetData>
  <sortState ref="A3:E9">
    <sortCondition descending="1" ref="E3:E9"/>
  </sortState>
  <mergeCells count="3">
    <mergeCell ref="A1:F1"/>
    <mergeCell ref="B20:AH20"/>
    <mergeCell ref="B21:AH21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6"/>
  <sheetViews>
    <sheetView workbookViewId="0">
      <selection activeCell="U8" sqref="U8"/>
    </sheetView>
  </sheetViews>
  <sheetFormatPr defaultRowHeight="15" x14ac:dyDescent="0.25"/>
  <cols>
    <col min="1" max="2" width="9.140625" style="59"/>
    <col min="6" max="6" width="7.140625" style="107" customWidth="1"/>
    <col min="7" max="9" width="9.140625" style="29"/>
    <col min="10" max="10" width="9.140625" style="128"/>
    <col min="11" max="11" width="9.140625" style="29"/>
    <col min="13" max="13" width="5.7109375" style="29" customWidth="1"/>
    <col min="14" max="15" width="9.140625" style="59"/>
    <col min="19" max="19" width="6.28515625" style="29" customWidth="1"/>
    <col min="20" max="20" width="9.140625" style="29"/>
    <col min="23" max="24" width="9.140625" style="29"/>
    <col min="25" max="25" width="6.7109375" style="29" customWidth="1"/>
  </cols>
  <sheetData>
    <row r="1" spans="1:25" s="9" customFormat="1" ht="15" customHeight="1" thickBot="1" x14ac:dyDescent="0.3">
      <c r="A1" s="401" t="s">
        <v>56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3"/>
    </row>
    <row r="2" spans="1:25" s="9" customFormat="1" ht="15.75" thickBot="1" x14ac:dyDescent="0.3">
      <c r="A2" s="404" t="s">
        <v>57</v>
      </c>
      <c r="B2" s="405"/>
      <c r="C2" s="405"/>
      <c r="D2" s="405"/>
      <c r="E2" s="405"/>
      <c r="F2" s="406"/>
      <c r="G2" s="405"/>
      <c r="H2" s="405"/>
      <c r="I2" s="405"/>
      <c r="J2" s="405"/>
      <c r="K2" s="405"/>
      <c r="L2" s="405"/>
      <c r="M2" s="407"/>
      <c r="N2" s="404" t="s">
        <v>58</v>
      </c>
      <c r="O2" s="405"/>
      <c r="P2" s="405"/>
      <c r="Q2" s="405"/>
      <c r="R2" s="405"/>
      <c r="S2" s="406"/>
      <c r="T2" s="405"/>
      <c r="U2" s="405"/>
      <c r="V2" s="406"/>
      <c r="W2" s="405"/>
      <c r="X2" s="405"/>
      <c r="Y2" s="407"/>
    </row>
    <row r="3" spans="1:25" s="9" customFormat="1" x14ac:dyDescent="0.25">
      <c r="A3" s="408" t="s">
        <v>59</v>
      </c>
      <c r="B3" s="409"/>
      <c r="C3" s="15" t="s">
        <v>60</v>
      </c>
      <c r="D3" s="409" t="s">
        <v>61</v>
      </c>
      <c r="E3" s="413"/>
      <c r="F3" s="100"/>
      <c r="G3" s="410" t="s">
        <v>62</v>
      </c>
      <c r="H3" s="409"/>
      <c r="I3" s="409"/>
      <c r="J3" s="123" t="s">
        <v>63</v>
      </c>
      <c r="K3" s="108" t="s">
        <v>82</v>
      </c>
      <c r="L3" s="111" t="s">
        <v>64</v>
      </c>
      <c r="M3" s="93"/>
      <c r="N3" s="411" t="s">
        <v>59</v>
      </c>
      <c r="O3" s="412"/>
      <c r="P3" s="15" t="s">
        <v>60</v>
      </c>
      <c r="Q3" s="409" t="s">
        <v>61</v>
      </c>
      <c r="R3" s="413"/>
      <c r="S3" s="93"/>
      <c r="T3" s="410" t="s">
        <v>62</v>
      </c>
      <c r="U3" s="409"/>
      <c r="V3" s="138" t="s">
        <v>63</v>
      </c>
      <c r="W3" s="141" t="s">
        <v>82</v>
      </c>
      <c r="X3" s="108" t="s">
        <v>64</v>
      </c>
      <c r="Y3" s="93"/>
    </row>
    <row r="4" spans="1:25" s="9" customFormat="1" ht="195" x14ac:dyDescent="0.25">
      <c r="A4" s="68" t="s">
        <v>68</v>
      </c>
      <c r="B4" s="58" t="s">
        <v>69</v>
      </c>
      <c r="C4" s="19" t="s">
        <v>70</v>
      </c>
      <c r="D4" s="19" t="s">
        <v>77</v>
      </c>
      <c r="E4" s="87" t="s">
        <v>78</v>
      </c>
      <c r="F4" s="101" t="s">
        <v>67</v>
      </c>
      <c r="G4" s="129" t="s">
        <v>71</v>
      </c>
      <c r="H4" s="84" t="s">
        <v>72</v>
      </c>
      <c r="I4" s="84" t="s">
        <v>73</v>
      </c>
      <c r="J4" s="124" t="s">
        <v>74</v>
      </c>
      <c r="K4" s="84" t="s">
        <v>75</v>
      </c>
      <c r="L4" s="87" t="s">
        <v>76</v>
      </c>
      <c r="M4" s="94" t="s">
        <v>67</v>
      </c>
      <c r="N4" s="133" t="s">
        <v>68</v>
      </c>
      <c r="O4" s="58" t="s">
        <v>69</v>
      </c>
      <c r="P4" s="19" t="s">
        <v>70</v>
      </c>
      <c r="Q4" s="19" t="s">
        <v>79</v>
      </c>
      <c r="R4" s="87" t="s">
        <v>80</v>
      </c>
      <c r="S4" s="94" t="s">
        <v>67</v>
      </c>
      <c r="T4" s="129" t="s">
        <v>72</v>
      </c>
      <c r="U4" s="19" t="s">
        <v>73</v>
      </c>
      <c r="V4" s="19" t="s">
        <v>74</v>
      </c>
      <c r="W4" s="129" t="s">
        <v>75</v>
      </c>
      <c r="X4" s="84" t="s">
        <v>76</v>
      </c>
      <c r="Y4" s="94" t="s">
        <v>67</v>
      </c>
    </row>
    <row r="5" spans="1:25" s="9" customFormat="1" x14ac:dyDescent="0.25">
      <c r="A5" s="68">
        <v>1</v>
      </c>
      <c r="B5" s="58">
        <v>1</v>
      </c>
      <c r="C5" s="62">
        <v>1</v>
      </c>
      <c r="D5" s="62">
        <v>1</v>
      </c>
      <c r="E5" s="88">
        <v>1</v>
      </c>
      <c r="F5" s="101">
        <v>100</v>
      </c>
      <c r="G5" s="112">
        <v>0</v>
      </c>
      <c r="H5" s="84">
        <v>0</v>
      </c>
      <c r="I5" s="84">
        <v>0</v>
      </c>
      <c r="J5" s="124">
        <v>-40</v>
      </c>
      <c r="K5" s="84">
        <v>1</v>
      </c>
      <c r="L5" s="88">
        <v>1</v>
      </c>
      <c r="M5" s="67">
        <v>0</v>
      </c>
      <c r="N5" s="133">
        <v>1</v>
      </c>
      <c r="O5" s="58">
        <v>1</v>
      </c>
      <c r="P5" s="62">
        <v>1</v>
      </c>
      <c r="Q5" s="62">
        <v>1</v>
      </c>
      <c r="R5" s="88">
        <v>1</v>
      </c>
      <c r="S5" s="94">
        <v>100</v>
      </c>
      <c r="T5" s="129">
        <v>0</v>
      </c>
      <c r="U5" s="62">
        <v>0</v>
      </c>
      <c r="V5" s="62">
        <v>-40</v>
      </c>
      <c r="W5" s="129">
        <v>84</v>
      </c>
      <c r="X5" s="84">
        <v>0</v>
      </c>
      <c r="Y5" s="67">
        <v>0</v>
      </c>
    </row>
    <row r="6" spans="1:25" s="9" customFormat="1" ht="15" customHeight="1" x14ac:dyDescent="0.25">
      <c r="A6" s="22">
        <v>6</v>
      </c>
      <c r="B6" s="30">
        <v>4.4000000000000004</v>
      </c>
      <c r="C6" s="30">
        <v>4</v>
      </c>
      <c r="D6" s="11">
        <v>4.5</v>
      </c>
      <c r="E6" s="89">
        <v>4.2</v>
      </c>
      <c r="F6" s="102">
        <v>100</v>
      </c>
      <c r="G6" s="113"/>
      <c r="H6" s="85"/>
      <c r="I6" s="117">
        <v>1</v>
      </c>
      <c r="J6" s="125">
        <v>-5</v>
      </c>
      <c r="K6" s="117">
        <v>90</v>
      </c>
      <c r="L6" s="119">
        <v>2</v>
      </c>
      <c r="M6" s="96">
        <v>1</v>
      </c>
      <c r="N6" s="134">
        <v>6.2</v>
      </c>
      <c r="O6" s="30">
        <v>4.5999999999999996</v>
      </c>
      <c r="P6" s="11">
        <v>4.5</v>
      </c>
      <c r="Q6" s="11">
        <v>5.2</v>
      </c>
      <c r="R6" s="89">
        <v>4.5</v>
      </c>
      <c r="S6" s="95">
        <v>100</v>
      </c>
      <c r="T6" s="113"/>
      <c r="U6" s="113"/>
      <c r="V6" s="139">
        <v>-3</v>
      </c>
      <c r="W6" s="142">
        <v>85</v>
      </c>
      <c r="X6" s="140">
        <v>1</v>
      </c>
      <c r="Y6" s="96">
        <v>1</v>
      </c>
    </row>
    <row r="7" spans="1:25" s="9" customFormat="1" ht="15" customHeight="1" x14ac:dyDescent="0.25">
      <c r="A7" s="69"/>
      <c r="B7" s="54"/>
      <c r="C7" s="13">
        <v>4.01</v>
      </c>
      <c r="D7" s="27">
        <v>4.51</v>
      </c>
      <c r="E7" s="90">
        <v>4.21</v>
      </c>
      <c r="F7" s="103">
        <v>99</v>
      </c>
      <c r="G7" s="114"/>
      <c r="H7" s="86">
        <v>1</v>
      </c>
      <c r="I7" s="86"/>
      <c r="J7" s="99"/>
      <c r="K7" s="86">
        <v>91</v>
      </c>
      <c r="L7" s="90">
        <v>4</v>
      </c>
      <c r="M7" s="96">
        <v>2</v>
      </c>
      <c r="N7" s="135"/>
      <c r="O7" s="54"/>
      <c r="P7" s="27">
        <v>4.51</v>
      </c>
      <c r="Q7" s="27">
        <v>5.21</v>
      </c>
      <c r="R7" s="90">
        <v>4.51</v>
      </c>
      <c r="S7" s="96">
        <v>99</v>
      </c>
      <c r="T7" s="114"/>
      <c r="U7" s="114"/>
      <c r="V7" s="27"/>
      <c r="W7" s="143">
        <v>86</v>
      </c>
      <c r="X7" s="86">
        <v>2</v>
      </c>
      <c r="Y7" s="96">
        <v>2</v>
      </c>
    </row>
    <row r="8" spans="1:25" s="9" customFormat="1" ht="15" customHeight="1" x14ac:dyDescent="0.25">
      <c r="A8" s="69"/>
      <c r="B8" s="54"/>
      <c r="C8" s="13">
        <v>4.0199999999999996</v>
      </c>
      <c r="D8" s="27">
        <v>4.53</v>
      </c>
      <c r="E8" s="90">
        <v>4.22</v>
      </c>
      <c r="F8" s="103">
        <v>98</v>
      </c>
      <c r="G8" s="114"/>
      <c r="H8" s="86"/>
      <c r="I8" s="86"/>
      <c r="J8" s="99">
        <v>-4</v>
      </c>
      <c r="K8" s="86">
        <v>92</v>
      </c>
      <c r="L8" s="90">
        <v>5</v>
      </c>
      <c r="M8" s="96">
        <v>3</v>
      </c>
      <c r="N8" s="135"/>
      <c r="O8" s="54"/>
      <c r="P8" s="27">
        <v>4.5199999999999996</v>
      </c>
      <c r="Q8" s="27">
        <v>5.23</v>
      </c>
      <c r="R8" s="90">
        <v>4.5199999999999996</v>
      </c>
      <c r="S8" s="96">
        <v>98</v>
      </c>
      <c r="T8" s="114"/>
      <c r="U8" s="114"/>
      <c r="V8" s="27">
        <v>-2</v>
      </c>
      <c r="W8" s="143">
        <v>87</v>
      </c>
      <c r="X8" s="86">
        <v>3</v>
      </c>
      <c r="Y8" s="96">
        <v>3</v>
      </c>
    </row>
    <row r="9" spans="1:25" s="9" customFormat="1" ht="15" customHeight="1" x14ac:dyDescent="0.25">
      <c r="A9" s="69"/>
      <c r="B9" s="54"/>
      <c r="C9" s="13">
        <v>4.03</v>
      </c>
      <c r="D9" s="27">
        <v>4.55</v>
      </c>
      <c r="E9" s="90">
        <v>4.2300000000000004</v>
      </c>
      <c r="F9" s="103">
        <v>97</v>
      </c>
      <c r="G9" s="114"/>
      <c r="H9" s="86"/>
      <c r="I9" s="86">
        <v>2</v>
      </c>
      <c r="J9" s="99"/>
      <c r="K9" s="86">
        <v>93</v>
      </c>
      <c r="L9" s="90">
        <v>6</v>
      </c>
      <c r="M9" s="96">
        <v>4</v>
      </c>
      <c r="N9" s="135"/>
      <c r="O9" s="54"/>
      <c r="P9" s="27">
        <v>4.53</v>
      </c>
      <c r="Q9" s="27">
        <v>5.25</v>
      </c>
      <c r="R9" s="90">
        <v>4.53</v>
      </c>
      <c r="S9" s="96">
        <v>97</v>
      </c>
      <c r="T9" s="114"/>
      <c r="U9" s="114"/>
      <c r="V9" s="27"/>
      <c r="W9" s="143">
        <v>88</v>
      </c>
      <c r="X9" s="86">
        <v>4</v>
      </c>
      <c r="Y9" s="96">
        <v>4</v>
      </c>
    </row>
    <row r="10" spans="1:25" s="9" customFormat="1" ht="15" customHeight="1" x14ac:dyDescent="0.25">
      <c r="A10" s="69">
        <v>6.1</v>
      </c>
      <c r="B10" s="54"/>
      <c r="C10" s="27">
        <v>4.04</v>
      </c>
      <c r="D10" s="27">
        <v>4.57</v>
      </c>
      <c r="E10" s="90">
        <v>4.24</v>
      </c>
      <c r="F10" s="103">
        <v>96</v>
      </c>
      <c r="G10" s="114"/>
      <c r="H10" s="86"/>
      <c r="I10" s="86"/>
      <c r="J10" s="99"/>
      <c r="K10" s="86">
        <v>94</v>
      </c>
      <c r="L10" s="110">
        <v>7</v>
      </c>
      <c r="M10" s="96">
        <v>5</v>
      </c>
      <c r="N10" s="135">
        <v>6.3</v>
      </c>
      <c r="O10" s="54"/>
      <c r="P10" s="27">
        <v>4.54</v>
      </c>
      <c r="Q10" s="27">
        <v>5.27</v>
      </c>
      <c r="R10" s="90">
        <v>4.54</v>
      </c>
      <c r="S10" s="96">
        <v>96</v>
      </c>
      <c r="T10" s="114"/>
      <c r="U10" s="114"/>
      <c r="V10" s="27"/>
      <c r="W10" s="143">
        <v>89</v>
      </c>
      <c r="X10" s="86">
        <v>5</v>
      </c>
      <c r="Y10" s="96">
        <v>5</v>
      </c>
    </row>
    <row r="11" spans="1:25" s="9" customFormat="1" ht="15" customHeight="1" x14ac:dyDescent="0.25">
      <c r="A11" s="69"/>
      <c r="B11" s="54">
        <v>4.5</v>
      </c>
      <c r="C11" s="27">
        <v>4.05</v>
      </c>
      <c r="D11" s="27">
        <v>4.59</v>
      </c>
      <c r="E11" s="90">
        <v>4.25</v>
      </c>
      <c r="F11" s="103">
        <v>95</v>
      </c>
      <c r="G11" s="114"/>
      <c r="H11" s="86">
        <v>2</v>
      </c>
      <c r="I11" s="86"/>
      <c r="J11" s="99"/>
      <c r="K11" s="86">
        <v>95</v>
      </c>
      <c r="L11" s="90">
        <v>8</v>
      </c>
      <c r="M11" s="96">
        <v>6</v>
      </c>
      <c r="N11" s="135"/>
      <c r="O11" s="54">
        <v>4.7</v>
      </c>
      <c r="P11" s="27">
        <v>4.55</v>
      </c>
      <c r="Q11" s="27">
        <v>5.29</v>
      </c>
      <c r="R11" s="90">
        <v>4.55</v>
      </c>
      <c r="S11" s="96">
        <v>95</v>
      </c>
      <c r="T11" s="114">
        <v>1</v>
      </c>
      <c r="U11" s="114">
        <v>1</v>
      </c>
      <c r="V11" s="27"/>
      <c r="W11" s="143">
        <v>90</v>
      </c>
      <c r="X11" s="86">
        <v>6</v>
      </c>
      <c r="Y11" s="96">
        <v>6</v>
      </c>
    </row>
    <row r="12" spans="1:25" s="9" customFormat="1" ht="15" customHeight="1" x14ac:dyDescent="0.25">
      <c r="A12" s="69"/>
      <c r="B12" s="54"/>
      <c r="C12" s="27">
        <v>4.0599999999999996</v>
      </c>
      <c r="D12" s="27">
        <v>5.01</v>
      </c>
      <c r="E12" s="90">
        <v>4.2699999999999996</v>
      </c>
      <c r="F12" s="103">
        <v>94</v>
      </c>
      <c r="G12" s="114"/>
      <c r="H12" s="86"/>
      <c r="I12" s="86"/>
      <c r="J12" s="99">
        <v>-3</v>
      </c>
      <c r="K12" s="86">
        <v>96</v>
      </c>
      <c r="L12" s="90">
        <v>9</v>
      </c>
      <c r="M12" s="96">
        <v>7</v>
      </c>
      <c r="N12" s="135"/>
      <c r="O12" s="54"/>
      <c r="P12" s="27">
        <v>4.5599999999999996</v>
      </c>
      <c r="Q12" s="27">
        <v>5.31</v>
      </c>
      <c r="R12" s="90">
        <v>4.57</v>
      </c>
      <c r="S12" s="96">
        <v>94</v>
      </c>
      <c r="T12" s="114"/>
      <c r="U12" s="114"/>
      <c r="V12" s="13">
        <v>-1</v>
      </c>
      <c r="W12" s="143">
        <v>91</v>
      </c>
      <c r="X12" s="86">
        <v>7</v>
      </c>
      <c r="Y12" s="96">
        <v>7</v>
      </c>
    </row>
    <row r="13" spans="1:25" s="9" customFormat="1" ht="15" customHeight="1" x14ac:dyDescent="0.25">
      <c r="A13" s="69"/>
      <c r="B13" s="54"/>
      <c r="C13" s="27">
        <v>4.07</v>
      </c>
      <c r="D13" s="27">
        <v>5.03</v>
      </c>
      <c r="E13" s="90">
        <v>4.29</v>
      </c>
      <c r="F13" s="103">
        <v>93</v>
      </c>
      <c r="G13" s="114"/>
      <c r="H13" s="86"/>
      <c r="I13" s="86">
        <v>3</v>
      </c>
      <c r="J13" s="99"/>
      <c r="K13" s="86">
        <v>97</v>
      </c>
      <c r="L13" s="90">
        <v>10</v>
      </c>
      <c r="M13" s="96">
        <v>8</v>
      </c>
      <c r="N13" s="135"/>
      <c r="O13" s="54"/>
      <c r="P13" s="27">
        <v>4.57</v>
      </c>
      <c r="Q13" s="27">
        <v>5.33</v>
      </c>
      <c r="R13" s="90">
        <v>4.59</v>
      </c>
      <c r="S13" s="96">
        <v>93</v>
      </c>
      <c r="T13" s="114"/>
      <c r="U13" s="114"/>
      <c r="V13" s="27"/>
      <c r="W13" s="143">
        <v>92</v>
      </c>
      <c r="X13" s="86">
        <v>8</v>
      </c>
      <c r="Y13" s="96">
        <v>8</v>
      </c>
    </row>
    <row r="14" spans="1:25" s="9" customFormat="1" ht="15" customHeight="1" x14ac:dyDescent="0.25">
      <c r="A14" s="69">
        <v>6.2</v>
      </c>
      <c r="B14" s="54"/>
      <c r="C14" s="27">
        <v>4.08</v>
      </c>
      <c r="D14" s="27">
        <v>5.05</v>
      </c>
      <c r="E14" s="90">
        <v>4.3099999999999996</v>
      </c>
      <c r="F14" s="103">
        <v>92</v>
      </c>
      <c r="G14" s="114"/>
      <c r="H14" s="86"/>
      <c r="I14" s="86"/>
      <c r="J14" s="99"/>
      <c r="K14" s="86">
        <v>98</v>
      </c>
      <c r="L14" s="110">
        <v>11</v>
      </c>
      <c r="M14" s="96">
        <v>9</v>
      </c>
      <c r="N14" s="135">
        <v>6.4</v>
      </c>
      <c r="O14" s="54"/>
      <c r="P14" s="27">
        <v>4.58</v>
      </c>
      <c r="Q14" s="27">
        <v>5.35</v>
      </c>
      <c r="R14" s="90">
        <v>5.01</v>
      </c>
      <c r="S14" s="96">
        <v>92</v>
      </c>
      <c r="T14" s="114"/>
      <c r="U14" s="114"/>
      <c r="V14" s="27"/>
      <c r="W14" s="143">
        <v>93</v>
      </c>
      <c r="X14" s="86">
        <v>9</v>
      </c>
      <c r="Y14" s="96">
        <v>9</v>
      </c>
    </row>
    <row r="15" spans="1:25" s="9" customFormat="1" ht="15" customHeight="1" x14ac:dyDescent="0.25">
      <c r="A15" s="69"/>
      <c r="B15" s="54"/>
      <c r="C15" s="27">
        <v>4.0999999999999996</v>
      </c>
      <c r="D15" s="27">
        <v>5.08</v>
      </c>
      <c r="E15" s="90">
        <v>4.33</v>
      </c>
      <c r="F15" s="103">
        <v>91</v>
      </c>
      <c r="G15" s="114">
        <v>1</v>
      </c>
      <c r="H15" s="86">
        <v>3</v>
      </c>
      <c r="I15" s="86"/>
      <c r="J15" s="99"/>
      <c r="K15" s="86">
        <v>99</v>
      </c>
      <c r="L15" s="90">
        <v>12</v>
      </c>
      <c r="M15" s="96">
        <v>10</v>
      </c>
      <c r="N15" s="135"/>
      <c r="O15" s="54"/>
      <c r="P15" s="27">
        <v>4.59</v>
      </c>
      <c r="Q15" s="27">
        <v>5.38</v>
      </c>
      <c r="R15" s="90">
        <v>5.03</v>
      </c>
      <c r="S15" s="96">
        <v>91</v>
      </c>
      <c r="T15" s="114"/>
      <c r="U15" s="114"/>
      <c r="V15" s="27"/>
      <c r="W15" s="143">
        <v>94</v>
      </c>
      <c r="X15" s="86">
        <v>10</v>
      </c>
      <c r="Y15" s="96">
        <v>10</v>
      </c>
    </row>
    <row r="16" spans="1:25" s="9" customFormat="1" ht="15" customHeight="1" x14ac:dyDescent="0.25">
      <c r="A16" s="69"/>
      <c r="B16" s="54">
        <v>4.5999999999999996</v>
      </c>
      <c r="C16" s="27">
        <v>4.12</v>
      </c>
      <c r="D16" s="27">
        <v>5.1100000000000003</v>
      </c>
      <c r="E16" s="90">
        <v>4.3499999999999996</v>
      </c>
      <c r="F16" s="103">
        <v>90</v>
      </c>
      <c r="G16" s="114"/>
      <c r="H16" s="86"/>
      <c r="I16" s="86"/>
      <c r="J16" s="99">
        <v>-2</v>
      </c>
      <c r="K16" s="86">
        <v>100</v>
      </c>
      <c r="L16" s="90">
        <v>13</v>
      </c>
      <c r="M16" s="96">
        <v>11</v>
      </c>
      <c r="N16" s="135"/>
      <c r="O16" s="54">
        <v>4.8</v>
      </c>
      <c r="P16" s="27">
        <v>5</v>
      </c>
      <c r="Q16" s="27">
        <v>5.41</v>
      </c>
      <c r="R16" s="90">
        <v>5.05</v>
      </c>
      <c r="S16" s="96">
        <v>90</v>
      </c>
      <c r="T16" s="114"/>
      <c r="U16" s="114"/>
      <c r="V16" s="27">
        <v>0</v>
      </c>
      <c r="W16" s="143">
        <v>95</v>
      </c>
      <c r="X16" s="86">
        <v>11</v>
      </c>
      <c r="Y16" s="96">
        <v>11</v>
      </c>
    </row>
    <row r="17" spans="1:25" s="9" customFormat="1" ht="15" customHeight="1" x14ac:dyDescent="0.25">
      <c r="A17" s="69">
        <v>6.3</v>
      </c>
      <c r="B17" s="54"/>
      <c r="C17" s="27">
        <v>4.1399999999999997</v>
      </c>
      <c r="D17" s="27">
        <v>5.14</v>
      </c>
      <c r="E17" s="90">
        <v>4.37</v>
      </c>
      <c r="F17" s="103">
        <v>89</v>
      </c>
      <c r="G17" s="114"/>
      <c r="H17" s="86"/>
      <c r="I17" s="86">
        <v>4</v>
      </c>
      <c r="J17" s="99"/>
      <c r="K17" s="86">
        <v>101</v>
      </c>
      <c r="L17" s="110">
        <v>14</v>
      </c>
      <c r="M17" s="96">
        <v>12</v>
      </c>
      <c r="N17" s="135">
        <v>6.5</v>
      </c>
      <c r="O17" s="54"/>
      <c r="P17" s="27">
        <v>5.01</v>
      </c>
      <c r="Q17" s="27">
        <v>5.44</v>
      </c>
      <c r="R17" s="90">
        <v>5.07</v>
      </c>
      <c r="S17" s="96">
        <v>89</v>
      </c>
      <c r="T17" s="114">
        <v>2</v>
      </c>
      <c r="U17" s="114">
        <v>2</v>
      </c>
      <c r="V17" s="13"/>
      <c r="W17" s="143">
        <v>96</v>
      </c>
      <c r="X17" s="86"/>
      <c r="Y17" s="96">
        <v>12</v>
      </c>
    </row>
    <row r="18" spans="1:25" s="9" customFormat="1" ht="15" customHeight="1" x14ac:dyDescent="0.25">
      <c r="A18" s="69"/>
      <c r="B18" s="54"/>
      <c r="C18" s="27">
        <v>4.16</v>
      </c>
      <c r="D18" s="27">
        <v>5.17</v>
      </c>
      <c r="E18" s="90">
        <v>4.3899999999999997</v>
      </c>
      <c r="F18" s="103">
        <v>88</v>
      </c>
      <c r="G18" s="114"/>
      <c r="H18" s="86"/>
      <c r="I18" s="86"/>
      <c r="J18" s="99"/>
      <c r="K18" s="86">
        <v>102</v>
      </c>
      <c r="L18" s="90">
        <v>15</v>
      </c>
      <c r="M18" s="96">
        <v>13</v>
      </c>
      <c r="N18" s="135"/>
      <c r="O18" s="54"/>
      <c r="P18" s="27">
        <v>5.0199999999999996</v>
      </c>
      <c r="Q18" s="27">
        <v>5.47</v>
      </c>
      <c r="R18" s="90">
        <v>5.09</v>
      </c>
      <c r="S18" s="96">
        <v>88</v>
      </c>
      <c r="T18" s="114"/>
      <c r="U18" s="114"/>
      <c r="V18" s="27"/>
      <c r="W18" s="143">
        <v>97</v>
      </c>
      <c r="X18" s="86">
        <v>12</v>
      </c>
      <c r="Y18" s="96">
        <v>13</v>
      </c>
    </row>
    <row r="19" spans="1:25" s="9" customFormat="1" ht="15" customHeight="1" x14ac:dyDescent="0.25">
      <c r="A19" s="69"/>
      <c r="B19" s="54"/>
      <c r="C19" s="27">
        <v>4.18</v>
      </c>
      <c r="D19" s="27">
        <v>5.2</v>
      </c>
      <c r="E19" s="90">
        <v>4.41</v>
      </c>
      <c r="F19" s="103">
        <v>87</v>
      </c>
      <c r="G19" s="114"/>
      <c r="H19" s="86"/>
      <c r="I19" s="86"/>
      <c r="J19" s="99"/>
      <c r="K19" s="86">
        <v>103</v>
      </c>
      <c r="L19" s="90"/>
      <c r="M19" s="96">
        <v>14</v>
      </c>
      <c r="N19" s="135"/>
      <c r="O19" s="54"/>
      <c r="P19" s="27">
        <v>5.03</v>
      </c>
      <c r="Q19" s="27">
        <v>5.5</v>
      </c>
      <c r="R19" s="90">
        <v>5.1100000000000003</v>
      </c>
      <c r="S19" s="96">
        <v>87</v>
      </c>
      <c r="T19" s="114"/>
      <c r="U19" s="114"/>
      <c r="V19" s="27"/>
      <c r="W19" s="143">
        <v>98</v>
      </c>
      <c r="X19" s="86"/>
      <c r="Y19" s="96">
        <v>14</v>
      </c>
    </row>
    <row r="20" spans="1:25" s="9" customFormat="1" ht="15" customHeight="1" x14ac:dyDescent="0.25">
      <c r="A20" s="69">
        <v>6.4</v>
      </c>
      <c r="B20" s="54">
        <v>4.7</v>
      </c>
      <c r="C20" s="27">
        <v>4.2</v>
      </c>
      <c r="D20" s="27">
        <v>5.24</v>
      </c>
      <c r="E20" s="90">
        <v>4.43</v>
      </c>
      <c r="F20" s="103">
        <v>86</v>
      </c>
      <c r="G20" s="114"/>
      <c r="H20" s="86">
        <v>4</v>
      </c>
      <c r="I20" s="86"/>
      <c r="J20" s="99">
        <v>-1</v>
      </c>
      <c r="K20" s="86">
        <v>104</v>
      </c>
      <c r="L20" s="110">
        <v>16</v>
      </c>
      <c r="M20" s="96">
        <v>15</v>
      </c>
      <c r="N20" s="135">
        <v>6.6</v>
      </c>
      <c r="O20" s="54">
        <v>4.9000000000000004</v>
      </c>
      <c r="P20" s="27">
        <v>5.04</v>
      </c>
      <c r="Q20" s="27">
        <v>5.54</v>
      </c>
      <c r="R20" s="90">
        <v>5.13</v>
      </c>
      <c r="S20" s="96">
        <v>86</v>
      </c>
      <c r="T20" s="114"/>
      <c r="U20" s="114"/>
      <c r="V20" s="27">
        <v>1</v>
      </c>
      <c r="W20" s="143">
        <v>99</v>
      </c>
      <c r="X20" s="86">
        <v>13</v>
      </c>
      <c r="Y20" s="96">
        <v>15</v>
      </c>
    </row>
    <row r="21" spans="1:25" s="9" customFormat="1" ht="15" customHeight="1" x14ac:dyDescent="0.25">
      <c r="A21" s="69"/>
      <c r="B21" s="54"/>
      <c r="C21" s="27">
        <v>4.22</v>
      </c>
      <c r="D21" s="27">
        <v>5.28</v>
      </c>
      <c r="E21" s="90">
        <v>4.45</v>
      </c>
      <c r="F21" s="103">
        <v>85</v>
      </c>
      <c r="G21" s="114"/>
      <c r="H21" s="86"/>
      <c r="I21" s="86">
        <v>5</v>
      </c>
      <c r="J21" s="99"/>
      <c r="K21" s="86">
        <v>105</v>
      </c>
      <c r="L21" s="90"/>
      <c r="M21" s="96">
        <v>16</v>
      </c>
      <c r="N21" s="135"/>
      <c r="O21" s="54"/>
      <c r="P21" s="27">
        <v>5.05</v>
      </c>
      <c r="Q21" s="27">
        <v>5.58</v>
      </c>
      <c r="R21" s="90">
        <v>5.15</v>
      </c>
      <c r="S21" s="96">
        <v>85</v>
      </c>
      <c r="T21" s="114"/>
      <c r="U21" s="114"/>
      <c r="V21" s="13"/>
      <c r="W21" s="143">
        <v>100</v>
      </c>
      <c r="X21" s="86"/>
      <c r="Y21" s="96">
        <v>16</v>
      </c>
    </row>
    <row r="22" spans="1:25" s="9" customFormat="1" ht="15" customHeight="1" x14ac:dyDescent="0.25">
      <c r="A22" s="69">
        <v>6.5</v>
      </c>
      <c r="B22" s="54"/>
      <c r="C22" s="27">
        <v>4.24</v>
      </c>
      <c r="D22" s="27">
        <v>5.32</v>
      </c>
      <c r="E22" s="90">
        <v>4.47</v>
      </c>
      <c r="F22" s="103">
        <v>84</v>
      </c>
      <c r="G22" s="114"/>
      <c r="H22" s="86"/>
      <c r="I22" s="86"/>
      <c r="J22" s="99"/>
      <c r="K22" s="86">
        <v>106</v>
      </c>
      <c r="L22" s="110">
        <v>17</v>
      </c>
      <c r="M22" s="96">
        <v>17</v>
      </c>
      <c r="N22" s="135">
        <v>6.7</v>
      </c>
      <c r="O22" s="54"/>
      <c r="P22" s="27">
        <v>5.0599999999999996</v>
      </c>
      <c r="Q22" s="27">
        <v>6.02</v>
      </c>
      <c r="R22" s="90">
        <v>5.17</v>
      </c>
      <c r="S22" s="96">
        <v>84</v>
      </c>
      <c r="T22" s="114"/>
      <c r="U22" s="114"/>
      <c r="V22" s="27"/>
      <c r="W22" s="143">
        <v>101</v>
      </c>
      <c r="X22" s="86">
        <v>14</v>
      </c>
      <c r="Y22" s="96">
        <v>17</v>
      </c>
    </row>
    <row r="23" spans="1:25" s="9" customFormat="1" ht="15" customHeight="1" x14ac:dyDescent="0.25">
      <c r="A23" s="69"/>
      <c r="B23" s="54"/>
      <c r="C23" s="27">
        <v>4.26</v>
      </c>
      <c r="D23" s="27">
        <v>5.36</v>
      </c>
      <c r="E23" s="90">
        <v>4.49</v>
      </c>
      <c r="F23" s="103">
        <v>83</v>
      </c>
      <c r="G23" s="114"/>
      <c r="H23" s="86"/>
      <c r="I23" s="86"/>
      <c r="J23" s="99"/>
      <c r="K23" s="86"/>
      <c r="L23" s="90"/>
      <c r="M23" s="96">
        <v>18</v>
      </c>
      <c r="N23" s="135"/>
      <c r="O23" s="54"/>
      <c r="P23" s="27">
        <v>5.08</v>
      </c>
      <c r="Q23" s="27">
        <v>6.06</v>
      </c>
      <c r="R23" s="90">
        <v>5.19</v>
      </c>
      <c r="S23" s="96">
        <v>83</v>
      </c>
      <c r="T23" s="114"/>
      <c r="U23" s="114"/>
      <c r="V23" s="27"/>
      <c r="W23" s="143"/>
      <c r="X23" s="86"/>
      <c r="Y23" s="96">
        <v>18</v>
      </c>
    </row>
    <row r="24" spans="1:25" s="9" customFormat="1" ht="15" customHeight="1" x14ac:dyDescent="0.25">
      <c r="A24" s="69">
        <v>6.6</v>
      </c>
      <c r="B24" s="54">
        <v>4.8</v>
      </c>
      <c r="C24" s="27">
        <v>4.28</v>
      </c>
      <c r="D24" s="27">
        <v>5.4</v>
      </c>
      <c r="E24" s="90">
        <v>4.51</v>
      </c>
      <c r="F24" s="103">
        <v>82</v>
      </c>
      <c r="G24" s="114"/>
      <c r="H24" s="86"/>
      <c r="I24" s="86"/>
      <c r="J24" s="99">
        <v>0</v>
      </c>
      <c r="K24" s="86">
        <v>107</v>
      </c>
      <c r="L24" s="110">
        <v>18</v>
      </c>
      <c r="M24" s="96">
        <v>19</v>
      </c>
      <c r="N24" s="135">
        <v>6.8</v>
      </c>
      <c r="O24" s="54">
        <v>5</v>
      </c>
      <c r="P24" s="27">
        <v>5.0999999999999996</v>
      </c>
      <c r="Q24" s="27">
        <v>6.1</v>
      </c>
      <c r="R24" s="90">
        <v>5.21</v>
      </c>
      <c r="S24" s="96">
        <v>82</v>
      </c>
      <c r="T24" s="114"/>
      <c r="U24" s="114"/>
      <c r="V24" s="27">
        <v>2</v>
      </c>
      <c r="W24" s="143">
        <v>102</v>
      </c>
      <c r="X24" s="86">
        <v>15</v>
      </c>
      <c r="Y24" s="96">
        <v>19</v>
      </c>
    </row>
    <row r="25" spans="1:25" s="9" customFormat="1" ht="15" customHeight="1" x14ac:dyDescent="0.25">
      <c r="A25" s="69"/>
      <c r="B25" s="54"/>
      <c r="C25" s="27">
        <v>4.3</v>
      </c>
      <c r="D25" s="27">
        <v>5.45</v>
      </c>
      <c r="E25" s="90">
        <v>4.53</v>
      </c>
      <c r="F25" s="103">
        <v>81</v>
      </c>
      <c r="G25" s="114"/>
      <c r="H25" s="86">
        <v>5</v>
      </c>
      <c r="I25" s="86">
        <v>6</v>
      </c>
      <c r="J25" s="99"/>
      <c r="K25" s="86"/>
      <c r="L25" s="90"/>
      <c r="M25" s="96">
        <v>20</v>
      </c>
      <c r="N25" s="135"/>
      <c r="O25" s="54"/>
      <c r="P25" s="27">
        <v>5.12</v>
      </c>
      <c r="Q25" s="27">
        <v>6.15</v>
      </c>
      <c r="R25" s="90">
        <v>5.23</v>
      </c>
      <c r="S25" s="96">
        <v>81</v>
      </c>
      <c r="T25" s="114">
        <v>3</v>
      </c>
      <c r="U25" s="114">
        <v>3</v>
      </c>
      <c r="V25" s="13"/>
      <c r="W25" s="114"/>
      <c r="X25" s="86"/>
      <c r="Y25" s="96">
        <v>20</v>
      </c>
    </row>
    <row r="26" spans="1:25" s="9" customFormat="1" ht="15" customHeight="1" x14ac:dyDescent="0.25">
      <c r="A26" s="69">
        <v>6.7</v>
      </c>
      <c r="B26" s="54"/>
      <c r="C26" s="27">
        <v>4.32</v>
      </c>
      <c r="D26" s="27">
        <v>5.5</v>
      </c>
      <c r="E26" s="90">
        <v>4.55</v>
      </c>
      <c r="F26" s="103">
        <v>80</v>
      </c>
      <c r="G26" s="114"/>
      <c r="H26" s="86"/>
      <c r="I26" s="86"/>
      <c r="J26" s="99"/>
      <c r="K26" s="86">
        <v>108</v>
      </c>
      <c r="L26" s="110">
        <v>19</v>
      </c>
      <c r="M26" s="96">
        <v>21</v>
      </c>
      <c r="N26" s="135">
        <v>6.9</v>
      </c>
      <c r="O26" s="54"/>
      <c r="P26" s="27">
        <v>5.14</v>
      </c>
      <c r="Q26" s="27">
        <v>6.2</v>
      </c>
      <c r="R26" s="90">
        <v>5.25</v>
      </c>
      <c r="S26" s="96">
        <v>80</v>
      </c>
      <c r="T26" s="114"/>
      <c r="U26" s="114"/>
      <c r="V26" s="27"/>
      <c r="W26" s="114">
        <v>103</v>
      </c>
      <c r="X26" s="86">
        <v>16</v>
      </c>
      <c r="Y26" s="96">
        <v>21</v>
      </c>
    </row>
    <row r="27" spans="1:25" s="9" customFormat="1" ht="15" customHeight="1" x14ac:dyDescent="0.25">
      <c r="A27" s="69"/>
      <c r="B27" s="54">
        <v>4.9000000000000004</v>
      </c>
      <c r="C27" s="27">
        <v>4.34</v>
      </c>
      <c r="D27" s="27">
        <v>5.55</v>
      </c>
      <c r="E27" s="90">
        <v>4.57</v>
      </c>
      <c r="F27" s="103">
        <v>79</v>
      </c>
      <c r="G27" s="114"/>
      <c r="H27" s="86"/>
      <c r="I27" s="86"/>
      <c r="J27" s="99"/>
      <c r="K27" s="86"/>
      <c r="L27" s="90"/>
      <c r="M27" s="96">
        <v>22</v>
      </c>
      <c r="N27" s="135"/>
      <c r="O27" s="54">
        <v>5.0999999999999996</v>
      </c>
      <c r="P27" s="27">
        <v>5.16</v>
      </c>
      <c r="Q27" s="27">
        <v>6.25</v>
      </c>
      <c r="R27" s="90">
        <v>5.27</v>
      </c>
      <c r="S27" s="96">
        <v>79</v>
      </c>
      <c r="T27" s="114"/>
      <c r="U27" s="114"/>
      <c r="V27" s="27"/>
      <c r="W27" s="114"/>
      <c r="X27" s="86"/>
      <c r="Y27" s="96">
        <v>22</v>
      </c>
    </row>
    <row r="28" spans="1:25" s="9" customFormat="1" ht="15" customHeight="1" x14ac:dyDescent="0.25">
      <c r="A28" s="69">
        <v>6.8</v>
      </c>
      <c r="B28" s="54"/>
      <c r="C28" s="27">
        <v>4.3600000000000003</v>
      </c>
      <c r="D28" s="27">
        <v>6.01</v>
      </c>
      <c r="E28" s="90">
        <v>5</v>
      </c>
      <c r="F28" s="103">
        <v>78</v>
      </c>
      <c r="G28" s="114"/>
      <c r="H28" s="86"/>
      <c r="I28" s="86"/>
      <c r="J28" s="99"/>
      <c r="K28" s="86">
        <v>109</v>
      </c>
      <c r="L28" s="110">
        <v>20</v>
      </c>
      <c r="M28" s="96">
        <v>23</v>
      </c>
      <c r="N28" s="135">
        <v>7</v>
      </c>
      <c r="O28" s="54"/>
      <c r="P28" s="27">
        <v>5.18</v>
      </c>
      <c r="Q28" s="27">
        <v>6.31</v>
      </c>
      <c r="R28" s="90">
        <v>5.3</v>
      </c>
      <c r="S28" s="96">
        <v>78</v>
      </c>
      <c r="T28" s="114"/>
      <c r="U28" s="114"/>
      <c r="V28" s="27"/>
      <c r="W28" s="114">
        <v>104</v>
      </c>
      <c r="X28" s="86">
        <v>17</v>
      </c>
      <c r="Y28" s="96">
        <v>23</v>
      </c>
    </row>
    <row r="29" spans="1:25" s="9" customFormat="1" ht="15" customHeight="1" x14ac:dyDescent="0.25">
      <c r="A29" s="69"/>
      <c r="B29" s="54">
        <v>5</v>
      </c>
      <c r="C29" s="27">
        <v>4.38</v>
      </c>
      <c r="D29" s="27">
        <v>6.07</v>
      </c>
      <c r="E29" s="90">
        <v>5.03</v>
      </c>
      <c r="F29" s="103">
        <v>77</v>
      </c>
      <c r="G29" s="114"/>
      <c r="H29" s="86"/>
      <c r="I29" s="86"/>
      <c r="J29" s="99"/>
      <c r="K29" s="86"/>
      <c r="L29" s="90"/>
      <c r="M29" s="97">
        <v>24</v>
      </c>
      <c r="N29" s="135"/>
      <c r="O29" s="54">
        <v>5.2</v>
      </c>
      <c r="P29" s="27">
        <v>5.2</v>
      </c>
      <c r="Q29" s="27">
        <v>6.37</v>
      </c>
      <c r="R29" s="90">
        <v>5.33</v>
      </c>
      <c r="S29" s="96">
        <v>77</v>
      </c>
      <c r="T29" s="114"/>
      <c r="U29" s="114"/>
      <c r="V29" s="13"/>
      <c r="W29" s="114"/>
      <c r="X29" s="86"/>
      <c r="Y29" s="97">
        <v>24</v>
      </c>
    </row>
    <row r="30" spans="1:25" s="9" customFormat="1" x14ac:dyDescent="0.25">
      <c r="A30" s="69">
        <v>6.9</v>
      </c>
      <c r="B30" s="54"/>
      <c r="C30" s="27">
        <v>4.4000000000000004</v>
      </c>
      <c r="D30" s="27">
        <v>6.13</v>
      </c>
      <c r="E30" s="90">
        <v>5.0599999999999996</v>
      </c>
      <c r="F30" s="103">
        <v>76</v>
      </c>
      <c r="G30" s="113">
        <v>2</v>
      </c>
      <c r="H30" s="85">
        <v>6</v>
      </c>
      <c r="I30" s="85">
        <v>7</v>
      </c>
      <c r="J30" s="126">
        <v>1</v>
      </c>
      <c r="K30" s="85">
        <v>110</v>
      </c>
      <c r="L30" s="109">
        <v>21</v>
      </c>
      <c r="M30" s="12">
        <v>25</v>
      </c>
      <c r="N30" s="135">
        <v>7.1</v>
      </c>
      <c r="O30" s="54"/>
      <c r="P30" s="27">
        <v>5.22</v>
      </c>
      <c r="Q30" s="27">
        <v>6.43</v>
      </c>
      <c r="R30" s="90">
        <v>5.36</v>
      </c>
      <c r="S30" s="96">
        <v>76</v>
      </c>
      <c r="T30" s="113">
        <v>4</v>
      </c>
      <c r="U30" s="113">
        <v>4</v>
      </c>
      <c r="V30" s="11">
        <v>3</v>
      </c>
      <c r="W30" s="113">
        <v>105</v>
      </c>
      <c r="X30" s="85">
        <v>18</v>
      </c>
      <c r="Y30" s="12">
        <v>25</v>
      </c>
    </row>
    <row r="31" spans="1:25" s="9" customFormat="1" ht="15" customHeight="1" x14ac:dyDescent="0.25">
      <c r="A31" s="69">
        <v>7</v>
      </c>
      <c r="B31" s="54">
        <v>5.0999999999999996</v>
      </c>
      <c r="C31" s="27">
        <v>4.42</v>
      </c>
      <c r="D31" s="27">
        <v>6.19</v>
      </c>
      <c r="E31" s="90">
        <v>5.09</v>
      </c>
      <c r="F31" s="103">
        <v>75</v>
      </c>
      <c r="G31" s="114"/>
      <c r="H31" s="86"/>
      <c r="I31" s="86"/>
      <c r="J31" s="99"/>
      <c r="K31" s="86">
        <v>111</v>
      </c>
      <c r="L31" s="90"/>
      <c r="M31" s="96">
        <v>26</v>
      </c>
      <c r="N31" s="135">
        <v>7.2</v>
      </c>
      <c r="O31" s="54">
        <v>5.3</v>
      </c>
      <c r="P31" s="27">
        <v>5.24</v>
      </c>
      <c r="Q31" s="27">
        <v>6.49</v>
      </c>
      <c r="R31" s="90">
        <v>5.39</v>
      </c>
      <c r="S31" s="96">
        <v>75</v>
      </c>
      <c r="T31" s="114"/>
      <c r="U31" s="114"/>
      <c r="V31" s="27"/>
      <c r="W31" s="114">
        <v>106</v>
      </c>
      <c r="X31" s="86"/>
      <c r="Y31" s="96">
        <v>26</v>
      </c>
    </row>
    <row r="32" spans="1:25" s="9" customFormat="1" ht="15" customHeight="1" x14ac:dyDescent="0.25">
      <c r="A32" s="69">
        <v>7.1</v>
      </c>
      <c r="B32" s="54"/>
      <c r="C32" s="27">
        <v>4.4400000000000004</v>
      </c>
      <c r="D32" s="27">
        <v>6.25</v>
      </c>
      <c r="E32" s="90">
        <v>5.12</v>
      </c>
      <c r="F32" s="103">
        <v>74</v>
      </c>
      <c r="G32" s="114"/>
      <c r="H32" s="86"/>
      <c r="I32" s="86"/>
      <c r="J32" s="99"/>
      <c r="K32" s="86">
        <v>112</v>
      </c>
      <c r="L32" s="110"/>
      <c r="M32" s="96">
        <v>27</v>
      </c>
      <c r="N32" s="135">
        <v>7.3</v>
      </c>
      <c r="O32" s="54"/>
      <c r="P32" s="27">
        <v>5.26</v>
      </c>
      <c r="Q32" s="27">
        <v>6.55</v>
      </c>
      <c r="R32" s="90">
        <v>5.42</v>
      </c>
      <c r="S32" s="96">
        <v>74</v>
      </c>
      <c r="T32" s="114"/>
      <c r="U32" s="114"/>
      <c r="V32" s="13"/>
      <c r="W32" s="114">
        <v>107</v>
      </c>
      <c r="X32" s="86"/>
      <c r="Y32" s="96">
        <v>27</v>
      </c>
    </row>
    <row r="33" spans="1:25" s="9" customFormat="1" ht="15" customHeight="1" x14ac:dyDescent="0.25">
      <c r="A33" s="69">
        <v>7.2</v>
      </c>
      <c r="B33" s="54">
        <v>5.2</v>
      </c>
      <c r="C33" s="27">
        <v>4.46</v>
      </c>
      <c r="D33" s="27">
        <v>6.31</v>
      </c>
      <c r="E33" s="90">
        <v>5.15</v>
      </c>
      <c r="F33" s="103">
        <v>73</v>
      </c>
      <c r="G33" s="114"/>
      <c r="H33" s="86"/>
      <c r="I33" s="86"/>
      <c r="J33" s="99"/>
      <c r="K33" s="86">
        <v>113</v>
      </c>
      <c r="L33" s="90"/>
      <c r="M33" s="96">
        <v>28</v>
      </c>
      <c r="N33" s="135">
        <v>7.4</v>
      </c>
      <c r="O33" s="54">
        <v>5.4</v>
      </c>
      <c r="P33" s="27">
        <v>5.28</v>
      </c>
      <c r="Q33" s="27">
        <v>7.01</v>
      </c>
      <c r="R33" s="90">
        <v>5.45</v>
      </c>
      <c r="S33" s="96">
        <v>73</v>
      </c>
      <c r="T33" s="114"/>
      <c r="U33" s="114"/>
      <c r="V33" s="27"/>
      <c r="W33" s="114">
        <v>108</v>
      </c>
      <c r="X33" s="86"/>
      <c r="Y33" s="96">
        <v>28</v>
      </c>
    </row>
    <row r="34" spans="1:25" s="9" customFormat="1" ht="15" customHeight="1" x14ac:dyDescent="0.25">
      <c r="A34" s="69">
        <v>7.3</v>
      </c>
      <c r="B34" s="54"/>
      <c r="C34" s="27">
        <v>4.4800000000000004</v>
      </c>
      <c r="D34" s="27">
        <v>6.37</v>
      </c>
      <c r="E34" s="90">
        <v>5.18</v>
      </c>
      <c r="F34" s="103">
        <v>72</v>
      </c>
      <c r="G34" s="114"/>
      <c r="H34" s="86">
        <v>7</v>
      </c>
      <c r="I34" s="86">
        <v>8</v>
      </c>
      <c r="J34" s="99"/>
      <c r="K34" s="86">
        <v>114</v>
      </c>
      <c r="L34" s="110">
        <v>22</v>
      </c>
      <c r="M34" s="96">
        <v>29</v>
      </c>
      <c r="N34" s="135">
        <v>7.5</v>
      </c>
      <c r="O34" s="54"/>
      <c r="P34" s="27">
        <v>5.3</v>
      </c>
      <c r="Q34" s="27">
        <v>7.07</v>
      </c>
      <c r="R34" s="90">
        <v>5.48</v>
      </c>
      <c r="S34" s="96">
        <v>72</v>
      </c>
      <c r="T34" s="114"/>
      <c r="U34" s="114"/>
      <c r="V34" s="27"/>
      <c r="W34" s="114">
        <v>109</v>
      </c>
      <c r="X34" s="86">
        <v>19</v>
      </c>
      <c r="Y34" s="96">
        <v>29</v>
      </c>
    </row>
    <row r="35" spans="1:25" s="9" customFormat="1" ht="15" customHeight="1" x14ac:dyDescent="0.25">
      <c r="A35" s="69">
        <v>7.4</v>
      </c>
      <c r="B35" s="54">
        <v>5.3</v>
      </c>
      <c r="C35" s="27">
        <v>4.5</v>
      </c>
      <c r="D35" s="27">
        <v>6.43</v>
      </c>
      <c r="E35" s="90">
        <v>5.21</v>
      </c>
      <c r="F35" s="103">
        <v>71</v>
      </c>
      <c r="G35" s="114"/>
      <c r="H35" s="86"/>
      <c r="I35" s="86"/>
      <c r="J35" s="99"/>
      <c r="K35" s="86">
        <v>115</v>
      </c>
      <c r="L35" s="110"/>
      <c r="M35" s="96">
        <v>30</v>
      </c>
      <c r="N35" s="135">
        <v>7.6</v>
      </c>
      <c r="O35" s="54">
        <v>5.5</v>
      </c>
      <c r="P35" s="27">
        <v>5.32</v>
      </c>
      <c r="Q35" s="27">
        <v>7.13</v>
      </c>
      <c r="R35" s="90">
        <v>5.51</v>
      </c>
      <c r="S35" s="96">
        <v>71</v>
      </c>
      <c r="T35" s="114"/>
      <c r="U35" s="114"/>
      <c r="V35" s="13"/>
      <c r="W35" s="114">
        <v>110</v>
      </c>
      <c r="X35" s="86"/>
      <c r="Y35" s="96">
        <v>30</v>
      </c>
    </row>
    <row r="36" spans="1:25" s="9" customFormat="1" x14ac:dyDescent="0.25">
      <c r="A36" s="69">
        <v>7.5</v>
      </c>
      <c r="B36" s="54"/>
      <c r="C36" s="27">
        <v>4.5199999999999996</v>
      </c>
      <c r="D36" s="27">
        <v>6.5</v>
      </c>
      <c r="E36" s="90">
        <v>5.24</v>
      </c>
      <c r="F36" s="103">
        <v>70</v>
      </c>
      <c r="G36" s="114"/>
      <c r="H36" s="86"/>
      <c r="I36" s="86"/>
      <c r="J36" s="99"/>
      <c r="K36" s="86"/>
      <c r="L36" s="110"/>
      <c r="M36" s="96">
        <v>31</v>
      </c>
      <c r="N36" s="135">
        <v>7.7</v>
      </c>
      <c r="O36" s="54"/>
      <c r="P36" s="27">
        <v>5.34</v>
      </c>
      <c r="Q36" s="27">
        <v>7.2</v>
      </c>
      <c r="R36" s="90">
        <v>5.54</v>
      </c>
      <c r="S36" s="96">
        <v>70</v>
      </c>
      <c r="T36" s="114"/>
      <c r="U36" s="114"/>
      <c r="V36" s="27"/>
      <c r="W36" s="114"/>
      <c r="X36" s="86"/>
      <c r="Y36" s="96">
        <v>31</v>
      </c>
    </row>
    <row r="37" spans="1:25" s="9" customFormat="1" ht="15" customHeight="1" x14ac:dyDescent="0.25">
      <c r="A37" s="69">
        <v>7.6</v>
      </c>
      <c r="B37" s="54">
        <v>5.4</v>
      </c>
      <c r="C37" s="27">
        <v>4.54</v>
      </c>
      <c r="D37" s="27">
        <v>6.57</v>
      </c>
      <c r="E37" s="90">
        <v>5.27</v>
      </c>
      <c r="F37" s="103">
        <v>69</v>
      </c>
      <c r="G37" s="114"/>
      <c r="H37" s="86"/>
      <c r="I37" s="86"/>
      <c r="J37" s="99">
        <v>2</v>
      </c>
      <c r="K37" s="86">
        <v>116</v>
      </c>
      <c r="L37" s="110"/>
      <c r="M37" s="96">
        <v>32</v>
      </c>
      <c r="N37" s="135">
        <v>7.8</v>
      </c>
      <c r="O37" s="54">
        <v>5.6</v>
      </c>
      <c r="P37" s="27">
        <v>5.36</v>
      </c>
      <c r="Q37" s="27">
        <v>7.27</v>
      </c>
      <c r="R37" s="90">
        <v>5.57</v>
      </c>
      <c r="S37" s="96">
        <v>69</v>
      </c>
      <c r="T37" s="114">
        <v>5</v>
      </c>
      <c r="U37" s="114">
        <v>5</v>
      </c>
      <c r="V37" s="13">
        <v>4</v>
      </c>
      <c r="W37" s="114">
        <v>111</v>
      </c>
      <c r="X37" s="86"/>
      <c r="Y37" s="96">
        <v>32</v>
      </c>
    </row>
    <row r="38" spans="1:25" s="9" customFormat="1" ht="15" customHeight="1" x14ac:dyDescent="0.25">
      <c r="A38" s="69">
        <v>7.7</v>
      </c>
      <c r="B38" s="54"/>
      <c r="C38" s="27">
        <v>4.5599999999999996</v>
      </c>
      <c r="D38" s="27">
        <v>7.04</v>
      </c>
      <c r="E38" s="90">
        <v>5.3</v>
      </c>
      <c r="F38" s="103">
        <v>68</v>
      </c>
      <c r="G38" s="114"/>
      <c r="H38" s="86"/>
      <c r="I38" s="86"/>
      <c r="J38" s="99"/>
      <c r="K38" s="86"/>
      <c r="L38" s="110"/>
      <c r="M38" s="96">
        <v>33</v>
      </c>
      <c r="N38" s="135">
        <v>7.9</v>
      </c>
      <c r="O38" s="54"/>
      <c r="P38" s="27">
        <v>5.38</v>
      </c>
      <c r="Q38" s="27">
        <v>7.34</v>
      </c>
      <c r="R38" s="90">
        <v>6</v>
      </c>
      <c r="S38" s="96">
        <v>68</v>
      </c>
      <c r="T38" s="114"/>
      <c r="U38" s="114"/>
      <c r="V38" s="27"/>
      <c r="W38" s="114"/>
      <c r="X38" s="86"/>
      <c r="Y38" s="96">
        <v>33</v>
      </c>
    </row>
    <row r="39" spans="1:25" s="9" customFormat="1" ht="15" customHeight="1" x14ac:dyDescent="0.25">
      <c r="A39" s="69">
        <v>7.8</v>
      </c>
      <c r="B39" s="54">
        <v>5.5</v>
      </c>
      <c r="C39" s="27">
        <v>4.59</v>
      </c>
      <c r="D39" s="27">
        <v>7.11</v>
      </c>
      <c r="E39" s="90">
        <v>5.33</v>
      </c>
      <c r="F39" s="103">
        <v>67</v>
      </c>
      <c r="G39" s="114"/>
      <c r="H39" s="86">
        <v>8</v>
      </c>
      <c r="I39" s="86">
        <v>9</v>
      </c>
      <c r="J39" s="99"/>
      <c r="K39" s="86">
        <v>117</v>
      </c>
      <c r="L39" s="110">
        <v>23</v>
      </c>
      <c r="M39" s="96">
        <v>34</v>
      </c>
      <c r="N39" s="135">
        <v>8.1</v>
      </c>
      <c r="O39" s="54">
        <v>5.7</v>
      </c>
      <c r="P39" s="27">
        <v>5.4</v>
      </c>
      <c r="Q39" s="27">
        <v>7.41</v>
      </c>
      <c r="R39" s="90">
        <v>6.03</v>
      </c>
      <c r="S39" s="96">
        <v>67</v>
      </c>
      <c r="T39" s="114"/>
      <c r="U39" s="114"/>
      <c r="V39" s="13"/>
      <c r="W39" s="114">
        <v>112</v>
      </c>
      <c r="X39" s="86">
        <v>20</v>
      </c>
      <c r="Y39" s="96">
        <v>34</v>
      </c>
    </row>
    <row r="40" spans="1:25" s="9" customFormat="1" ht="15" customHeight="1" x14ac:dyDescent="0.25">
      <c r="A40" s="69">
        <v>8</v>
      </c>
      <c r="B40" s="54"/>
      <c r="C40" s="27">
        <v>5.0199999999999996</v>
      </c>
      <c r="D40" s="27">
        <v>7.18</v>
      </c>
      <c r="E40" s="90">
        <v>5.36</v>
      </c>
      <c r="F40" s="103">
        <v>66</v>
      </c>
      <c r="G40" s="114"/>
      <c r="H40" s="86"/>
      <c r="I40" s="86"/>
      <c r="J40" s="99"/>
      <c r="K40" s="86"/>
      <c r="L40" s="110"/>
      <c r="M40" s="96">
        <v>35</v>
      </c>
      <c r="N40" s="135">
        <v>8.3000000000000007</v>
      </c>
      <c r="O40" s="54"/>
      <c r="P40" s="27">
        <v>5.42</v>
      </c>
      <c r="Q40" s="27">
        <v>7.48</v>
      </c>
      <c r="R40" s="90">
        <v>6.06</v>
      </c>
      <c r="S40" s="96">
        <v>66</v>
      </c>
      <c r="T40" s="114"/>
      <c r="U40" s="114"/>
      <c r="V40" s="27"/>
      <c r="W40" s="114"/>
      <c r="X40" s="86"/>
      <c r="Y40" s="96">
        <v>35</v>
      </c>
    </row>
    <row r="41" spans="1:25" s="9" customFormat="1" ht="15" customHeight="1" x14ac:dyDescent="0.25">
      <c r="A41" s="69">
        <v>8.1999999999999993</v>
      </c>
      <c r="B41" s="54">
        <v>5.6</v>
      </c>
      <c r="C41" s="27">
        <v>5.05</v>
      </c>
      <c r="D41" s="27">
        <v>7.25</v>
      </c>
      <c r="E41" s="90">
        <v>5.4</v>
      </c>
      <c r="F41" s="103">
        <v>65</v>
      </c>
      <c r="G41" s="114"/>
      <c r="H41" s="86"/>
      <c r="I41" s="86"/>
      <c r="J41" s="99"/>
      <c r="K41" s="86">
        <v>118</v>
      </c>
      <c r="L41" s="110"/>
      <c r="M41" s="96">
        <v>36</v>
      </c>
      <c r="N41" s="135">
        <v>8.5</v>
      </c>
      <c r="O41" s="54">
        <v>5.8</v>
      </c>
      <c r="P41" s="27">
        <v>5.45</v>
      </c>
      <c r="Q41" s="27">
        <v>7.55</v>
      </c>
      <c r="R41" s="90">
        <v>6.1</v>
      </c>
      <c r="S41" s="96">
        <v>65</v>
      </c>
      <c r="T41" s="114"/>
      <c r="U41" s="114"/>
      <c r="V41" s="13"/>
      <c r="W41" s="114">
        <v>113</v>
      </c>
      <c r="X41" s="86"/>
      <c r="Y41" s="96">
        <v>36</v>
      </c>
    </row>
    <row r="42" spans="1:25" s="9" customFormat="1" ht="15" customHeight="1" x14ac:dyDescent="0.25">
      <c r="A42" s="69">
        <v>8.4</v>
      </c>
      <c r="B42" s="54"/>
      <c r="C42" s="27">
        <v>5.08</v>
      </c>
      <c r="D42" s="27">
        <v>7.32</v>
      </c>
      <c r="E42" s="90">
        <v>5.44</v>
      </c>
      <c r="F42" s="103">
        <v>64</v>
      </c>
      <c r="G42" s="114"/>
      <c r="H42" s="86"/>
      <c r="I42" s="86"/>
      <c r="J42" s="99"/>
      <c r="K42" s="86"/>
      <c r="L42" s="110"/>
      <c r="M42" s="96">
        <v>37</v>
      </c>
      <c r="N42" s="135">
        <v>8.6999999999999993</v>
      </c>
      <c r="O42" s="54"/>
      <c r="P42" s="27">
        <v>5.48</v>
      </c>
      <c r="Q42" s="27">
        <v>8.02</v>
      </c>
      <c r="R42" s="90">
        <v>6.14</v>
      </c>
      <c r="S42" s="96">
        <v>64</v>
      </c>
      <c r="T42" s="114"/>
      <c r="U42" s="114"/>
      <c r="V42" s="27"/>
      <c r="W42" s="114"/>
      <c r="X42" s="86"/>
      <c r="Y42" s="96">
        <v>37</v>
      </c>
    </row>
    <row r="43" spans="1:25" s="9" customFormat="1" ht="15" customHeight="1" x14ac:dyDescent="0.25">
      <c r="A43" s="69">
        <v>8.6</v>
      </c>
      <c r="B43" s="54">
        <v>5.7</v>
      </c>
      <c r="C43" s="27">
        <v>5.1100000000000003</v>
      </c>
      <c r="D43" s="27">
        <v>7.39</v>
      </c>
      <c r="E43" s="90">
        <v>5.48</v>
      </c>
      <c r="F43" s="103">
        <v>63</v>
      </c>
      <c r="G43" s="114"/>
      <c r="H43" s="86"/>
      <c r="I43" s="86"/>
      <c r="J43" s="99"/>
      <c r="K43" s="86">
        <v>119</v>
      </c>
      <c r="L43" s="110"/>
      <c r="M43" s="96">
        <v>38</v>
      </c>
      <c r="N43" s="135">
        <v>8.9</v>
      </c>
      <c r="O43" s="54">
        <v>5.9</v>
      </c>
      <c r="P43" s="27">
        <v>5.51</v>
      </c>
      <c r="Q43" s="27">
        <v>8.09</v>
      </c>
      <c r="R43" s="90">
        <v>6.18</v>
      </c>
      <c r="S43" s="96">
        <v>63</v>
      </c>
      <c r="T43" s="114"/>
      <c r="U43" s="114"/>
      <c r="V43" s="13"/>
      <c r="W43" s="114">
        <v>114</v>
      </c>
      <c r="X43" s="86"/>
      <c r="Y43" s="96">
        <v>38</v>
      </c>
    </row>
    <row r="44" spans="1:25" s="9" customFormat="1" ht="15" customHeight="1" x14ac:dyDescent="0.25">
      <c r="A44" s="69">
        <v>8.8000000000000007</v>
      </c>
      <c r="B44" s="54">
        <v>5.8</v>
      </c>
      <c r="C44" s="27">
        <v>5.14</v>
      </c>
      <c r="D44" s="27">
        <v>7.46</v>
      </c>
      <c r="E44" s="90">
        <v>5.52</v>
      </c>
      <c r="F44" s="103">
        <v>62</v>
      </c>
      <c r="G44" s="114"/>
      <c r="H44" s="86"/>
      <c r="I44" s="86"/>
      <c r="J44" s="99"/>
      <c r="K44" s="86"/>
      <c r="L44" s="110"/>
      <c r="M44" s="97">
        <v>39</v>
      </c>
      <c r="N44" s="135">
        <v>9.1</v>
      </c>
      <c r="O44" s="54">
        <v>6</v>
      </c>
      <c r="P44" s="27">
        <v>5.54</v>
      </c>
      <c r="Q44" s="27">
        <v>8.16</v>
      </c>
      <c r="R44" s="90">
        <v>6.22</v>
      </c>
      <c r="S44" s="96">
        <v>62</v>
      </c>
      <c r="T44" s="114"/>
      <c r="U44" s="114"/>
      <c r="V44" s="27"/>
      <c r="W44" s="114"/>
      <c r="X44" s="86"/>
      <c r="Y44" s="97">
        <v>39</v>
      </c>
    </row>
    <row r="45" spans="1:25" s="9" customFormat="1" ht="15" customHeight="1" x14ac:dyDescent="0.25">
      <c r="A45" s="69">
        <v>9</v>
      </c>
      <c r="B45" s="54">
        <v>5.9</v>
      </c>
      <c r="C45" s="27">
        <v>5.17</v>
      </c>
      <c r="D45" s="27">
        <v>7.53</v>
      </c>
      <c r="E45" s="90">
        <v>5.56</v>
      </c>
      <c r="F45" s="103">
        <v>61</v>
      </c>
      <c r="G45" s="113">
        <v>3</v>
      </c>
      <c r="H45" s="85">
        <v>9</v>
      </c>
      <c r="I45" s="85">
        <v>10</v>
      </c>
      <c r="J45" s="126">
        <v>3</v>
      </c>
      <c r="K45" s="85">
        <v>120</v>
      </c>
      <c r="L45" s="109">
        <v>24</v>
      </c>
      <c r="M45" s="85">
        <v>40</v>
      </c>
      <c r="N45" s="135">
        <v>9.3000000000000007</v>
      </c>
      <c r="O45" s="54">
        <v>6.1</v>
      </c>
      <c r="P45" s="27">
        <v>5.57</v>
      </c>
      <c r="Q45" s="27">
        <v>8.23</v>
      </c>
      <c r="R45" s="90">
        <v>6.26</v>
      </c>
      <c r="S45" s="96">
        <v>61</v>
      </c>
      <c r="T45" s="113">
        <v>6</v>
      </c>
      <c r="U45" s="113">
        <v>6</v>
      </c>
      <c r="V45" s="12">
        <v>5</v>
      </c>
      <c r="W45" s="113">
        <v>115</v>
      </c>
      <c r="X45" s="85">
        <v>21</v>
      </c>
      <c r="Y45" s="85">
        <v>40</v>
      </c>
    </row>
    <row r="46" spans="1:25" s="9" customFormat="1" ht="15" customHeight="1" x14ac:dyDescent="0.25">
      <c r="A46" s="22">
        <v>9.1999999999999993</v>
      </c>
      <c r="B46" s="30">
        <v>6</v>
      </c>
      <c r="C46" s="11">
        <v>5.2</v>
      </c>
      <c r="D46" s="11">
        <v>8</v>
      </c>
      <c r="E46" s="89">
        <v>6</v>
      </c>
      <c r="F46" s="130">
        <v>60</v>
      </c>
      <c r="G46" s="113"/>
      <c r="H46" s="85"/>
      <c r="I46" s="117"/>
      <c r="J46" s="125"/>
      <c r="K46" s="117">
        <v>122</v>
      </c>
      <c r="L46" s="119">
        <v>25</v>
      </c>
      <c r="M46" s="132">
        <v>41</v>
      </c>
      <c r="N46" s="134">
        <v>9.5</v>
      </c>
      <c r="O46" s="30">
        <v>6.2</v>
      </c>
      <c r="P46" s="11">
        <v>6</v>
      </c>
      <c r="Q46" s="11">
        <v>8.3000000000000007</v>
      </c>
      <c r="R46" s="89">
        <v>6.3</v>
      </c>
      <c r="S46" s="85">
        <v>60</v>
      </c>
      <c r="T46" s="116"/>
      <c r="U46" s="116"/>
      <c r="V46" s="118"/>
      <c r="W46" s="116">
        <v>117</v>
      </c>
      <c r="X46" s="117"/>
      <c r="Y46" s="132">
        <v>41</v>
      </c>
    </row>
    <row r="47" spans="1:25" s="9" customFormat="1" ht="15" customHeight="1" x14ac:dyDescent="0.25">
      <c r="A47" s="69"/>
      <c r="B47" s="54"/>
      <c r="C47" s="27">
        <v>5.22</v>
      </c>
      <c r="D47" s="27">
        <v>8.01</v>
      </c>
      <c r="E47" s="90">
        <v>6.01</v>
      </c>
      <c r="F47" s="104">
        <v>59</v>
      </c>
      <c r="G47" s="114"/>
      <c r="H47" s="86">
        <v>10</v>
      </c>
      <c r="I47" s="86">
        <v>11</v>
      </c>
      <c r="J47" s="99"/>
      <c r="K47" s="86">
        <v>123</v>
      </c>
      <c r="L47" s="90">
        <v>26</v>
      </c>
      <c r="M47" s="96">
        <v>42</v>
      </c>
      <c r="N47" s="135"/>
      <c r="O47" s="54"/>
      <c r="P47" s="27">
        <v>6.02</v>
      </c>
      <c r="Q47" s="27">
        <v>8.31</v>
      </c>
      <c r="R47" s="90">
        <v>6.31</v>
      </c>
      <c r="S47" s="97">
        <v>59</v>
      </c>
      <c r="T47" s="114"/>
      <c r="U47" s="114"/>
      <c r="V47" s="27"/>
      <c r="W47" s="114">
        <v>118</v>
      </c>
      <c r="X47" s="86">
        <v>22</v>
      </c>
      <c r="Y47" s="96">
        <v>42</v>
      </c>
    </row>
    <row r="48" spans="1:25" s="9" customFormat="1" ht="15" customHeight="1" x14ac:dyDescent="0.25">
      <c r="A48" s="69"/>
      <c r="B48" s="54"/>
      <c r="C48" s="27">
        <v>5.25</v>
      </c>
      <c r="D48" s="27">
        <v>8.02</v>
      </c>
      <c r="E48" s="90">
        <v>6.02</v>
      </c>
      <c r="F48" s="103">
        <v>58</v>
      </c>
      <c r="G48" s="114"/>
      <c r="H48" s="86"/>
      <c r="I48" s="86"/>
      <c r="J48" s="99"/>
      <c r="K48" s="86">
        <v>124</v>
      </c>
      <c r="L48" s="110"/>
      <c r="M48" s="96">
        <v>43</v>
      </c>
      <c r="N48" s="135"/>
      <c r="O48" s="54"/>
      <c r="P48" s="27">
        <v>6.04</v>
      </c>
      <c r="Q48" s="27">
        <v>8.32</v>
      </c>
      <c r="R48" s="90">
        <v>6.32</v>
      </c>
      <c r="S48" s="96">
        <v>58</v>
      </c>
      <c r="T48" s="114">
        <v>7</v>
      </c>
      <c r="U48" s="114">
        <v>7</v>
      </c>
      <c r="V48" s="27"/>
      <c r="W48" s="114">
        <v>119</v>
      </c>
      <c r="X48" s="86"/>
      <c r="Y48" s="96">
        <v>43</v>
      </c>
    </row>
    <row r="49" spans="1:25" s="9" customFormat="1" ht="15" customHeight="1" x14ac:dyDescent="0.25">
      <c r="A49" s="69">
        <v>9.3000000000000007</v>
      </c>
      <c r="B49" s="54"/>
      <c r="C49" s="27">
        <v>5.28</v>
      </c>
      <c r="D49" s="27">
        <v>8.0399999999999991</v>
      </c>
      <c r="E49" s="90">
        <v>6.04</v>
      </c>
      <c r="F49" s="103">
        <v>57</v>
      </c>
      <c r="G49" s="114"/>
      <c r="H49" s="86"/>
      <c r="I49" s="86">
        <v>12</v>
      </c>
      <c r="J49" s="99">
        <v>4</v>
      </c>
      <c r="K49" s="86">
        <v>125</v>
      </c>
      <c r="L49" s="90">
        <v>27</v>
      </c>
      <c r="M49" s="96">
        <v>44</v>
      </c>
      <c r="N49" s="135">
        <v>9.6</v>
      </c>
      <c r="O49" s="54"/>
      <c r="P49" s="27">
        <v>6.06</v>
      </c>
      <c r="Q49" s="27">
        <v>8.34</v>
      </c>
      <c r="R49" s="90">
        <v>6.34</v>
      </c>
      <c r="S49" s="96">
        <v>57</v>
      </c>
      <c r="T49" s="114"/>
      <c r="U49" s="114"/>
      <c r="V49" s="27">
        <v>6</v>
      </c>
      <c r="W49" s="114">
        <v>120</v>
      </c>
      <c r="X49" s="86">
        <v>23</v>
      </c>
      <c r="Y49" s="96">
        <v>44</v>
      </c>
    </row>
    <row r="50" spans="1:25" s="9" customFormat="1" ht="15" customHeight="1" x14ac:dyDescent="0.25">
      <c r="A50" s="69"/>
      <c r="B50" s="54">
        <v>6.1</v>
      </c>
      <c r="C50" s="27">
        <v>5.31</v>
      </c>
      <c r="D50" s="27">
        <v>8.06</v>
      </c>
      <c r="E50" s="90">
        <v>6.06</v>
      </c>
      <c r="F50" s="103">
        <v>56</v>
      </c>
      <c r="G50" s="114"/>
      <c r="H50" s="86">
        <v>11</v>
      </c>
      <c r="I50" s="86"/>
      <c r="J50" s="99"/>
      <c r="K50" s="86">
        <v>126</v>
      </c>
      <c r="L50" s="110"/>
      <c r="M50" s="96">
        <v>45</v>
      </c>
      <c r="N50" s="135"/>
      <c r="O50" s="54">
        <v>6.3</v>
      </c>
      <c r="P50" s="27">
        <v>6.08</v>
      </c>
      <c r="Q50" s="27">
        <v>8.36</v>
      </c>
      <c r="R50" s="90">
        <v>6.36</v>
      </c>
      <c r="S50" s="96">
        <v>56</v>
      </c>
      <c r="T50" s="114"/>
      <c r="U50" s="114"/>
      <c r="V50" s="27"/>
      <c r="W50" s="114">
        <v>121</v>
      </c>
      <c r="X50" s="86"/>
      <c r="Y50" s="96">
        <v>45</v>
      </c>
    </row>
    <row r="51" spans="1:25" s="9" customFormat="1" ht="15" customHeight="1" x14ac:dyDescent="0.25">
      <c r="A51" s="69"/>
      <c r="B51" s="54"/>
      <c r="C51" s="27">
        <v>5.34</v>
      </c>
      <c r="D51" s="27">
        <v>8.08</v>
      </c>
      <c r="E51" s="90">
        <v>6.08</v>
      </c>
      <c r="F51" s="103">
        <v>55</v>
      </c>
      <c r="G51" s="114"/>
      <c r="H51" s="86"/>
      <c r="I51" s="86"/>
      <c r="J51" s="99"/>
      <c r="K51" s="86">
        <v>127</v>
      </c>
      <c r="L51" s="90">
        <v>28</v>
      </c>
      <c r="M51" s="96">
        <v>46</v>
      </c>
      <c r="N51" s="135"/>
      <c r="O51" s="54"/>
      <c r="P51" s="27">
        <v>6.1</v>
      </c>
      <c r="Q51" s="27">
        <v>8.3800000000000008</v>
      </c>
      <c r="R51" s="90">
        <v>6.38</v>
      </c>
      <c r="S51" s="96">
        <v>55</v>
      </c>
      <c r="T51" s="114">
        <v>8</v>
      </c>
      <c r="U51" s="114">
        <v>8</v>
      </c>
      <c r="V51" s="27"/>
      <c r="W51" s="114">
        <v>122</v>
      </c>
      <c r="X51" s="86">
        <v>24</v>
      </c>
      <c r="Y51" s="96">
        <v>46</v>
      </c>
    </row>
    <row r="52" spans="1:25" s="9" customFormat="1" ht="15" customHeight="1" x14ac:dyDescent="0.25">
      <c r="A52" s="69">
        <v>9.4</v>
      </c>
      <c r="B52" s="54"/>
      <c r="C52" s="27">
        <v>5.37</v>
      </c>
      <c r="D52" s="27">
        <v>8.1</v>
      </c>
      <c r="E52" s="90">
        <v>6.1</v>
      </c>
      <c r="F52" s="103">
        <v>54</v>
      </c>
      <c r="G52" s="114"/>
      <c r="H52" s="86"/>
      <c r="I52" s="86">
        <v>13</v>
      </c>
      <c r="J52" s="99"/>
      <c r="K52" s="86">
        <v>128</v>
      </c>
      <c r="L52" s="110"/>
      <c r="M52" s="96">
        <v>47</v>
      </c>
      <c r="N52" s="135">
        <v>9.6999999999999993</v>
      </c>
      <c r="O52" s="54"/>
      <c r="P52" s="27">
        <v>6.12</v>
      </c>
      <c r="Q52" s="27">
        <v>8.4</v>
      </c>
      <c r="R52" s="90">
        <v>6.4</v>
      </c>
      <c r="S52" s="96">
        <v>54</v>
      </c>
      <c r="T52" s="114"/>
      <c r="U52" s="114"/>
      <c r="V52" s="13"/>
      <c r="W52" s="114">
        <v>123</v>
      </c>
      <c r="X52" s="86"/>
      <c r="Y52" s="96">
        <v>47</v>
      </c>
    </row>
    <row r="53" spans="1:25" s="9" customFormat="1" ht="15" customHeight="1" x14ac:dyDescent="0.25">
      <c r="A53" s="69"/>
      <c r="B53" s="54">
        <v>6.2</v>
      </c>
      <c r="C53" s="27">
        <v>5.4</v>
      </c>
      <c r="D53" s="27">
        <v>8.1199999999999992</v>
      </c>
      <c r="E53" s="90">
        <v>6.12</v>
      </c>
      <c r="F53" s="103">
        <v>53</v>
      </c>
      <c r="G53" s="114"/>
      <c r="H53" s="86">
        <v>12</v>
      </c>
      <c r="I53" s="86"/>
      <c r="J53" s="99"/>
      <c r="K53" s="86">
        <v>129</v>
      </c>
      <c r="L53" s="90">
        <v>29</v>
      </c>
      <c r="M53" s="96">
        <v>48</v>
      </c>
      <c r="N53" s="135"/>
      <c r="O53" s="54"/>
      <c r="P53" s="27">
        <v>6.15</v>
      </c>
      <c r="Q53" s="27">
        <v>8.42</v>
      </c>
      <c r="R53" s="90">
        <v>6.42</v>
      </c>
      <c r="S53" s="96">
        <v>53</v>
      </c>
      <c r="T53" s="114"/>
      <c r="U53" s="114"/>
      <c r="V53" s="27"/>
      <c r="W53" s="114">
        <v>124</v>
      </c>
      <c r="X53" s="86">
        <v>25</v>
      </c>
      <c r="Y53" s="96">
        <v>48</v>
      </c>
    </row>
    <row r="54" spans="1:25" s="9" customFormat="1" ht="15" customHeight="1" x14ac:dyDescent="0.25">
      <c r="A54" s="69"/>
      <c r="B54" s="54"/>
      <c r="C54" s="27">
        <v>5.43</v>
      </c>
      <c r="D54" s="27">
        <v>8.15</v>
      </c>
      <c r="E54" s="90">
        <v>6.15</v>
      </c>
      <c r="F54" s="103">
        <v>52</v>
      </c>
      <c r="G54" s="114"/>
      <c r="H54" s="86"/>
      <c r="I54" s="86"/>
      <c r="J54" s="99">
        <v>5</v>
      </c>
      <c r="K54" s="86">
        <v>130</v>
      </c>
      <c r="L54" s="110"/>
      <c r="M54" s="96">
        <v>49</v>
      </c>
      <c r="N54" s="135">
        <v>9.8000000000000007</v>
      </c>
      <c r="O54" s="54">
        <v>6.4</v>
      </c>
      <c r="P54" s="27">
        <v>6.18</v>
      </c>
      <c r="Q54" s="27">
        <v>8.4499999999999993</v>
      </c>
      <c r="R54" s="90">
        <v>6.45</v>
      </c>
      <c r="S54" s="96">
        <v>52</v>
      </c>
      <c r="T54" s="114"/>
      <c r="U54" s="114"/>
      <c r="V54" s="27">
        <v>7</v>
      </c>
      <c r="W54" s="114">
        <v>125</v>
      </c>
      <c r="X54" s="86"/>
      <c r="Y54" s="96">
        <v>49</v>
      </c>
    </row>
    <row r="55" spans="1:25" s="9" customFormat="1" ht="15" customHeight="1" x14ac:dyDescent="0.25">
      <c r="A55" s="69">
        <v>9.5</v>
      </c>
      <c r="B55" s="54"/>
      <c r="C55" s="27">
        <v>5.47</v>
      </c>
      <c r="D55" s="27">
        <v>8.18</v>
      </c>
      <c r="E55" s="90">
        <v>6.18</v>
      </c>
      <c r="F55" s="103">
        <v>51</v>
      </c>
      <c r="G55" s="114"/>
      <c r="H55" s="86"/>
      <c r="I55" s="86">
        <v>14</v>
      </c>
      <c r="J55" s="99"/>
      <c r="K55" s="86">
        <v>131</v>
      </c>
      <c r="L55" s="90">
        <v>30</v>
      </c>
      <c r="M55" s="86">
        <v>50</v>
      </c>
      <c r="N55" s="135"/>
      <c r="O55" s="54"/>
      <c r="P55" s="27">
        <v>6.21</v>
      </c>
      <c r="Q55" s="27">
        <v>8.48</v>
      </c>
      <c r="R55" s="90">
        <v>6.48</v>
      </c>
      <c r="S55" s="96">
        <v>51</v>
      </c>
      <c r="T55" s="114">
        <v>9</v>
      </c>
      <c r="U55" s="114">
        <v>9</v>
      </c>
      <c r="V55" s="27"/>
      <c r="W55" s="114">
        <v>126</v>
      </c>
      <c r="X55" s="86">
        <v>26</v>
      </c>
      <c r="Y55" s="86">
        <v>50</v>
      </c>
    </row>
    <row r="56" spans="1:25" s="9" customFormat="1" x14ac:dyDescent="0.25">
      <c r="A56" s="69"/>
      <c r="B56" s="54">
        <v>6.3</v>
      </c>
      <c r="C56" s="27">
        <v>5.51</v>
      </c>
      <c r="D56" s="27">
        <v>8.2100000000000009</v>
      </c>
      <c r="E56" s="90">
        <v>6.21</v>
      </c>
      <c r="F56" s="105">
        <v>50</v>
      </c>
      <c r="G56" s="114"/>
      <c r="H56" s="86"/>
      <c r="I56" s="86"/>
      <c r="J56" s="99"/>
      <c r="K56" s="86">
        <v>132</v>
      </c>
      <c r="L56" s="110"/>
      <c r="M56" s="96">
        <v>51</v>
      </c>
      <c r="N56" s="135">
        <v>9.9</v>
      </c>
      <c r="O56" s="54"/>
      <c r="P56" s="27">
        <v>6.24</v>
      </c>
      <c r="Q56" s="27">
        <v>8.51</v>
      </c>
      <c r="R56" s="90">
        <v>6.51</v>
      </c>
      <c r="S56" s="86">
        <v>50</v>
      </c>
      <c r="T56" s="114"/>
      <c r="U56" s="114"/>
      <c r="V56" s="27"/>
      <c r="W56" s="114">
        <v>127</v>
      </c>
      <c r="X56" s="86"/>
      <c r="Y56" s="96">
        <v>51</v>
      </c>
    </row>
    <row r="57" spans="1:25" s="9" customFormat="1" ht="15" customHeight="1" x14ac:dyDescent="0.25">
      <c r="A57" s="69"/>
      <c r="B57" s="54"/>
      <c r="C57" s="27">
        <v>5.55</v>
      </c>
      <c r="D57" s="27">
        <v>8.24</v>
      </c>
      <c r="E57" s="90">
        <v>6.24</v>
      </c>
      <c r="F57" s="103">
        <v>49</v>
      </c>
      <c r="G57" s="114"/>
      <c r="H57" s="86">
        <v>13</v>
      </c>
      <c r="I57" s="86"/>
      <c r="J57" s="99"/>
      <c r="K57" s="86">
        <v>133</v>
      </c>
      <c r="L57" s="90">
        <v>31</v>
      </c>
      <c r="M57" s="96">
        <v>52</v>
      </c>
      <c r="N57" s="135"/>
      <c r="O57" s="54"/>
      <c r="P57" s="27">
        <v>6.27</v>
      </c>
      <c r="Q57" s="27">
        <v>8.5399999999999991</v>
      </c>
      <c r="R57" s="90">
        <v>6.54</v>
      </c>
      <c r="S57" s="96">
        <v>49</v>
      </c>
      <c r="T57" s="114"/>
      <c r="U57" s="114"/>
      <c r="V57" s="13"/>
      <c r="W57" s="114">
        <v>128</v>
      </c>
      <c r="X57" s="86">
        <v>27</v>
      </c>
      <c r="Y57" s="96">
        <v>52</v>
      </c>
    </row>
    <row r="58" spans="1:25" s="9" customFormat="1" ht="15" customHeight="1" x14ac:dyDescent="0.25">
      <c r="A58" s="69">
        <v>9.6</v>
      </c>
      <c r="B58" s="54"/>
      <c r="C58" s="27">
        <v>6</v>
      </c>
      <c r="D58" s="27">
        <v>8.27</v>
      </c>
      <c r="E58" s="90">
        <v>6.27</v>
      </c>
      <c r="F58" s="103">
        <v>48</v>
      </c>
      <c r="G58" s="114"/>
      <c r="H58" s="86"/>
      <c r="I58" s="86">
        <v>15</v>
      </c>
      <c r="J58" s="99"/>
      <c r="K58" s="86">
        <v>134</v>
      </c>
      <c r="L58" s="110"/>
      <c r="M58" s="96">
        <v>53</v>
      </c>
      <c r="N58" s="135">
        <v>10</v>
      </c>
      <c r="O58" s="54">
        <v>6.5</v>
      </c>
      <c r="P58" s="27">
        <v>6.3</v>
      </c>
      <c r="Q58" s="27">
        <v>8.57</v>
      </c>
      <c r="R58" s="90">
        <v>6.57</v>
      </c>
      <c r="S58" s="96">
        <v>48</v>
      </c>
      <c r="T58" s="114"/>
      <c r="U58" s="114"/>
      <c r="V58" s="27"/>
      <c r="W58" s="114">
        <v>129</v>
      </c>
      <c r="X58" s="86"/>
      <c r="Y58" s="96">
        <v>53</v>
      </c>
    </row>
    <row r="59" spans="1:25" s="9" customFormat="1" ht="15" customHeight="1" x14ac:dyDescent="0.25">
      <c r="A59" s="69"/>
      <c r="B59" s="54">
        <v>6.4</v>
      </c>
      <c r="C59" s="27">
        <v>6.05</v>
      </c>
      <c r="D59" s="27">
        <v>8.3000000000000007</v>
      </c>
      <c r="E59" s="90">
        <v>6.3</v>
      </c>
      <c r="F59" s="103">
        <v>47</v>
      </c>
      <c r="G59" s="114"/>
      <c r="H59" s="86"/>
      <c r="I59" s="86"/>
      <c r="J59" s="99">
        <v>6</v>
      </c>
      <c r="K59" s="86">
        <v>135</v>
      </c>
      <c r="L59" s="90">
        <v>32</v>
      </c>
      <c r="M59" s="96">
        <v>54</v>
      </c>
      <c r="N59" s="135"/>
      <c r="O59" s="54"/>
      <c r="P59" s="27">
        <v>6.34</v>
      </c>
      <c r="Q59" s="27">
        <v>9</v>
      </c>
      <c r="R59" s="90">
        <v>7</v>
      </c>
      <c r="S59" s="96">
        <v>47</v>
      </c>
      <c r="T59" s="114"/>
      <c r="U59" s="114"/>
      <c r="V59" s="27">
        <v>8</v>
      </c>
      <c r="W59" s="114">
        <v>130</v>
      </c>
      <c r="X59" s="86">
        <v>28</v>
      </c>
      <c r="Y59" s="96">
        <v>54</v>
      </c>
    </row>
    <row r="60" spans="1:25" s="9" customFormat="1" ht="15" customHeight="1" x14ac:dyDescent="0.25">
      <c r="A60" s="69">
        <v>9.6999999999999993</v>
      </c>
      <c r="B60" s="54"/>
      <c r="C60" s="27">
        <v>6.1</v>
      </c>
      <c r="D60" s="27">
        <v>8.34</v>
      </c>
      <c r="E60" s="90">
        <v>6.34</v>
      </c>
      <c r="F60" s="103">
        <v>46</v>
      </c>
      <c r="G60" s="114"/>
      <c r="H60" s="86"/>
      <c r="I60" s="86"/>
      <c r="J60" s="99"/>
      <c r="K60" s="86">
        <v>136</v>
      </c>
      <c r="L60" s="110"/>
      <c r="M60" s="96">
        <v>55</v>
      </c>
      <c r="N60" s="135">
        <v>10.1</v>
      </c>
      <c r="O60" s="54"/>
      <c r="P60" s="27">
        <v>6.38</v>
      </c>
      <c r="Q60" s="27">
        <v>9.0399999999999991</v>
      </c>
      <c r="R60" s="90">
        <v>7.04</v>
      </c>
      <c r="S60" s="96">
        <v>46</v>
      </c>
      <c r="T60" s="114">
        <v>10</v>
      </c>
      <c r="U60" s="114">
        <v>10</v>
      </c>
      <c r="V60" s="27"/>
      <c r="W60" s="114">
        <v>131</v>
      </c>
      <c r="X60" s="86"/>
      <c r="Y60" s="96">
        <v>55</v>
      </c>
    </row>
    <row r="61" spans="1:25" s="9" customFormat="1" ht="15" customHeight="1" x14ac:dyDescent="0.25">
      <c r="A61" s="69"/>
      <c r="B61" s="54"/>
      <c r="C61" s="27">
        <v>6.15</v>
      </c>
      <c r="D61" s="27">
        <v>8.3800000000000008</v>
      </c>
      <c r="E61" s="90">
        <v>6.38</v>
      </c>
      <c r="F61" s="103">
        <v>45</v>
      </c>
      <c r="G61" s="114"/>
      <c r="H61" s="86">
        <v>14</v>
      </c>
      <c r="I61" s="86">
        <v>16</v>
      </c>
      <c r="J61" s="99"/>
      <c r="K61" s="86">
        <v>137</v>
      </c>
      <c r="L61" s="90">
        <v>33</v>
      </c>
      <c r="M61" s="96">
        <v>56</v>
      </c>
      <c r="N61" s="135"/>
      <c r="O61" s="54">
        <v>6.6</v>
      </c>
      <c r="P61" s="27">
        <v>6.42</v>
      </c>
      <c r="Q61" s="27">
        <v>9.08</v>
      </c>
      <c r="R61" s="90">
        <v>7.08</v>
      </c>
      <c r="S61" s="96">
        <v>45</v>
      </c>
      <c r="T61" s="114"/>
      <c r="U61" s="114"/>
      <c r="V61" s="27"/>
      <c r="W61" s="114">
        <v>132</v>
      </c>
      <c r="X61" s="86"/>
      <c r="Y61" s="96">
        <v>56</v>
      </c>
    </row>
    <row r="62" spans="1:25" s="9" customFormat="1" ht="15" customHeight="1" x14ac:dyDescent="0.25">
      <c r="A62" s="69">
        <v>9.8000000000000007</v>
      </c>
      <c r="B62" s="54">
        <v>6.5</v>
      </c>
      <c r="C62" s="27">
        <v>6.2</v>
      </c>
      <c r="D62" s="27">
        <v>8.42</v>
      </c>
      <c r="E62" s="90">
        <v>6.42</v>
      </c>
      <c r="F62" s="103">
        <v>44</v>
      </c>
      <c r="G62" s="114"/>
      <c r="H62" s="86"/>
      <c r="I62" s="86"/>
      <c r="J62" s="99"/>
      <c r="K62" s="86">
        <v>138</v>
      </c>
      <c r="L62" s="110"/>
      <c r="M62" s="96">
        <v>57</v>
      </c>
      <c r="N62" s="135">
        <v>10.199999999999999</v>
      </c>
      <c r="O62" s="54"/>
      <c r="P62" s="27">
        <v>6.46</v>
      </c>
      <c r="Q62" s="27">
        <v>9.1199999999999992</v>
      </c>
      <c r="R62" s="90">
        <v>7.12</v>
      </c>
      <c r="S62" s="96">
        <v>44</v>
      </c>
      <c r="T62" s="114"/>
      <c r="U62" s="114"/>
      <c r="V62" s="13"/>
      <c r="W62" s="114">
        <v>133</v>
      </c>
      <c r="X62" s="86">
        <v>29</v>
      </c>
      <c r="Y62" s="96">
        <v>57</v>
      </c>
    </row>
    <row r="63" spans="1:25" s="9" customFormat="1" ht="15" customHeight="1" x14ac:dyDescent="0.25">
      <c r="A63" s="69"/>
      <c r="B63" s="54"/>
      <c r="C63" s="27">
        <v>6.25</v>
      </c>
      <c r="D63" s="27">
        <v>8.4600000000000009</v>
      </c>
      <c r="E63" s="90">
        <v>6.46</v>
      </c>
      <c r="F63" s="103">
        <v>43</v>
      </c>
      <c r="G63" s="114"/>
      <c r="H63" s="86"/>
      <c r="I63" s="86"/>
      <c r="J63" s="99"/>
      <c r="K63" s="86">
        <v>139</v>
      </c>
      <c r="L63" s="90">
        <v>34</v>
      </c>
      <c r="M63" s="96">
        <v>58</v>
      </c>
      <c r="N63" s="135"/>
      <c r="O63" s="54"/>
      <c r="P63" s="27">
        <v>6.5</v>
      </c>
      <c r="Q63" s="27">
        <v>9.16</v>
      </c>
      <c r="R63" s="90">
        <v>7.16</v>
      </c>
      <c r="S63" s="96">
        <v>43</v>
      </c>
      <c r="T63" s="114"/>
      <c r="U63" s="114"/>
      <c r="V63" s="27"/>
      <c r="W63" s="114">
        <v>134</v>
      </c>
      <c r="X63" s="86"/>
      <c r="Y63" s="96">
        <v>58</v>
      </c>
    </row>
    <row r="64" spans="1:25" s="9" customFormat="1" ht="15" customHeight="1" x14ac:dyDescent="0.25">
      <c r="A64" s="69">
        <v>9.9</v>
      </c>
      <c r="B64" s="54">
        <v>6.6</v>
      </c>
      <c r="C64" s="27">
        <v>6.3</v>
      </c>
      <c r="D64" s="27">
        <v>8.5</v>
      </c>
      <c r="E64" s="90">
        <v>6.5</v>
      </c>
      <c r="F64" s="103">
        <v>42</v>
      </c>
      <c r="G64" s="114"/>
      <c r="H64" s="86"/>
      <c r="I64" s="86"/>
      <c r="J64" s="99"/>
      <c r="K64" s="86"/>
      <c r="L64" s="110"/>
      <c r="M64" s="97">
        <v>59</v>
      </c>
      <c r="N64" s="135">
        <v>10.3</v>
      </c>
      <c r="O64" s="54">
        <v>6.7</v>
      </c>
      <c r="P64" s="27">
        <v>6.55</v>
      </c>
      <c r="Q64" s="27">
        <v>9.1999999999999993</v>
      </c>
      <c r="R64" s="90">
        <v>7.2</v>
      </c>
      <c r="S64" s="96">
        <v>42</v>
      </c>
      <c r="T64" s="114"/>
      <c r="U64" s="114"/>
      <c r="V64" s="27"/>
      <c r="W64" s="114"/>
      <c r="X64" s="86"/>
      <c r="Y64" s="97">
        <v>59</v>
      </c>
    </row>
    <row r="65" spans="1:25" s="9" customFormat="1" ht="15" customHeight="1" x14ac:dyDescent="0.25">
      <c r="A65" s="69"/>
      <c r="B65" s="54"/>
      <c r="C65" s="27">
        <v>6.35</v>
      </c>
      <c r="D65" s="27">
        <v>8.5500000000000007</v>
      </c>
      <c r="E65" s="90">
        <v>6.55</v>
      </c>
      <c r="F65" s="103">
        <v>41</v>
      </c>
      <c r="G65" s="113">
        <v>4</v>
      </c>
      <c r="H65" s="85">
        <v>15</v>
      </c>
      <c r="I65" s="85">
        <v>17</v>
      </c>
      <c r="J65" s="126">
        <v>7</v>
      </c>
      <c r="K65" s="85">
        <v>140</v>
      </c>
      <c r="L65" s="109">
        <v>35</v>
      </c>
      <c r="M65" s="85">
        <v>60</v>
      </c>
      <c r="N65" s="135"/>
      <c r="O65" s="54"/>
      <c r="P65" s="27">
        <v>7</v>
      </c>
      <c r="Q65" s="27">
        <v>9.25</v>
      </c>
      <c r="R65" s="90">
        <v>7.25</v>
      </c>
      <c r="S65" s="96">
        <v>41</v>
      </c>
      <c r="T65" s="113">
        <v>11</v>
      </c>
      <c r="U65" s="113">
        <v>11</v>
      </c>
      <c r="V65" s="11">
        <v>9</v>
      </c>
      <c r="W65" s="113">
        <v>135</v>
      </c>
      <c r="X65" s="85">
        <v>30</v>
      </c>
      <c r="Y65" s="85">
        <v>60</v>
      </c>
    </row>
    <row r="66" spans="1:25" s="9" customFormat="1" x14ac:dyDescent="0.25">
      <c r="A66" s="22">
        <v>10</v>
      </c>
      <c r="B66" s="30">
        <v>6.7</v>
      </c>
      <c r="C66" s="11">
        <v>6.4</v>
      </c>
      <c r="D66" s="11">
        <v>9</v>
      </c>
      <c r="E66" s="89">
        <v>7</v>
      </c>
      <c r="F66" s="130">
        <v>40</v>
      </c>
      <c r="G66" s="116">
        <v>5</v>
      </c>
      <c r="H66" s="117">
        <v>17</v>
      </c>
      <c r="I66" s="117">
        <v>20</v>
      </c>
      <c r="J66" s="125">
        <v>8</v>
      </c>
      <c r="K66" s="117">
        <v>144</v>
      </c>
      <c r="L66" s="119">
        <v>37</v>
      </c>
      <c r="M66" s="96">
        <v>61</v>
      </c>
      <c r="N66" s="134">
        <v>10.4</v>
      </c>
      <c r="O66" s="30">
        <v>6.8</v>
      </c>
      <c r="P66" s="11">
        <v>7.05</v>
      </c>
      <c r="Q66" s="11">
        <v>9.3000000000000007</v>
      </c>
      <c r="R66" s="89">
        <v>7.3</v>
      </c>
      <c r="S66" s="85">
        <v>40</v>
      </c>
      <c r="T66" s="116">
        <v>13</v>
      </c>
      <c r="U66" s="116">
        <v>13</v>
      </c>
      <c r="V66" s="118">
        <v>10</v>
      </c>
      <c r="W66" s="116">
        <v>138</v>
      </c>
      <c r="X66" s="117">
        <v>31</v>
      </c>
      <c r="Y66" s="96">
        <v>61</v>
      </c>
    </row>
    <row r="67" spans="1:25" s="9" customFormat="1" x14ac:dyDescent="0.25">
      <c r="A67" s="69"/>
      <c r="B67" s="54"/>
      <c r="C67" s="27">
        <v>6.41</v>
      </c>
      <c r="D67" s="27">
        <v>9.0299999999999994</v>
      </c>
      <c r="E67" s="90">
        <v>7.06</v>
      </c>
      <c r="F67" s="104">
        <v>39</v>
      </c>
      <c r="G67" s="114">
        <v>6</v>
      </c>
      <c r="H67" s="86">
        <v>19</v>
      </c>
      <c r="I67" s="86">
        <v>23</v>
      </c>
      <c r="J67" s="99"/>
      <c r="K67" s="86">
        <v>148</v>
      </c>
      <c r="L67" s="90">
        <v>39</v>
      </c>
      <c r="M67" s="96">
        <v>62</v>
      </c>
      <c r="N67" s="135"/>
      <c r="O67" s="54"/>
      <c r="P67" s="27">
        <v>7.06</v>
      </c>
      <c r="Q67" s="27">
        <v>9.34</v>
      </c>
      <c r="R67" s="90">
        <v>7.36</v>
      </c>
      <c r="S67" s="97">
        <v>39</v>
      </c>
      <c r="T67" s="114">
        <v>15</v>
      </c>
      <c r="U67" s="114">
        <v>15</v>
      </c>
      <c r="V67" s="27"/>
      <c r="W67" s="114">
        <v>141</v>
      </c>
      <c r="X67" s="86"/>
      <c r="Y67" s="96">
        <v>62</v>
      </c>
    </row>
    <row r="68" spans="1:25" s="9" customFormat="1" x14ac:dyDescent="0.25">
      <c r="A68" s="69"/>
      <c r="B68" s="54"/>
      <c r="C68" s="27">
        <v>6.42</v>
      </c>
      <c r="D68" s="27">
        <v>9.06</v>
      </c>
      <c r="E68" s="90">
        <v>7.12</v>
      </c>
      <c r="F68" s="103">
        <v>38</v>
      </c>
      <c r="G68" s="114">
        <v>7</v>
      </c>
      <c r="H68" s="86">
        <v>21</v>
      </c>
      <c r="I68" s="86">
        <v>26</v>
      </c>
      <c r="J68" s="99">
        <v>9</v>
      </c>
      <c r="K68" s="86">
        <v>152</v>
      </c>
      <c r="L68" s="90">
        <v>40</v>
      </c>
      <c r="M68" s="96">
        <v>63</v>
      </c>
      <c r="N68" s="135"/>
      <c r="O68" s="54"/>
      <c r="P68" s="27">
        <v>7.07</v>
      </c>
      <c r="Q68" s="27">
        <v>9.3800000000000008</v>
      </c>
      <c r="R68" s="90">
        <v>7.42</v>
      </c>
      <c r="S68" s="96">
        <v>38</v>
      </c>
      <c r="T68" s="114">
        <v>17</v>
      </c>
      <c r="U68" s="114">
        <v>17</v>
      </c>
      <c r="V68" s="27">
        <v>11</v>
      </c>
      <c r="W68" s="114">
        <v>144</v>
      </c>
      <c r="X68" s="86">
        <v>32</v>
      </c>
      <c r="Y68" s="96">
        <v>63</v>
      </c>
    </row>
    <row r="69" spans="1:25" s="9" customFormat="1" x14ac:dyDescent="0.25">
      <c r="A69" s="69"/>
      <c r="B69" s="54"/>
      <c r="C69" s="27">
        <v>6.44</v>
      </c>
      <c r="D69" s="27">
        <v>9.1</v>
      </c>
      <c r="E69" s="90">
        <v>7.18</v>
      </c>
      <c r="F69" s="103">
        <v>37</v>
      </c>
      <c r="G69" s="114"/>
      <c r="H69" s="86">
        <v>23</v>
      </c>
      <c r="I69" s="86">
        <v>29</v>
      </c>
      <c r="J69" s="99"/>
      <c r="K69" s="86">
        <v>155</v>
      </c>
      <c r="L69" s="90">
        <v>41</v>
      </c>
      <c r="M69" s="96">
        <v>64</v>
      </c>
      <c r="N69" s="135"/>
      <c r="O69" s="54"/>
      <c r="P69" s="27">
        <v>7.09</v>
      </c>
      <c r="Q69" s="27">
        <v>9.42</v>
      </c>
      <c r="R69" s="90">
        <v>7.48</v>
      </c>
      <c r="S69" s="96">
        <v>37</v>
      </c>
      <c r="T69" s="114">
        <v>19</v>
      </c>
      <c r="U69" s="114">
        <v>19</v>
      </c>
      <c r="V69" s="27"/>
      <c r="W69" s="114">
        <v>147</v>
      </c>
      <c r="X69" s="86"/>
      <c r="Y69" s="96">
        <v>64</v>
      </c>
    </row>
    <row r="70" spans="1:25" s="9" customFormat="1" x14ac:dyDescent="0.25">
      <c r="A70" s="69"/>
      <c r="B70" s="54"/>
      <c r="C70" s="27">
        <v>6.46</v>
      </c>
      <c r="D70" s="27">
        <v>9.14</v>
      </c>
      <c r="E70" s="90">
        <v>7.25</v>
      </c>
      <c r="F70" s="103">
        <v>36</v>
      </c>
      <c r="G70" s="114">
        <v>8</v>
      </c>
      <c r="H70" s="86">
        <v>25</v>
      </c>
      <c r="I70" s="86">
        <v>32</v>
      </c>
      <c r="J70" s="99">
        <v>10</v>
      </c>
      <c r="K70" s="86">
        <v>158</v>
      </c>
      <c r="L70" s="90">
        <v>42</v>
      </c>
      <c r="M70" s="96">
        <v>65</v>
      </c>
      <c r="N70" s="135"/>
      <c r="O70" s="54"/>
      <c r="P70" s="27">
        <v>7.11</v>
      </c>
      <c r="Q70" s="27">
        <v>9.4600000000000009</v>
      </c>
      <c r="R70" s="90">
        <v>7.55</v>
      </c>
      <c r="S70" s="96">
        <v>36</v>
      </c>
      <c r="T70" s="114">
        <v>21</v>
      </c>
      <c r="U70" s="114">
        <v>21</v>
      </c>
      <c r="V70" s="27">
        <v>12</v>
      </c>
      <c r="W70" s="114">
        <v>150</v>
      </c>
      <c r="X70" s="86">
        <v>33</v>
      </c>
      <c r="Y70" s="96">
        <v>65</v>
      </c>
    </row>
    <row r="71" spans="1:25" s="9" customFormat="1" x14ac:dyDescent="0.25">
      <c r="A71" s="69"/>
      <c r="B71" s="54"/>
      <c r="C71" s="27">
        <v>6.48</v>
      </c>
      <c r="D71" s="27">
        <v>9.18</v>
      </c>
      <c r="E71" s="90">
        <v>7.32</v>
      </c>
      <c r="F71" s="103">
        <v>35</v>
      </c>
      <c r="G71" s="114"/>
      <c r="H71" s="86">
        <v>27</v>
      </c>
      <c r="I71" s="86">
        <v>34</v>
      </c>
      <c r="J71" s="99"/>
      <c r="K71" s="86">
        <v>161</v>
      </c>
      <c r="L71" s="90">
        <v>43</v>
      </c>
      <c r="M71" s="96">
        <v>66</v>
      </c>
      <c r="N71" s="135"/>
      <c r="O71" s="54"/>
      <c r="P71" s="27">
        <v>7.13</v>
      </c>
      <c r="Q71" s="27">
        <v>9.5</v>
      </c>
      <c r="R71" s="90">
        <v>8.02</v>
      </c>
      <c r="S71" s="96">
        <v>35</v>
      </c>
      <c r="T71" s="114">
        <v>23</v>
      </c>
      <c r="U71" s="114">
        <v>23</v>
      </c>
      <c r="V71" s="27"/>
      <c r="W71" s="114">
        <v>152</v>
      </c>
      <c r="X71" s="86"/>
      <c r="Y71" s="96">
        <v>66</v>
      </c>
    </row>
    <row r="72" spans="1:25" s="9" customFormat="1" x14ac:dyDescent="0.25">
      <c r="A72" s="69">
        <v>10.1</v>
      </c>
      <c r="B72" s="54"/>
      <c r="C72" s="27">
        <v>6.5</v>
      </c>
      <c r="D72" s="27">
        <v>9.2200000000000006</v>
      </c>
      <c r="E72" s="90">
        <v>7.39</v>
      </c>
      <c r="F72" s="103">
        <v>34</v>
      </c>
      <c r="G72" s="114">
        <v>9</v>
      </c>
      <c r="H72" s="86">
        <v>29</v>
      </c>
      <c r="I72" s="86">
        <v>36</v>
      </c>
      <c r="J72" s="99">
        <v>11</v>
      </c>
      <c r="K72" s="86">
        <v>164</v>
      </c>
      <c r="L72" s="110">
        <v>44</v>
      </c>
      <c r="M72" s="96">
        <v>67</v>
      </c>
      <c r="N72" s="135"/>
      <c r="O72" s="54">
        <v>6.9</v>
      </c>
      <c r="P72" s="27">
        <v>7.15</v>
      </c>
      <c r="Q72" s="27">
        <v>9.5500000000000007</v>
      </c>
      <c r="R72" s="90">
        <v>8.09</v>
      </c>
      <c r="S72" s="96">
        <v>34</v>
      </c>
      <c r="T72" s="114">
        <v>25</v>
      </c>
      <c r="U72" s="114">
        <v>25</v>
      </c>
      <c r="V72" s="27">
        <v>13</v>
      </c>
      <c r="W72" s="114">
        <v>154</v>
      </c>
      <c r="X72" s="86">
        <v>34</v>
      </c>
      <c r="Y72" s="96">
        <v>67</v>
      </c>
    </row>
    <row r="73" spans="1:25" s="9" customFormat="1" x14ac:dyDescent="0.25">
      <c r="A73" s="69"/>
      <c r="B73" s="54"/>
      <c r="C73" s="27">
        <v>6.52</v>
      </c>
      <c r="D73" s="27">
        <v>9.27</v>
      </c>
      <c r="E73" s="90">
        <v>7.47</v>
      </c>
      <c r="F73" s="103">
        <v>33</v>
      </c>
      <c r="G73" s="114"/>
      <c r="H73" s="86">
        <v>31</v>
      </c>
      <c r="I73" s="86">
        <v>38</v>
      </c>
      <c r="J73" s="99"/>
      <c r="K73" s="86">
        <v>166</v>
      </c>
      <c r="L73" s="90">
        <v>45</v>
      </c>
      <c r="M73" s="96">
        <v>68</v>
      </c>
      <c r="N73" s="135"/>
      <c r="O73" s="54"/>
      <c r="P73" s="27">
        <v>7.17</v>
      </c>
      <c r="Q73" s="27">
        <v>10</v>
      </c>
      <c r="R73" s="90">
        <v>8.17</v>
      </c>
      <c r="S73" s="96">
        <v>33</v>
      </c>
      <c r="T73" s="114">
        <v>27</v>
      </c>
      <c r="U73" s="114">
        <v>27</v>
      </c>
      <c r="V73" s="27"/>
      <c r="W73" s="114">
        <v>156</v>
      </c>
      <c r="X73" s="86"/>
      <c r="Y73" s="96">
        <v>68</v>
      </c>
    </row>
    <row r="74" spans="1:25" s="9" customFormat="1" x14ac:dyDescent="0.25">
      <c r="A74" s="69"/>
      <c r="B74" s="54">
        <v>6.8</v>
      </c>
      <c r="C74" s="27">
        <v>6.54</v>
      </c>
      <c r="D74" s="27">
        <v>9.32</v>
      </c>
      <c r="E74" s="90">
        <v>7.55</v>
      </c>
      <c r="F74" s="103">
        <v>32</v>
      </c>
      <c r="G74" s="114">
        <v>10</v>
      </c>
      <c r="H74" s="86">
        <v>33</v>
      </c>
      <c r="I74" s="86">
        <v>40</v>
      </c>
      <c r="J74" s="99">
        <v>12</v>
      </c>
      <c r="K74" s="86">
        <v>168</v>
      </c>
      <c r="L74" s="90">
        <v>46</v>
      </c>
      <c r="M74" s="96">
        <v>69</v>
      </c>
      <c r="N74" s="135">
        <v>10.5</v>
      </c>
      <c r="O74" s="54"/>
      <c r="P74" s="27">
        <v>7.19</v>
      </c>
      <c r="Q74" s="27">
        <v>10.050000000000001</v>
      </c>
      <c r="R74" s="90">
        <v>8.25</v>
      </c>
      <c r="S74" s="96">
        <v>32</v>
      </c>
      <c r="T74" s="114">
        <v>29</v>
      </c>
      <c r="U74" s="114">
        <v>29</v>
      </c>
      <c r="V74" s="13">
        <v>14</v>
      </c>
      <c r="W74" s="114">
        <v>158</v>
      </c>
      <c r="X74" s="86">
        <v>35</v>
      </c>
      <c r="Y74" s="96">
        <v>69</v>
      </c>
    </row>
    <row r="75" spans="1:25" s="9" customFormat="1" x14ac:dyDescent="0.25">
      <c r="A75" s="69"/>
      <c r="B75" s="54"/>
      <c r="C75" s="27">
        <v>6.56</v>
      </c>
      <c r="D75" s="27">
        <v>9.3699999999999992</v>
      </c>
      <c r="E75" s="90">
        <v>8.0299999999999994</v>
      </c>
      <c r="F75" s="103">
        <v>31</v>
      </c>
      <c r="G75" s="114"/>
      <c r="H75" s="86">
        <v>35</v>
      </c>
      <c r="I75" s="86">
        <v>42</v>
      </c>
      <c r="J75" s="99"/>
      <c r="K75" s="86">
        <v>170</v>
      </c>
      <c r="L75" s="90">
        <v>47</v>
      </c>
      <c r="M75" s="96">
        <v>70</v>
      </c>
      <c r="N75" s="135"/>
      <c r="O75" s="54"/>
      <c r="P75" s="27">
        <v>7.21</v>
      </c>
      <c r="Q75" s="27">
        <v>10.1</v>
      </c>
      <c r="R75" s="90">
        <v>8.33</v>
      </c>
      <c r="S75" s="96">
        <v>31</v>
      </c>
      <c r="T75" s="114">
        <v>31</v>
      </c>
      <c r="U75" s="114">
        <v>31</v>
      </c>
      <c r="V75" s="27"/>
      <c r="W75" s="114">
        <v>160</v>
      </c>
      <c r="X75" s="86"/>
      <c r="Y75" s="96">
        <v>70</v>
      </c>
    </row>
    <row r="76" spans="1:25" s="9" customFormat="1" x14ac:dyDescent="0.25">
      <c r="A76" s="69"/>
      <c r="B76" s="54"/>
      <c r="C76" s="27">
        <v>6.58</v>
      </c>
      <c r="D76" s="27">
        <v>9.43</v>
      </c>
      <c r="E76" s="90">
        <v>8.1199999999999992</v>
      </c>
      <c r="F76" s="103">
        <v>30</v>
      </c>
      <c r="G76" s="114">
        <v>11</v>
      </c>
      <c r="H76" s="86">
        <v>36</v>
      </c>
      <c r="I76" s="86">
        <v>44</v>
      </c>
      <c r="J76" s="99">
        <v>13</v>
      </c>
      <c r="K76" s="86">
        <v>172</v>
      </c>
      <c r="L76" s="90">
        <v>48</v>
      </c>
      <c r="M76" s="96">
        <v>71</v>
      </c>
      <c r="N76" s="135"/>
      <c r="O76" s="54"/>
      <c r="P76" s="27">
        <v>7.23</v>
      </c>
      <c r="Q76" s="27">
        <v>10.16</v>
      </c>
      <c r="R76" s="90">
        <v>8.42</v>
      </c>
      <c r="S76" s="96">
        <v>30</v>
      </c>
      <c r="T76" s="114">
        <v>32</v>
      </c>
      <c r="U76" s="114">
        <v>32</v>
      </c>
      <c r="V76" s="27">
        <v>15</v>
      </c>
      <c r="W76" s="114">
        <v>162</v>
      </c>
      <c r="X76" s="86">
        <v>36</v>
      </c>
      <c r="Y76" s="96">
        <v>71</v>
      </c>
    </row>
    <row r="77" spans="1:25" s="9" customFormat="1" x14ac:dyDescent="0.25">
      <c r="A77" s="69">
        <v>10.199999999999999</v>
      </c>
      <c r="B77" s="54"/>
      <c r="C77" s="27">
        <v>7</v>
      </c>
      <c r="D77" s="27">
        <v>9.49</v>
      </c>
      <c r="E77" s="90">
        <v>8.2100000000000009</v>
      </c>
      <c r="F77" s="103">
        <v>29</v>
      </c>
      <c r="G77" s="114"/>
      <c r="H77" s="86">
        <v>37</v>
      </c>
      <c r="I77" s="86">
        <v>46</v>
      </c>
      <c r="J77" s="99"/>
      <c r="K77" s="86">
        <v>174</v>
      </c>
      <c r="L77" s="110">
        <v>49</v>
      </c>
      <c r="M77" s="96">
        <v>72</v>
      </c>
      <c r="N77" s="135"/>
      <c r="O77" s="54">
        <v>7</v>
      </c>
      <c r="P77" s="27">
        <v>7.25</v>
      </c>
      <c r="Q77" s="27">
        <v>10.24</v>
      </c>
      <c r="R77" s="90">
        <v>8.51</v>
      </c>
      <c r="S77" s="96">
        <v>29</v>
      </c>
      <c r="T77" s="114">
        <v>33</v>
      </c>
      <c r="U77" s="114">
        <v>33</v>
      </c>
      <c r="V77" s="27"/>
      <c r="W77" s="114">
        <v>164</v>
      </c>
      <c r="X77" s="86"/>
      <c r="Y77" s="96">
        <v>72</v>
      </c>
    </row>
    <row r="78" spans="1:25" s="9" customFormat="1" x14ac:dyDescent="0.25">
      <c r="A78" s="69"/>
      <c r="B78" s="54"/>
      <c r="C78" s="27">
        <v>7.02</v>
      </c>
      <c r="D78" s="27">
        <v>9.5500000000000007</v>
      </c>
      <c r="E78" s="90">
        <v>8.3000000000000007</v>
      </c>
      <c r="F78" s="103">
        <v>28</v>
      </c>
      <c r="G78" s="114">
        <v>12</v>
      </c>
      <c r="H78" s="86">
        <v>38</v>
      </c>
      <c r="I78" s="86">
        <v>48</v>
      </c>
      <c r="J78" s="99"/>
      <c r="K78" s="86">
        <v>176</v>
      </c>
      <c r="L78" s="90"/>
      <c r="M78" s="96">
        <v>73</v>
      </c>
      <c r="N78" s="135"/>
      <c r="O78" s="54"/>
      <c r="P78" s="27">
        <v>7.27</v>
      </c>
      <c r="Q78" s="27">
        <v>10.32</v>
      </c>
      <c r="R78" s="90">
        <v>9</v>
      </c>
      <c r="S78" s="96">
        <v>28</v>
      </c>
      <c r="T78" s="114">
        <v>34</v>
      </c>
      <c r="U78" s="114">
        <v>34</v>
      </c>
      <c r="V78" s="27"/>
      <c r="W78" s="114">
        <v>166</v>
      </c>
      <c r="X78" s="86">
        <v>37</v>
      </c>
      <c r="Y78" s="96">
        <v>73</v>
      </c>
    </row>
    <row r="79" spans="1:25" s="9" customFormat="1" x14ac:dyDescent="0.25">
      <c r="A79" s="69"/>
      <c r="B79" s="54"/>
      <c r="C79" s="27">
        <v>7.04</v>
      </c>
      <c r="D79" s="27">
        <v>10.01</v>
      </c>
      <c r="E79" s="90">
        <v>8.4</v>
      </c>
      <c r="F79" s="103">
        <v>27</v>
      </c>
      <c r="G79" s="114"/>
      <c r="H79" s="86">
        <v>39</v>
      </c>
      <c r="I79" s="86">
        <v>50</v>
      </c>
      <c r="J79" s="99">
        <v>14</v>
      </c>
      <c r="K79" s="86">
        <v>178</v>
      </c>
      <c r="L79" s="90">
        <v>50</v>
      </c>
      <c r="M79" s="96">
        <v>74</v>
      </c>
      <c r="N79" s="135"/>
      <c r="O79" s="54"/>
      <c r="P79" s="27">
        <v>7.29</v>
      </c>
      <c r="Q79" s="27">
        <v>10.4</v>
      </c>
      <c r="R79" s="90">
        <v>9.1</v>
      </c>
      <c r="S79" s="96">
        <v>27</v>
      </c>
      <c r="T79" s="114">
        <v>35</v>
      </c>
      <c r="U79" s="114">
        <v>35</v>
      </c>
      <c r="V79" s="27">
        <v>16</v>
      </c>
      <c r="W79" s="114">
        <v>168</v>
      </c>
      <c r="X79" s="86"/>
      <c r="Y79" s="96">
        <v>74</v>
      </c>
    </row>
    <row r="80" spans="1:25" s="9" customFormat="1" x14ac:dyDescent="0.25">
      <c r="A80" s="69"/>
      <c r="B80" s="54"/>
      <c r="C80" s="27">
        <v>7.07</v>
      </c>
      <c r="D80" s="27">
        <v>10.08</v>
      </c>
      <c r="E80" s="90">
        <v>8.5</v>
      </c>
      <c r="F80" s="103">
        <v>26</v>
      </c>
      <c r="G80" s="114">
        <v>13</v>
      </c>
      <c r="H80" s="86">
        <v>40</v>
      </c>
      <c r="I80" s="86">
        <v>52</v>
      </c>
      <c r="J80" s="99"/>
      <c r="K80" s="86">
        <v>180</v>
      </c>
      <c r="L80" s="90"/>
      <c r="M80" s="96">
        <v>75</v>
      </c>
      <c r="N80" s="135"/>
      <c r="O80" s="54"/>
      <c r="P80" s="27">
        <v>7.32</v>
      </c>
      <c r="Q80" s="27">
        <v>10.5</v>
      </c>
      <c r="R80" s="90">
        <v>9.1999999999999993</v>
      </c>
      <c r="S80" s="96">
        <v>26</v>
      </c>
      <c r="T80" s="114"/>
      <c r="U80" s="114"/>
      <c r="V80" s="27"/>
      <c r="W80" s="114">
        <v>170</v>
      </c>
      <c r="X80" s="86">
        <v>38</v>
      </c>
      <c r="Y80" s="96">
        <v>75</v>
      </c>
    </row>
    <row r="81" spans="1:25" s="9" customFormat="1" x14ac:dyDescent="0.25">
      <c r="A81" s="22">
        <v>10.3</v>
      </c>
      <c r="B81" s="30">
        <v>6.9</v>
      </c>
      <c r="C81" s="11">
        <v>7.1</v>
      </c>
      <c r="D81" s="11">
        <v>10.15</v>
      </c>
      <c r="E81" s="89">
        <v>9</v>
      </c>
      <c r="F81" s="131">
        <v>25</v>
      </c>
      <c r="G81" s="113"/>
      <c r="H81" s="85">
        <v>41</v>
      </c>
      <c r="I81" s="117">
        <v>54</v>
      </c>
      <c r="J81" s="125"/>
      <c r="K81" s="117">
        <v>182</v>
      </c>
      <c r="L81" s="119">
        <v>51</v>
      </c>
      <c r="M81" s="96">
        <v>76</v>
      </c>
      <c r="N81" s="134">
        <v>10.6</v>
      </c>
      <c r="O81" s="30">
        <v>7.1</v>
      </c>
      <c r="P81" s="11">
        <v>7.35</v>
      </c>
      <c r="Q81" s="11">
        <v>11</v>
      </c>
      <c r="R81" s="89">
        <v>9.3000000000000007</v>
      </c>
      <c r="S81" s="12">
        <v>25</v>
      </c>
      <c r="T81" s="116">
        <v>36</v>
      </c>
      <c r="U81" s="116">
        <v>36</v>
      </c>
      <c r="V81" s="118"/>
      <c r="W81" s="116">
        <v>172</v>
      </c>
      <c r="X81" s="117"/>
      <c r="Y81" s="96">
        <v>76</v>
      </c>
    </row>
    <row r="82" spans="1:25" s="9" customFormat="1" x14ac:dyDescent="0.25">
      <c r="A82" s="69"/>
      <c r="B82" s="54"/>
      <c r="C82" s="27">
        <v>7.12</v>
      </c>
      <c r="D82" s="27">
        <v>10.17</v>
      </c>
      <c r="E82" s="90">
        <v>9.02</v>
      </c>
      <c r="F82" s="104">
        <v>24</v>
      </c>
      <c r="G82" s="114">
        <v>14</v>
      </c>
      <c r="H82" s="86">
        <v>42</v>
      </c>
      <c r="I82" s="86">
        <v>56</v>
      </c>
      <c r="J82" s="99">
        <v>15</v>
      </c>
      <c r="K82" s="86">
        <v>184</v>
      </c>
      <c r="L82" s="90"/>
      <c r="M82" s="96">
        <v>77</v>
      </c>
      <c r="N82" s="135"/>
      <c r="O82" s="54"/>
      <c r="P82" s="27">
        <v>7.37</v>
      </c>
      <c r="Q82" s="27">
        <v>11.02</v>
      </c>
      <c r="R82" s="90">
        <v>9.32</v>
      </c>
      <c r="S82" s="97">
        <v>24</v>
      </c>
      <c r="T82" s="114"/>
      <c r="U82" s="114"/>
      <c r="V82" s="27">
        <v>17</v>
      </c>
      <c r="W82" s="114">
        <v>174</v>
      </c>
      <c r="X82" s="86">
        <v>39</v>
      </c>
      <c r="Y82" s="96">
        <v>77</v>
      </c>
    </row>
    <row r="83" spans="1:25" s="9" customFormat="1" x14ac:dyDescent="0.25">
      <c r="A83" s="69">
        <v>10.4</v>
      </c>
      <c r="B83" s="54">
        <v>7</v>
      </c>
      <c r="C83" s="27">
        <v>7.14</v>
      </c>
      <c r="D83" s="27">
        <v>10.19</v>
      </c>
      <c r="E83" s="90">
        <v>9.0399999999999991</v>
      </c>
      <c r="F83" s="103">
        <v>23</v>
      </c>
      <c r="G83" s="114"/>
      <c r="H83" s="86">
        <v>43</v>
      </c>
      <c r="I83" s="86">
        <v>58</v>
      </c>
      <c r="J83" s="99"/>
      <c r="K83" s="86">
        <v>186</v>
      </c>
      <c r="L83" s="110">
        <v>52</v>
      </c>
      <c r="M83" s="96">
        <v>78</v>
      </c>
      <c r="N83" s="135">
        <v>10.7</v>
      </c>
      <c r="O83" s="54">
        <v>7.1999999999999993</v>
      </c>
      <c r="P83" s="27">
        <v>7.39</v>
      </c>
      <c r="Q83" s="27">
        <v>11.04</v>
      </c>
      <c r="R83" s="90">
        <v>9.34</v>
      </c>
      <c r="S83" s="96">
        <v>23</v>
      </c>
      <c r="T83" s="114">
        <v>37</v>
      </c>
      <c r="U83" s="114">
        <v>37</v>
      </c>
      <c r="V83" s="27"/>
      <c r="W83" s="114">
        <v>176</v>
      </c>
      <c r="X83" s="86"/>
      <c r="Y83" s="96">
        <v>78</v>
      </c>
    </row>
    <row r="84" spans="1:25" s="9" customFormat="1" x14ac:dyDescent="0.25">
      <c r="A84" s="69"/>
      <c r="B84" s="54"/>
      <c r="C84" s="27">
        <v>7.16</v>
      </c>
      <c r="D84" s="27">
        <v>10.210000000000001</v>
      </c>
      <c r="E84" s="90">
        <v>9.06</v>
      </c>
      <c r="F84" s="103">
        <v>22</v>
      </c>
      <c r="G84" s="114">
        <v>15</v>
      </c>
      <c r="H84" s="86">
        <v>44</v>
      </c>
      <c r="I84" s="86">
        <v>60</v>
      </c>
      <c r="J84" s="99"/>
      <c r="K84" s="86">
        <v>188</v>
      </c>
      <c r="L84" s="90"/>
      <c r="M84" s="96">
        <v>79</v>
      </c>
      <c r="N84" s="135"/>
      <c r="O84" s="54"/>
      <c r="P84" s="27">
        <v>7.41</v>
      </c>
      <c r="Q84" s="27">
        <v>11.06</v>
      </c>
      <c r="R84" s="90">
        <v>9.36</v>
      </c>
      <c r="S84" s="96">
        <v>22</v>
      </c>
      <c r="T84" s="114"/>
      <c r="U84" s="114"/>
      <c r="V84" s="27"/>
      <c r="W84" s="114">
        <v>178</v>
      </c>
      <c r="X84" s="86">
        <v>40</v>
      </c>
      <c r="Y84" s="96">
        <v>79</v>
      </c>
    </row>
    <row r="85" spans="1:25" s="9" customFormat="1" x14ac:dyDescent="0.25">
      <c r="A85" s="69">
        <v>10.5</v>
      </c>
      <c r="B85" s="54">
        <v>7.1</v>
      </c>
      <c r="C85" s="27">
        <v>7.18</v>
      </c>
      <c r="D85" s="27">
        <v>10.23</v>
      </c>
      <c r="E85" s="90">
        <v>9.08</v>
      </c>
      <c r="F85" s="103">
        <v>21</v>
      </c>
      <c r="G85" s="114"/>
      <c r="H85" s="86">
        <v>45</v>
      </c>
      <c r="I85" s="86">
        <v>62</v>
      </c>
      <c r="J85" s="99"/>
      <c r="K85" s="86">
        <v>190</v>
      </c>
      <c r="L85" s="110">
        <v>53</v>
      </c>
      <c r="M85" s="96">
        <v>80</v>
      </c>
      <c r="N85" s="135">
        <v>10.799999999999999</v>
      </c>
      <c r="O85" s="54">
        <v>7.2999999999999989</v>
      </c>
      <c r="P85" s="27">
        <v>7.43</v>
      </c>
      <c r="Q85" s="27">
        <v>11.08</v>
      </c>
      <c r="R85" s="90">
        <v>9.3800000000000008</v>
      </c>
      <c r="S85" s="96">
        <v>21</v>
      </c>
      <c r="T85" s="114">
        <v>38</v>
      </c>
      <c r="U85" s="114">
        <v>38</v>
      </c>
      <c r="V85" s="27"/>
      <c r="W85" s="114">
        <v>180</v>
      </c>
      <c r="X85" s="86"/>
      <c r="Y85" s="96">
        <v>80</v>
      </c>
    </row>
    <row r="86" spans="1:25" s="9" customFormat="1" x14ac:dyDescent="0.25">
      <c r="A86" s="69"/>
      <c r="B86" s="54"/>
      <c r="C86" s="27">
        <v>7.2</v>
      </c>
      <c r="D86" s="27">
        <v>10.25</v>
      </c>
      <c r="E86" s="90">
        <v>9.1</v>
      </c>
      <c r="F86" s="103">
        <v>20</v>
      </c>
      <c r="G86" s="114"/>
      <c r="H86" s="86">
        <v>46</v>
      </c>
      <c r="I86" s="86">
        <v>63</v>
      </c>
      <c r="J86" s="99">
        <v>16</v>
      </c>
      <c r="K86" s="86">
        <v>192</v>
      </c>
      <c r="L86" s="90"/>
      <c r="M86" s="96">
        <v>81</v>
      </c>
      <c r="N86" s="135"/>
      <c r="O86" s="54"/>
      <c r="P86" s="27">
        <v>7.45</v>
      </c>
      <c r="Q86" s="27">
        <v>11.1</v>
      </c>
      <c r="R86" s="90">
        <v>9.4</v>
      </c>
      <c r="S86" s="96">
        <v>20</v>
      </c>
      <c r="T86" s="114"/>
      <c r="U86" s="114"/>
      <c r="V86" s="27">
        <v>18</v>
      </c>
      <c r="W86" s="114">
        <v>182</v>
      </c>
      <c r="X86" s="86"/>
      <c r="Y86" s="96">
        <v>81</v>
      </c>
    </row>
    <row r="87" spans="1:25" s="9" customFormat="1" x14ac:dyDescent="0.25">
      <c r="A87" s="69">
        <v>10.6</v>
      </c>
      <c r="B87" s="54">
        <v>7.1999999999999993</v>
      </c>
      <c r="C87" s="27">
        <v>7.22</v>
      </c>
      <c r="D87" s="27">
        <v>10.27</v>
      </c>
      <c r="E87" s="90">
        <v>9.1199999999999992</v>
      </c>
      <c r="F87" s="103">
        <v>19</v>
      </c>
      <c r="G87" s="114">
        <v>16</v>
      </c>
      <c r="H87" s="86">
        <v>47</v>
      </c>
      <c r="I87" s="86">
        <v>64</v>
      </c>
      <c r="J87" s="99"/>
      <c r="K87" s="86">
        <v>194</v>
      </c>
      <c r="L87" s="110">
        <v>54</v>
      </c>
      <c r="M87" s="96">
        <v>82</v>
      </c>
      <c r="N87" s="135">
        <v>10.899999999999999</v>
      </c>
      <c r="O87" s="54">
        <v>7.3999999999999986</v>
      </c>
      <c r="P87" s="27">
        <v>7.47</v>
      </c>
      <c r="Q87" s="27">
        <v>11.12</v>
      </c>
      <c r="R87" s="90">
        <v>9.42</v>
      </c>
      <c r="S87" s="96">
        <v>19</v>
      </c>
      <c r="T87" s="114">
        <v>39</v>
      </c>
      <c r="U87" s="114">
        <v>39</v>
      </c>
      <c r="V87" s="13"/>
      <c r="W87" s="114">
        <v>183</v>
      </c>
      <c r="X87" s="86">
        <v>41</v>
      </c>
      <c r="Y87" s="96">
        <v>82</v>
      </c>
    </row>
    <row r="88" spans="1:25" s="9" customFormat="1" x14ac:dyDescent="0.25">
      <c r="A88" s="69"/>
      <c r="B88" s="54"/>
      <c r="C88" s="27">
        <v>7.24</v>
      </c>
      <c r="D88" s="27">
        <v>10.29</v>
      </c>
      <c r="E88" s="90">
        <v>9.14</v>
      </c>
      <c r="F88" s="103">
        <v>18</v>
      </c>
      <c r="G88" s="114"/>
      <c r="H88" s="86">
        <v>48</v>
      </c>
      <c r="I88" s="86">
        <v>65</v>
      </c>
      <c r="J88" s="99"/>
      <c r="K88" s="86">
        <v>196</v>
      </c>
      <c r="L88" s="90"/>
      <c r="M88" s="96">
        <v>83</v>
      </c>
      <c r="N88" s="135"/>
      <c r="O88" s="54"/>
      <c r="P88" s="27">
        <v>7.49</v>
      </c>
      <c r="Q88" s="27">
        <v>11.14</v>
      </c>
      <c r="R88" s="90">
        <v>9.44</v>
      </c>
      <c r="S88" s="96">
        <v>18</v>
      </c>
      <c r="T88" s="114"/>
      <c r="U88" s="114"/>
      <c r="V88" s="27"/>
      <c r="W88" s="114">
        <v>184</v>
      </c>
      <c r="X88" s="86"/>
      <c r="Y88" s="96">
        <v>83</v>
      </c>
    </row>
    <row r="89" spans="1:25" s="9" customFormat="1" x14ac:dyDescent="0.25">
      <c r="A89" s="69">
        <v>10.7</v>
      </c>
      <c r="B89" s="54">
        <v>7.2999999999999989</v>
      </c>
      <c r="C89" s="27">
        <v>7.26</v>
      </c>
      <c r="D89" s="27">
        <v>10.31</v>
      </c>
      <c r="E89" s="90">
        <v>9.16</v>
      </c>
      <c r="F89" s="103">
        <v>17</v>
      </c>
      <c r="G89" s="114"/>
      <c r="H89" s="86">
        <v>49</v>
      </c>
      <c r="I89" s="86">
        <v>66</v>
      </c>
      <c r="J89" s="99"/>
      <c r="K89" s="86">
        <v>198</v>
      </c>
      <c r="L89" s="110">
        <v>55</v>
      </c>
      <c r="M89" s="96">
        <v>84</v>
      </c>
      <c r="N89" s="135">
        <v>11</v>
      </c>
      <c r="O89" s="54">
        <v>7.4999999999999982</v>
      </c>
      <c r="P89" s="27">
        <v>7.51</v>
      </c>
      <c r="Q89" s="27">
        <v>11.16</v>
      </c>
      <c r="R89" s="90">
        <v>9.4600000000000009</v>
      </c>
      <c r="S89" s="96">
        <v>17</v>
      </c>
      <c r="T89" s="114">
        <v>40</v>
      </c>
      <c r="U89" s="114">
        <v>40</v>
      </c>
      <c r="V89" s="27"/>
      <c r="W89" s="114">
        <v>185</v>
      </c>
      <c r="X89" s="86"/>
      <c r="Y89" s="96">
        <v>84</v>
      </c>
    </row>
    <row r="90" spans="1:25" s="9" customFormat="1" x14ac:dyDescent="0.25">
      <c r="A90" s="69"/>
      <c r="B90" s="54"/>
      <c r="C90" s="27">
        <v>7.28</v>
      </c>
      <c r="D90" s="27">
        <v>10.33</v>
      </c>
      <c r="E90" s="90">
        <v>9.18</v>
      </c>
      <c r="F90" s="103">
        <v>16</v>
      </c>
      <c r="G90" s="114"/>
      <c r="H90" s="86">
        <v>50</v>
      </c>
      <c r="I90" s="86">
        <v>67</v>
      </c>
      <c r="J90" s="99">
        <v>17</v>
      </c>
      <c r="K90" s="86">
        <v>200</v>
      </c>
      <c r="L90" s="90"/>
      <c r="M90" s="96">
        <v>85</v>
      </c>
      <c r="N90" s="135"/>
      <c r="O90" s="54"/>
      <c r="P90" s="27">
        <v>7.53</v>
      </c>
      <c r="Q90" s="27">
        <v>11.18</v>
      </c>
      <c r="R90" s="90">
        <v>9.48</v>
      </c>
      <c r="S90" s="96">
        <v>16</v>
      </c>
      <c r="T90" s="114"/>
      <c r="U90" s="114"/>
      <c r="V90" s="27">
        <v>19</v>
      </c>
      <c r="W90" s="114">
        <v>186</v>
      </c>
      <c r="X90" s="86"/>
      <c r="Y90" s="96">
        <v>85</v>
      </c>
    </row>
    <row r="91" spans="1:25" s="9" customFormat="1" x14ac:dyDescent="0.25">
      <c r="A91" s="69">
        <v>10.799999999999999</v>
      </c>
      <c r="B91" s="54">
        <v>7.3999999999999986</v>
      </c>
      <c r="C91" s="27">
        <v>7.3</v>
      </c>
      <c r="D91" s="27">
        <v>10.35</v>
      </c>
      <c r="E91" s="90">
        <v>9.1999999999999993</v>
      </c>
      <c r="F91" s="103">
        <v>15</v>
      </c>
      <c r="G91" s="114">
        <v>17</v>
      </c>
      <c r="H91" s="86">
        <v>51</v>
      </c>
      <c r="I91" s="86">
        <v>68</v>
      </c>
      <c r="J91" s="99"/>
      <c r="K91" s="86">
        <v>201</v>
      </c>
      <c r="L91" s="110">
        <v>56</v>
      </c>
      <c r="M91" s="96">
        <v>86</v>
      </c>
      <c r="N91" s="135">
        <v>11.099999999999998</v>
      </c>
      <c r="O91" s="54">
        <v>7.5999999999999979</v>
      </c>
      <c r="P91" s="27">
        <v>7.55</v>
      </c>
      <c r="Q91" s="27">
        <v>11.2</v>
      </c>
      <c r="R91" s="90">
        <v>9.5</v>
      </c>
      <c r="S91" s="96">
        <v>15</v>
      </c>
      <c r="T91" s="114">
        <v>41</v>
      </c>
      <c r="U91" s="114">
        <v>41</v>
      </c>
      <c r="V91" s="13"/>
      <c r="W91" s="114">
        <v>187</v>
      </c>
      <c r="X91" s="86">
        <v>42</v>
      </c>
      <c r="Y91" s="96">
        <v>86</v>
      </c>
    </row>
    <row r="92" spans="1:25" s="9" customFormat="1" x14ac:dyDescent="0.25">
      <c r="A92" s="69">
        <v>10.899999999999999</v>
      </c>
      <c r="B92" s="54">
        <v>7.4999999999999982</v>
      </c>
      <c r="C92" s="27">
        <v>7.33</v>
      </c>
      <c r="D92" s="27">
        <v>10.38</v>
      </c>
      <c r="E92" s="90">
        <v>9.23</v>
      </c>
      <c r="F92" s="103">
        <v>14</v>
      </c>
      <c r="G92" s="114"/>
      <c r="H92" s="86">
        <v>52</v>
      </c>
      <c r="I92" s="86">
        <v>69</v>
      </c>
      <c r="J92" s="99"/>
      <c r="K92" s="86">
        <v>202</v>
      </c>
      <c r="L92" s="90"/>
      <c r="M92" s="96">
        <v>87</v>
      </c>
      <c r="N92" s="135">
        <v>11.199999999999998</v>
      </c>
      <c r="O92" s="54">
        <v>7.6999999999999975</v>
      </c>
      <c r="P92" s="27">
        <v>7.57</v>
      </c>
      <c r="Q92" s="27">
        <v>11.23</v>
      </c>
      <c r="R92" s="90">
        <v>9.5299999999999994</v>
      </c>
      <c r="S92" s="96">
        <v>14</v>
      </c>
      <c r="T92" s="114"/>
      <c r="U92" s="114"/>
      <c r="V92" s="27"/>
      <c r="W92" s="114">
        <v>188</v>
      </c>
      <c r="X92" s="86"/>
      <c r="Y92" s="96">
        <v>87</v>
      </c>
    </row>
    <row r="93" spans="1:25" s="9" customFormat="1" x14ac:dyDescent="0.25">
      <c r="A93" s="69">
        <v>11</v>
      </c>
      <c r="B93" s="54">
        <v>7.5999999999999979</v>
      </c>
      <c r="C93" s="27">
        <v>7.36</v>
      </c>
      <c r="D93" s="27">
        <v>10.41</v>
      </c>
      <c r="E93" s="90">
        <v>9.26</v>
      </c>
      <c r="F93" s="103">
        <v>13</v>
      </c>
      <c r="G93" s="114"/>
      <c r="H93" s="86">
        <v>53</v>
      </c>
      <c r="I93" s="86">
        <v>70</v>
      </c>
      <c r="J93" s="99"/>
      <c r="K93" s="86">
        <v>203</v>
      </c>
      <c r="L93" s="110"/>
      <c r="M93" s="96">
        <v>88</v>
      </c>
      <c r="N93" s="135">
        <v>11.299999999999997</v>
      </c>
      <c r="O93" s="54">
        <v>7.7999999999999972</v>
      </c>
      <c r="P93" s="27">
        <v>8</v>
      </c>
      <c r="Q93" s="27">
        <v>11.26</v>
      </c>
      <c r="R93" s="90">
        <v>9.56</v>
      </c>
      <c r="S93" s="96">
        <v>13</v>
      </c>
      <c r="T93" s="114"/>
      <c r="U93" s="114"/>
      <c r="V93" s="27"/>
      <c r="W93" s="114">
        <v>189</v>
      </c>
      <c r="X93" s="86"/>
      <c r="Y93" s="96">
        <v>88</v>
      </c>
    </row>
    <row r="94" spans="1:25" s="9" customFormat="1" x14ac:dyDescent="0.25">
      <c r="A94" s="69">
        <v>11.099999999999998</v>
      </c>
      <c r="B94" s="54">
        <v>7.6999999999999975</v>
      </c>
      <c r="C94" s="27">
        <v>7.39</v>
      </c>
      <c r="D94" s="27">
        <v>10.44</v>
      </c>
      <c r="E94" s="90">
        <v>9.2899999999999991</v>
      </c>
      <c r="F94" s="103">
        <v>12</v>
      </c>
      <c r="G94" s="114"/>
      <c r="H94" s="86">
        <v>54</v>
      </c>
      <c r="I94" s="86">
        <v>71</v>
      </c>
      <c r="J94" s="99">
        <v>18</v>
      </c>
      <c r="K94" s="86">
        <v>204</v>
      </c>
      <c r="L94" s="110">
        <v>57</v>
      </c>
      <c r="M94" s="96">
        <v>89</v>
      </c>
      <c r="N94" s="135">
        <v>11.399999999999997</v>
      </c>
      <c r="O94" s="54">
        <v>7.8999999999999968</v>
      </c>
      <c r="P94" s="27">
        <v>8.0299999999999994</v>
      </c>
      <c r="Q94" s="27">
        <v>11.29</v>
      </c>
      <c r="R94" s="90">
        <v>9.59</v>
      </c>
      <c r="S94" s="96">
        <v>12</v>
      </c>
      <c r="T94" s="114">
        <v>42</v>
      </c>
      <c r="U94" s="114">
        <v>42</v>
      </c>
      <c r="V94" s="27">
        <v>20</v>
      </c>
      <c r="W94" s="114">
        <v>190</v>
      </c>
      <c r="X94" s="86"/>
      <c r="Y94" s="96">
        <v>89</v>
      </c>
    </row>
    <row r="95" spans="1:25" s="9" customFormat="1" x14ac:dyDescent="0.25">
      <c r="A95" s="69">
        <v>11.199999999999998</v>
      </c>
      <c r="B95" s="54">
        <v>7.7999999999999972</v>
      </c>
      <c r="C95" s="27">
        <v>7.42</v>
      </c>
      <c r="D95" s="27">
        <v>10.47</v>
      </c>
      <c r="E95" s="90">
        <v>9.32</v>
      </c>
      <c r="F95" s="103">
        <v>11</v>
      </c>
      <c r="G95" s="114">
        <v>18</v>
      </c>
      <c r="H95" s="86">
        <v>55</v>
      </c>
      <c r="I95" s="86">
        <v>72</v>
      </c>
      <c r="J95" s="99"/>
      <c r="K95" s="86">
        <v>205</v>
      </c>
      <c r="L95" s="110"/>
      <c r="M95" s="96">
        <v>90</v>
      </c>
      <c r="N95" s="135">
        <v>11.499999999999996</v>
      </c>
      <c r="O95" s="54">
        <v>8</v>
      </c>
      <c r="P95" s="27">
        <v>8.06</v>
      </c>
      <c r="Q95" s="27">
        <v>11.32</v>
      </c>
      <c r="R95" s="90">
        <v>10.02</v>
      </c>
      <c r="S95" s="96">
        <v>11</v>
      </c>
      <c r="T95" s="114"/>
      <c r="U95" s="114"/>
      <c r="V95" s="13"/>
      <c r="W95" s="114">
        <v>191</v>
      </c>
      <c r="X95" s="86">
        <v>43</v>
      </c>
      <c r="Y95" s="96">
        <v>90</v>
      </c>
    </row>
    <row r="96" spans="1:25" s="9" customFormat="1" x14ac:dyDescent="0.25">
      <c r="A96" s="69">
        <v>11.299999999999997</v>
      </c>
      <c r="B96" s="54">
        <v>7.8999999999999968</v>
      </c>
      <c r="C96" s="27">
        <v>7.45</v>
      </c>
      <c r="D96" s="27">
        <v>10.5</v>
      </c>
      <c r="E96" s="90">
        <v>9.35</v>
      </c>
      <c r="F96" s="103">
        <v>10</v>
      </c>
      <c r="G96" s="114"/>
      <c r="H96" s="86">
        <v>56</v>
      </c>
      <c r="I96" s="86">
        <v>73</v>
      </c>
      <c r="J96" s="99"/>
      <c r="K96" s="86">
        <v>206</v>
      </c>
      <c r="L96" s="110"/>
      <c r="M96" s="96">
        <v>91</v>
      </c>
      <c r="N96" s="135">
        <v>11.599999999999996</v>
      </c>
      <c r="O96" s="54">
        <v>8.0999999999999961</v>
      </c>
      <c r="P96" s="27">
        <v>8.09</v>
      </c>
      <c r="Q96" s="27">
        <v>11.35</v>
      </c>
      <c r="R96" s="90">
        <v>10.050000000000001</v>
      </c>
      <c r="S96" s="96">
        <v>10</v>
      </c>
      <c r="T96" s="114"/>
      <c r="U96" s="114"/>
      <c r="V96" s="27"/>
      <c r="W96" s="114">
        <v>192</v>
      </c>
      <c r="X96" s="86"/>
      <c r="Y96" s="96">
        <v>91</v>
      </c>
    </row>
    <row r="97" spans="1:25" s="9" customFormat="1" x14ac:dyDescent="0.25">
      <c r="A97" s="69">
        <v>11.399999999999997</v>
      </c>
      <c r="B97" s="54">
        <v>8</v>
      </c>
      <c r="C97" s="27">
        <v>7.48</v>
      </c>
      <c r="D97" s="27">
        <v>10.53</v>
      </c>
      <c r="E97" s="90">
        <v>9.3800000000000008</v>
      </c>
      <c r="F97" s="103">
        <v>9</v>
      </c>
      <c r="G97" s="114"/>
      <c r="H97" s="86"/>
      <c r="I97" s="86">
        <v>74</v>
      </c>
      <c r="J97" s="99"/>
      <c r="K97" s="86">
        <v>207</v>
      </c>
      <c r="L97" s="110">
        <v>58</v>
      </c>
      <c r="M97" s="96">
        <v>92</v>
      </c>
      <c r="N97" s="135">
        <v>11.699999999999996</v>
      </c>
      <c r="O97" s="54">
        <v>8.1999999999999957</v>
      </c>
      <c r="P97" s="27">
        <v>8.1199999999999992</v>
      </c>
      <c r="Q97" s="27">
        <v>11.38</v>
      </c>
      <c r="R97" s="90">
        <v>10.08</v>
      </c>
      <c r="S97" s="96">
        <v>9</v>
      </c>
      <c r="T97" s="114">
        <v>43</v>
      </c>
      <c r="U97" s="114">
        <v>43</v>
      </c>
      <c r="V97" s="27"/>
      <c r="W97" s="114">
        <v>193</v>
      </c>
      <c r="X97" s="86"/>
      <c r="Y97" s="96">
        <v>92</v>
      </c>
    </row>
    <row r="98" spans="1:25" s="9" customFormat="1" x14ac:dyDescent="0.25">
      <c r="A98" s="69">
        <v>11.599999999999996</v>
      </c>
      <c r="B98" s="54">
        <v>8.1999999999999957</v>
      </c>
      <c r="C98" s="27">
        <v>7.51</v>
      </c>
      <c r="D98" s="27">
        <v>10.56</v>
      </c>
      <c r="E98" s="90">
        <v>9.41</v>
      </c>
      <c r="F98" s="103">
        <v>8</v>
      </c>
      <c r="G98" s="114"/>
      <c r="H98" s="86">
        <v>57</v>
      </c>
      <c r="I98" s="86">
        <v>75</v>
      </c>
      <c r="J98" s="99"/>
      <c r="K98" s="86">
        <v>208</v>
      </c>
      <c r="L98" s="110"/>
      <c r="M98" s="96">
        <v>93</v>
      </c>
      <c r="N98" s="135">
        <v>11.899999999999995</v>
      </c>
      <c r="O98" s="54">
        <v>8.399999999999995</v>
      </c>
      <c r="P98" s="27">
        <v>8.15</v>
      </c>
      <c r="Q98" s="27">
        <v>11.41</v>
      </c>
      <c r="R98" s="90">
        <v>10.11</v>
      </c>
      <c r="S98" s="96">
        <v>8</v>
      </c>
      <c r="T98" s="114"/>
      <c r="U98" s="114"/>
      <c r="V98" s="27"/>
      <c r="W98" s="114">
        <v>194</v>
      </c>
      <c r="X98" s="86"/>
      <c r="Y98" s="96">
        <v>93</v>
      </c>
    </row>
    <row r="99" spans="1:25" s="9" customFormat="1" x14ac:dyDescent="0.25">
      <c r="A99" s="69">
        <v>11.799999999999995</v>
      </c>
      <c r="B99" s="54">
        <v>8.399999999999995</v>
      </c>
      <c r="C99" s="27">
        <v>7.54</v>
      </c>
      <c r="D99" s="27">
        <v>11</v>
      </c>
      <c r="E99" s="90">
        <v>9.44</v>
      </c>
      <c r="F99" s="103">
        <v>7</v>
      </c>
      <c r="G99" s="114"/>
      <c r="H99" s="86"/>
      <c r="I99" s="86">
        <v>76</v>
      </c>
      <c r="J99" s="99">
        <v>19</v>
      </c>
      <c r="K99" s="86">
        <v>209</v>
      </c>
      <c r="L99" s="110"/>
      <c r="M99" s="96">
        <v>94</v>
      </c>
      <c r="N99" s="135">
        <v>12.099999999999994</v>
      </c>
      <c r="O99" s="54">
        <v>8.5999999999999943</v>
      </c>
      <c r="P99" s="27">
        <v>8.18</v>
      </c>
      <c r="Q99" s="27">
        <v>11.44</v>
      </c>
      <c r="R99" s="90">
        <v>10.14</v>
      </c>
      <c r="S99" s="96">
        <v>7</v>
      </c>
      <c r="T99" s="114"/>
      <c r="U99" s="114"/>
      <c r="V99" s="13">
        <v>21</v>
      </c>
      <c r="W99" s="114">
        <v>195</v>
      </c>
      <c r="X99" s="86"/>
      <c r="Y99" s="96">
        <v>94</v>
      </c>
    </row>
    <row r="100" spans="1:25" s="9" customFormat="1" x14ac:dyDescent="0.25">
      <c r="A100" s="69">
        <v>12</v>
      </c>
      <c r="B100" s="54">
        <v>8.6</v>
      </c>
      <c r="C100" s="27">
        <v>7.57</v>
      </c>
      <c r="D100" s="27">
        <v>11.04</v>
      </c>
      <c r="E100" s="90">
        <v>9.4700000000000006</v>
      </c>
      <c r="F100" s="103">
        <v>6</v>
      </c>
      <c r="G100" s="114">
        <v>19</v>
      </c>
      <c r="H100" s="86">
        <v>58</v>
      </c>
      <c r="I100" s="86">
        <v>77</v>
      </c>
      <c r="J100" s="99"/>
      <c r="K100" s="86">
        <v>210</v>
      </c>
      <c r="L100" s="110"/>
      <c r="M100" s="96">
        <v>95</v>
      </c>
      <c r="N100" s="135">
        <v>12.299999999999994</v>
      </c>
      <c r="O100" s="54">
        <v>8.7999999999999936</v>
      </c>
      <c r="P100" s="27">
        <v>8.2100000000000009</v>
      </c>
      <c r="Q100" s="27">
        <v>11.48</v>
      </c>
      <c r="R100" s="90">
        <v>10.17</v>
      </c>
      <c r="S100" s="96">
        <v>6</v>
      </c>
      <c r="T100" s="114"/>
      <c r="U100" s="114"/>
      <c r="V100" s="27"/>
      <c r="W100" s="114">
        <v>196</v>
      </c>
      <c r="X100" s="86">
        <v>44</v>
      </c>
      <c r="Y100" s="96">
        <v>95</v>
      </c>
    </row>
    <row r="101" spans="1:25" s="9" customFormat="1" x14ac:dyDescent="0.25">
      <c r="A101" s="69">
        <v>12.199999999999994</v>
      </c>
      <c r="B101" s="54">
        <v>8.8000000000000007</v>
      </c>
      <c r="C101" s="27">
        <v>8</v>
      </c>
      <c r="D101" s="27">
        <v>11.08</v>
      </c>
      <c r="E101" s="90">
        <v>9.5</v>
      </c>
      <c r="F101" s="103">
        <v>5</v>
      </c>
      <c r="G101" s="114"/>
      <c r="H101" s="86"/>
      <c r="I101" s="86">
        <v>78</v>
      </c>
      <c r="J101" s="99"/>
      <c r="K101" s="86">
        <v>211</v>
      </c>
      <c r="L101" s="110">
        <v>59</v>
      </c>
      <c r="M101" s="96">
        <v>96</v>
      </c>
      <c r="N101" s="135">
        <v>12.499999999999993</v>
      </c>
      <c r="O101" s="54">
        <v>9</v>
      </c>
      <c r="P101" s="27">
        <v>8.24</v>
      </c>
      <c r="Q101" s="27">
        <v>11.52</v>
      </c>
      <c r="R101" s="90">
        <v>10.199999999999999</v>
      </c>
      <c r="S101" s="96">
        <v>5</v>
      </c>
      <c r="T101" s="114">
        <v>44</v>
      </c>
      <c r="U101" s="114">
        <v>44</v>
      </c>
      <c r="V101" s="27"/>
      <c r="W101" s="114">
        <v>197</v>
      </c>
      <c r="X101" s="86"/>
      <c r="Y101" s="96">
        <v>96</v>
      </c>
    </row>
    <row r="102" spans="1:25" s="9" customFormat="1" x14ac:dyDescent="0.25">
      <c r="A102" s="69">
        <v>12.399999999999993</v>
      </c>
      <c r="B102" s="54">
        <v>9</v>
      </c>
      <c r="C102" s="27">
        <v>8.0299999999999994</v>
      </c>
      <c r="D102" s="27">
        <v>11.12</v>
      </c>
      <c r="E102" s="90">
        <v>9.5299999999999994</v>
      </c>
      <c r="F102" s="103">
        <v>4</v>
      </c>
      <c r="G102" s="114"/>
      <c r="H102" s="86">
        <v>59</v>
      </c>
      <c r="I102" s="86"/>
      <c r="J102" s="99"/>
      <c r="K102" s="86">
        <v>212</v>
      </c>
      <c r="L102" s="110"/>
      <c r="M102" s="96">
        <v>97</v>
      </c>
      <c r="N102" s="135">
        <v>12.699999999999992</v>
      </c>
      <c r="O102" s="54">
        <v>9.1999999999999922</v>
      </c>
      <c r="P102" s="27">
        <v>8.27</v>
      </c>
      <c r="Q102" s="27">
        <v>11.56</v>
      </c>
      <c r="R102" s="90">
        <v>10.23</v>
      </c>
      <c r="S102" s="96">
        <v>4</v>
      </c>
      <c r="T102" s="114"/>
      <c r="U102" s="114"/>
      <c r="V102" s="27"/>
      <c r="W102" s="114">
        <v>198</v>
      </c>
      <c r="X102" s="86"/>
      <c r="Y102" s="96">
        <v>97</v>
      </c>
    </row>
    <row r="103" spans="1:25" s="9" customFormat="1" x14ac:dyDescent="0.25">
      <c r="A103" s="69">
        <v>12.599999999999993</v>
      </c>
      <c r="B103" s="54">
        <v>9.1999999999999922</v>
      </c>
      <c r="C103" s="27">
        <v>8.06</v>
      </c>
      <c r="D103" s="27">
        <v>11.16</v>
      </c>
      <c r="E103" s="90">
        <v>9.56</v>
      </c>
      <c r="F103" s="103">
        <v>3</v>
      </c>
      <c r="G103" s="114"/>
      <c r="H103" s="86"/>
      <c r="I103" s="86">
        <v>79</v>
      </c>
      <c r="J103" s="99"/>
      <c r="K103" s="86">
        <v>213</v>
      </c>
      <c r="L103" s="110"/>
      <c r="M103" s="96">
        <v>98</v>
      </c>
      <c r="N103" s="135">
        <v>12.899999999999991</v>
      </c>
      <c r="O103" s="54">
        <v>9.3999999999999915</v>
      </c>
      <c r="P103" s="27">
        <v>8.3000000000000007</v>
      </c>
      <c r="Q103" s="27">
        <v>12</v>
      </c>
      <c r="R103" s="90">
        <v>10.26</v>
      </c>
      <c r="S103" s="96">
        <v>3</v>
      </c>
      <c r="T103" s="114"/>
      <c r="U103" s="114"/>
      <c r="V103" s="13"/>
      <c r="W103" s="114">
        <v>199</v>
      </c>
      <c r="X103" s="86"/>
      <c r="Y103" s="96">
        <v>98</v>
      </c>
    </row>
    <row r="104" spans="1:25" s="9" customFormat="1" x14ac:dyDescent="0.25">
      <c r="A104" s="69">
        <v>12.799999999999992</v>
      </c>
      <c r="B104" s="54">
        <v>9.3999999999999915</v>
      </c>
      <c r="C104" s="27">
        <v>8.09</v>
      </c>
      <c r="D104" s="27">
        <v>11.2</v>
      </c>
      <c r="E104" s="90">
        <v>10</v>
      </c>
      <c r="F104" s="103">
        <v>2</v>
      </c>
      <c r="G104" s="114"/>
      <c r="H104" s="86"/>
      <c r="I104" s="86"/>
      <c r="J104" s="99"/>
      <c r="K104" s="86">
        <v>214</v>
      </c>
      <c r="L104" s="110"/>
      <c r="M104" s="96">
        <v>99</v>
      </c>
      <c r="N104" s="135">
        <v>13.099999999999991</v>
      </c>
      <c r="O104" s="54">
        <v>9.5999999999999908</v>
      </c>
      <c r="P104" s="27">
        <v>8.33</v>
      </c>
      <c r="Q104" s="27">
        <v>12.04</v>
      </c>
      <c r="R104" s="90">
        <v>10.29</v>
      </c>
      <c r="S104" s="96">
        <v>2</v>
      </c>
      <c r="T104" s="114"/>
      <c r="U104" s="114"/>
      <c r="V104" s="27"/>
      <c r="W104" s="114"/>
      <c r="X104" s="86"/>
      <c r="Y104" s="96">
        <v>99</v>
      </c>
    </row>
    <row r="105" spans="1:25" s="9" customFormat="1" x14ac:dyDescent="0.25">
      <c r="A105" s="70">
        <v>13</v>
      </c>
      <c r="B105" s="72">
        <v>9.5999999999999908</v>
      </c>
      <c r="C105" s="64">
        <v>8.1199999999999992</v>
      </c>
      <c r="D105" s="64">
        <v>11.24</v>
      </c>
      <c r="E105" s="91">
        <v>10.039999999999999</v>
      </c>
      <c r="F105" s="103">
        <v>1</v>
      </c>
      <c r="G105" s="120">
        <v>20</v>
      </c>
      <c r="H105" s="121">
        <v>60</v>
      </c>
      <c r="I105" s="121">
        <v>80</v>
      </c>
      <c r="J105" s="127">
        <v>20</v>
      </c>
      <c r="K105" s="85">
        <v>215</v>
      </c>
      <c r="L105" s="122">
        <v>60</v>
      </c>
      <c r="M105" s="95">
        <v>100</v>
      </c>
      <c r="N105" s="136">
        <v>13.29999999999999</v>
      </c>
      <c r="O105" s="72">
        <v>9.7999999999999901</v>
      </c>
      <c r="P105" s="64">
        <v>8.36</v>
      </c>
      <c r="Q105" s="64">
        <v>12.08</v>
      </c>
      <c r="R105" s="91">
        <v>10.32</v>
      </c>
      <c r="S105" s="96">
        <v>1</v>
      </c>
      <c r="T105" s="120">
        <v>45</v>
      </c>
      <c r="U105" s="120">
        <v>45</v>
      </c>
      <c r="V105" s="12">
        <v>22</v>
      </c>
      <c r="W105" s="120">
        <v>200</v>
      </c>
      <c r="X105" s="121">
        <v>45</v>
      </c>
      <c r="Y105" s="95">
        <v>100</v>
      </c>
    </row>
    <row r="106" spans="1:25" ht="15.75" thickBot="1" x14ac:dyDescent="0.3">
      <c r="A106" s="71">
        <v>13.1</v>
      </c>
      <c r="B106" s="71">
        <v>9.6999999999999993</v>
      </c>
      <c r="C106" s="73">
        <v>8.1300000000000008</v>
      </c>
      <c r="D106" s="73">
        <v>11.25</v>
      </c>
      <c r="E106" s="92">
        <v>10.050000000000001</v>
      </c>
      <c r="F106" s="106">
        <v>0</v>
      </c>
      <c r="G106" s="115"/>
      <c r="H106" s="75"/>
      <c r="I106" s="75"/>
      <c r="J106" s="98"/>
      <c r="K106" s="75"/>
      <c r="L106" s="92"/>
      <c r="M106" s="94">
        <v>100</v>
      </c>
      <c r="N106" s="137">
        <v>13.4</v>
      </c>
      <c r="O106" s="71">
        <v>9.9</v>
      </c>
      <c r="P106" s="73">
        <v>8.3699999999999992</v>
      </c>
      <c r="Q106" s="73">
        <v>12.09</v>
      </c>
      <c r="R106" s="92">
        <v>10.33</v>
      </c>
      <c r="S106" s="75">
        <v>0</v>
      </c>
      <c r="T106" s="115"/>
      <c r="U106" s="73"/>
      <c r="V106" s="73"/>
      <c r="W106" s="115">
        <v>84</v>
      </c>
      <c r="X106" s="75">
        <v>0</v>
      </c>
      <c r="Y106" s="94">
        <v>100</v>
      </c>
    </row>
  </sheetData>
  <mergeCells count="9">
    <mergeCell ref="A1:Y1"/>
    <mergeCell ref="A2:M2"/>
    <mergeCell ref="N2:Y2"/>
    <mergeCell ref="A3:B3"/>
    <mergeCell ref="G3:I3"/>
    <mergeCell ref="N3:O3"/>
    <mergeCell ref="T3:U3"/>
    <mergeCell ref="D3:E3"/>
    <mergeCell ref="Q3:R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7"/>
  <sheetViews>
    <sheetView topLeftCell="L58" workbookViewId="0">
      <selection activeCell="U94" sqref="U94"/>
    </sheetView>
  </sheetViews>
  <sheetFormatPr defaultRowHeight="15" x14ac:dyDescent="0.25"/>
  <cols>
    <col min="1" max="1" width="10.85546875" customWidth="1"/>
    <col min="3" max="3" width="9.140625" style="45"/>
    <col min="4" max="4" width="12.28515625" customWidth="1"/>
    <col min="6" max="6" width="9.140625" style="45"/>
    <col min="7" max="7" width="6.28515625" customWidth="1"/>
    <col min="8" max="8" width="10.28515625" customWidth="1"/>
    <col min="11" max="11" width="10.85546875" customWidth="1"/>
    <col min="15" max="15" width="8.85546875" customWidth="1"/>
    <col min="16" max="16" width="6.140625" style="29" customWidth="1"/>
    <col min="17" max="17" width="12.28515625" customWidth="1"/>
    <col min="23" max="23" width="6.7109375" customWidth="1"/>
    <col min="31" max="31" width="6.85546875" style="29" customWidth="1"/>
  </cols>
  <sheetData>
    <row r="1" spans="1:31" s="9" customFormat="1" ht="15" customHeight="1" thickBot="1" x14ac:dyDescent="0.3">
      <c r="A1" s="401" t="s">
        <v>81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38"/>
    </row>
    <row r="2" spans="1:31" s="9" customFormat="1" ht="15.75" thickBot="1" x14ac:dyDescent="0.3">
      <c r="A2" s="404" t="s">
        <v>57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14"/>
      <c r="Q2" s="404" t="s">
        <v>58</v>
      </c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05"/>
      <c r="AE2" s="14"/>
    </row>
    <row r="3" spans="1:31" s="9" customFormat="1" x14ac:dyDescent="0.25">
      <c r="A3" s="408" t="s">
        <v>59</v>
      </c>
      <c r="B3" s="409"/>
      <c r="C3" s="43" t="s">
        <v>60</v>
      </c>
      <c r="D3" s="60" t="s">
        <v>61</v>
      </c>
      <c r="E3" s="409" t="s">
        <v>62</v>
      </c>
      <c r="F3" s="409"/>
      <c r="G3" s="14"/>
      <c r="H3" s="409" t="s">
        <v>63</v>
      </c>
      <c r="I3" s="409"/>
      <c r="J3" s="409"/>
      <c r="K3" s="16" t="s">
        <v>82</v>
      </c>
      <c r="L3" s="409" t="s">
        <v>64</v>
      </c>
      <c r="M3" s="409"/>
      <c r="N3" s="15" t="s">
        <v>65</v>
      </c>
      <c r="O3" s="15" t="s">
        <v>66</v>
      </c>
      <c r="P3" s="93"/>
      <c r="Q3" s="408" t="s">
        <v>59</v>
      </c>
      <c r="R3" s="409"/>
      <c r="S3" s="15" t="s">
        <v>60</v>
      </c>
      <c r="T3" s="60" t="s">
        <v>61</v>
      </c>
      <c r="U3" s="409" t="s">
        <v>62</v>
      </c>
      <c r="V3" s="409"/>
      <c r="W3" s="37"/>
      <c r="X3" s="409" t="s">
        <v>63</v>
      </c>
      <c r="Y3" s="409"/>
      <c r="Z3" s="16" t="s">
        <v>82</v>
      </c>
      <c r="AA3" s="409" t="s">
        <v>64</v>
      </c>
      <c r="AB3" s="409"/>
      <c r="AC3" s="15" t="s">
        <v>65</v>
      </c>
      <c r="AD3" s="15" t="s">
        <v>66</v>
      </c>
      <c r="AE3" s="93"/>
    </row>
    <row r="4" spans="1:31" s="9" customFormat="1" ht="195" x14ac:dyDescent="0.25">
      <c r="A4" s="18" t="s">
        <v>84</v>
      </c>
      <c r="B4" s="19" t="s">
        <v>69</v>
      </c>
      <c r="C4" s="44" t="s">
        <v>85</v>
      </c>
      <c r="D4" s="18" t="s">
        <v>86</v>
      </c>
      <c r="E4" s="19" t="s">
        <v>79</v>
      </c>
      <c r="F4" s="44" t="s">
        <v>89</v>
      </c>
      <c r="G4" s="17" t="s">
        <v>67</v>
      </c>
      <c r="H4" s="19" t="s">
        <v>71</v>
      </c>
      <c r="I4" s="19" t="s">
        <v>72</v>
      </c>
      <c r="J4" s="19" t="s">
        <v>73</v>
      </c>
      <c r="K4" s="20" t="s">
        <v>74</v>
      </c>
      <c r="L4" s="19" t="s">
        <v>87</v>
      </c>
      <c r="M4" s="19" t="s">
        <v>75</v>
      </c>
      <c r="N4" s="19" t="s">
        <v>88</v>
      </c>
      <c r="O4" s="19" t="s">
        <v>76</v>
      </c>
      <c r="P4" s="94" t="s">
        <v>67</v>
      </c>
      <c r="Q4" s="18" t="s">
        <v>84</v>
      </c>
      <c r="R4" s="19" t="s">
        <v>69</v>
      </c>
      <c r="S4" s="19" t="s">
        <v>85</v>
      </c>
      <c r="T4" s="18" t="s">
        <v>86</v>
      </c>
      <c r="U4" s="19" t="s">
        <v>79</v>
      </c>
      <c r="V4" s="19" t="s">
        <v>89</v>
      </c>
      <c r="W4" s="39" t="s">
        <v>67</v>
      </c>
      <c r="X4" s="19" t="s">
        <v>72</v>
      </c>
      <c r="Y4" s="19" t="s">
        <v>73</v>
      </c>
      <c r="Z4" s="20" t="s">
        <v>74</v>
      </c>
      <c r="AA4" s="19" t="s">
        <v>87</v>
      </c>
      <c r="AB4" s="19" t="s">
        <v>75</v>
      </c>
      <c r="AC4" s="19" t="s">
        <v>88</v>
      </c>
      <c r="AD4" s="19" t="s">
        <v>76</v>
      </c>
      <c r="AE4" s="94" t="s">
        <v>67</v>
      </c>
    </row>
    <row r="5" spans="1:31" s="9" customFormat="1" x14ac:dyDescent="0.25">
      <c r="A5" s="61">
        <v>1</v>
      </c>
      <c r="B5" s="62">
        <v>1</v>
      </c>
      <c r="C5" s="44">
        <v>1</v>
      </c>
      <c r="D5" s="61">
        <v>1</v>
      </c>
      <c r="E5" s="62">
        <v>1</v>
      </c>
      <c r="F5" s="44">
        <v>1</v>
      </c>
      <c r="G5" s="76">
        <v>100</v>
      </c>
      <c r="H5" s="62">
        <v>0</v>
      </c>
      <c r="I5" s="62">
        <v>0</v>
      </c>
      <c r="J5" s="62">
        <v>0</v>
      </c>
      <c r="K5" s="147">
        <v>-40</v>
      </c>
      <c r="L5" s="62">
        <v>1</v>
      </c>
      <c r="M5" s="62">
        <v>1</v>
      </c>
      <c r="N5" s="13">
        <v>1</v>
      </c>
      <c r="O5" s="62">
        <v>1</v>
      </c>
      <c r="P5" s="67">
        <v>0</v>
      </c>
      <c r="Q5" s="61">
        <v>1</v>
      </c>
      <c r="R5" s="62">
        <v>1</v>
      </c>
      <c r="S5" s="62">
        <v>1</v>
      </c>
      <c r="T5" s="61">
        <v>1</v>
      </c>
      <c r="U5" s="62">
        <v>1</v>
      </c>
      <c r="V5" s="62">
        <v>1</v>
      </c>
      <c r="W5" s="77">
        <v>100</v>
      </c>
      <c r="X5" s="62">
        <v>0</v>
      </c>
      <c r="Y5" s="62">
        <v>0</v>
      </c>
      <c r="Z5" s="147">
        <v>-40</v>
      </c>
      <c r="AA5" s="151">
        <v>159</v>
      </c>
      <c r="AB5" s="62">
        <v>99</v>
      </c>
      <c r="AC5" s="151">
        <v>8.4</v>
      </c>
      <c r="AD5" s="62">
        <v>6</v>
      </c>
      <c r="AE5" s="67">
        <v>0</v>
      </c>
    </row>
    <row r="6" spans="1:31" s="9" customFormat="1" x14ac:dyDescent="0.25">
      <c r="A6" s="33">
        <v>8.4</v>
      </c>
      <c r="B6" s="12">
        <v>4.3</v>
      </c>
      <c r="C6" s="11">
        <v>3.2</v>
      </c>
      <c r="D6" s="33">
        <v>5.9</v>
      </c>
      <c r="E6" s="11">
        <v>3.3</v>
      </c>
      <c r="F6" s="11">
        <v>7.3</v>
      </c>
      <c r="G6" s="21">
        <v>100</v>
      </c>
      <c r="H6" s="12"/>
      <c r="I6" s="145">
        <v>1</v>
      </c>
      <c r="J6" s="145">
        <v>1</v>
      </c>
      <c r="K6" s="146">
        <v>-4</v>
      </c>
      <c r="L6" s="145">
        <v>180</v>
      </c>
      <c r="M6" s="13">
        <v>110</v>
      </c>
      <c r="N6" s="13">
        <v>13</v>
      </c>
      <c r="O6" s="145">
        <v>10</v>
      </c>
      <c r="P6" s="96">
        <v>1</v>
      </c>
      <c r="Q6" s="33">
        <v>9</v>
      </c>
      <c r="R6" s="12">
        <v>4.5</v>
      </c>
      <c r="S6" s="11">
        <v>3.4</v>
      </c>
      <c r="T6" s="33">
        <v>6.1</v>
      </c>
      <c r="U6" s="11">
        <v>3.5</v>
      </c>
      <c r="V6" s="11">
        <v>8</v>
      </c>
      <c r="W6" s="40">
        <v>100</v>
      </c>
      <c r="X6" s="145">
        <v>1</v>
      </c>
      <c r="Y6" s="145"/>
      <c r="Z6" s="146">
        <v>-3</v>
      </c>
      <c r="AA6" s="151">
        <v>160</v>
      </c>
      <c r="AB6" s="62">
        <v>100</v>
      </c>
      <c r="AC6" s="151">
        <v>8.5</v>
      </c>
      <c r="AD6" s="145">
        <v>7</v>
      </c>
      <c r="AE6" s="96">
        <v>1</v>
      </c>
    </row>
    <row r="7" spans="1:31" s="9" customFormat="1" ht="15" customHeight="1" x14ac:dyDescent="0.25">
      <c r="A7" s="24"/>
      <c r="B7" s="10"/>
      <c r="C7" s="27">
        <v>3.21</v>
      </c>
      <c r="D7" s="24"/>
      <c r="E7" s="27">
        <v>3.31</v>
      </c>
      <c r="F7" s="27">
        <v>7.33</v>
      </c>
      <c r="G7" s="23">
        <v>99</v>
      </c>
      <c r="H7" s="10"/>
      <c r="I7" s="10"/>
      <c r="J7" s="13"/>
      <c r="K7" s="25"/>
      <c r="L7" s="13">
        <v>182</v>
      </c>
      <c r="M7" s="13">
        <v>111</v>
      </c>
      <c r="N7" s="13">
        <v>13.5</v>
      </c>
      <c r="O7" s="13">
        <v>11</v>
      </c>
      <c r="P7" s="96">
        <v>2</v>
      </c>
      <c r="Q7" s="24"/>
      <c r="R7" s="10"/>
      <c r="S7" s="27">
        <v>3.41</v>
      </c>
      <c r="T7" s="24"/>
      <c r="U7" s="27">
        <v>3.52</v>
      </c>
      <c r="V7" s="27">
        <v>8.0500000000000007</v>
      </c>
      <c r="W7" s="41">
        <v>99</v>
      </c>
      <c r="X7" s="10"/>
      <c r="Y7" s="13">
        <v>1</v>
      </c>
      <c r="Z7" s="25"/>
      <c r="AA7" s="13">
        <v>162</v>
      </c>
      <c r="AB7" s="62">
        <v>101</v>
      </c>
      <c r="AC7" s="13">
        <v>8.8000000000000007</v>
      </c>
      <c r="AD7" s="13">
        <v>8</v>
      </c>
      <c r="AE7" s="96">
        <v>2</v>
      </c>
    </row>
    <row r="8" spans="1:31" s="9" customFormat="1" ht="15" customHeight="1" x14ac:dyDescent="0.25">
      <c r="A8" s="24"/>
      <c r="B8" s="10"/>
      <c r="C8" s="27">
        <v>3.22</v>
      </c>
      <c r="D8" s="24"/>
      <c r="E8" s="27">
        <v>3.33</v>
      </c>
      <c r="F8" s="27">
        <v>7.37</v>
      </c>
      <c r="G8" s="23">
        <v>98</v>
      </c>
      <c r="H8" s="10"/>
      <c r="I8" s="13">
        <v>2</v>
      </c>
      <c r="J8" s="13">
        <v>2</v>
      </c>
      <c r="K8" s="32">
        <v>-3</v>
      </c>
      <c r="L8" s="13">
        <v>184</v>
      </c>
      <c r="M8" s="13">
        <v>112</v>
      </c>
      <c r="N8" s="13">
        <v>14</v>
      </c>
      <c r="O8" s="13">
        <v>12</v>
      </c>
      <c r="P8" s="96">
        <v>3</v>
      </c>
      <c r="Q8" s="24"/>
      <c r="R8" s="10"/>
      <c r="S8" s="27">
        <v>3.42</v>
      </c>
      <c r="T8" s="24"/>
      <c r="U8" s="27">
        <v>3.54</v>
      </c>
      <c r="V8" s="27">
        <v>8.1</v>
      </c>
      <c r="W8" s="41">
        <v>98</v>
      </c>
      <c r="X8" s="10"/>
      <c r="Y8" s="10"/>
      <c r="Z8" s="32">
        <v>-2</v>
      </c>
      <c r="AA8" s="13">
        <v>164</v>
      </c>
      <c r="AB8" s="62">
        <v>102</v>
      </c>
      <c r="AC8" s="13">
        <v>9</v>
      </c>
      <c r="AD8" s="13">
        <v>9</v>
      </c>
      <c r="AE8" s="96">
        <v>3</v>
      </c>
    </row>
    <row r="9" spans="1:31" s="9" customFormat="1" ht="15" customHeight="1" x14ac:dyDescent="0.25">
      <c r="A9" s="24"/>
      <c r="B9" s="10"/>
      <c r="C9" s="27">
        <v>3.23</v>
      </c>
      <c r="D9" s="24"/>
      <c r="E9" s="27">
        <v>3.35</v>
      </c>
      <c r="F9" s="27">
        <v>7.41</v>
      </c>
      <c r="G9" s="23">
        <v>97</v>
      </c>
      <c r="H9" s="10"/>
      <c r="I9" s="13"/>
      <c r="J9" s="13"/>
      <c r="K9" s="25"/>
      <c r="L9" s="13">
        <v>186</v>
      </c>
      <c r="M9" s="13">
        <v>113</v>
      </c>
      <c r="N9" s="13">
        <v>14.4</v>
      </c>
      <c r="O9" s="13">
        <v>13</v>
      </c>
      <c r="P9" s="96">
        <v>4</v>
      </c>
      <c r="Q9" s="24"/>
      <c r="R9" s="10"/>
      <c r="S9" s="27">
        <v>3.43</v>
      </c>
      <c r="T9" s="24"/>
      <c r="U9" s="27">
        <v>3.57</v>
      </c>
      <c r="V9" s="27">
        <v>8.15</v>
      </c>
      <c r="W9" s="41">
        <v>97</v>
      </c>
      <c r="X9" s="13">
        <v>2</v>
      </c>
      <c r="Y9" s="13"/>
      <c r="Z9" s="25"/>
      <c r="AA9" s="13">
        <v>166</v>
      </c>
      <c r="AB9" s="62">
        <v>103</v>
      </c>
      <c r="AC9" s="13">
        <v>9.3000000000000007</v>
      </c>
      <c r="AD9" s="13">
        <v>10</v>
      </c>
      <c r="AE9" s="96">
        <v>4</v>
      </c>
    </row>
    <row r="10" spans="1:31" s="9" customFormat="1" ht="15" customHeight="1" x14ac:dyDescent="0.25">
      <c r="A10" s="24"/>
      <c r="B10" s="10"/>
      <c r="C10" s="27">
        <v>3.24</v>
      </c>
      <c r="D10" s="28">
        <v>6</v>
      </c>
      <c r="E10" s="27">
        <v>3.37</v>
      </c>
      <c r="F10" s="27">
        <v>7.45</v>
      </c>
      <c r="G10" s="23">
        <v>96</v>
      </c>
      <c r="H10" s="10"/>
      <c r="I10" s="13">
        <v>3</v>
      </c>
      <c r="J10" s="13">
        <v>3</v>
      </c>
      <c r="K10" s="25"/>
      <c r="L10" s="13">
        <v>188</v>
      </c>
      <c r="M10" s="13">
        <v>114</v>
      </c>
      <c r="N10" s="13">
        <v>14.7</v>
      </c>
      <c r="O10" s="13">
        <v>14</v>
      </c>
      <c r="P10" s="96">
        <v>5</v>
      </c>
      <c r="Q10" s="24"/>
      <c r="R10" s="10"/>
      <c r="S10" s="27">
        <v>3.44</v>
      </c>
      <c r="T10" s="28">
        <v>6.2</v>
      </c>
      <c r="U10" s="27">
        <v>4</v>
      </c>
      <c r="V10" s="27">
        <v>8.1999999999999993</v>
      </c>
      <c r="W10" s="41">
        <v>96</v>
      </c>
      <c r="X10" s="10"/>
      <c r="Y10" s="10"/>
      <c r="Z10" s="25"/>
      <c r="AA10" s="13">
        <v>168</v>
      </c>
      <c r="AB10" s="62">
        <v>104</v>
      </c>
      <c r="AC10" s="13">
        <v>9.6</v>
      </c>
      <c r="AD10" s="13">
        <v>11</v>
      </c>
      <c r="AE10" s="96">
        <v>5</v>
      </c>
    </row>
    <row r="11" spans="1:31" s="9" customFormat="1" ht="15" customHeight="1" x14ac:dyDescent="0.25">
      <c r="A11" s="28">
        <v>8.5</v>
      </c>
      <c r="B11" s="10"/>
      <c r="C11" s="27">
        <v>3.25</v>
      </c>
      <c r="D11" s="24"/>
      <c r="E11" s="27">
        <v>3.39</v>
      </c>
      <c r="F11" s="27">
        <v>7.49</v>
      </c>
      <c r="G11" s="23">
        <v>95</v>
      </c>
      <c r="H11" s="13"/>
      <c r="I11" s="13"/>
      <c r="J11" s="13"/>
      <c r="K11" s="32"/>
      <c r="L11" s="13">
        <v>190</v>
      </c>
      <c r="M11" s="13">
        <v>115</v>
      </c>
      <c r="N11" s="13">
        <v>15</v>
      </c>
      <c r="O11" s="13">
        <v>15</v>
      </c>
      <c r="P11" s="96">
        <v>6</v>
      </c>
      <c r="Q11" s="28">
        <v>9.1</v>
      </c>
      <c r="R11" s="10"/>
      <c r="S11" s="27">
        <v>3.45</v>
      </c>
      <c r="T11" s="24"/>
      <c r="U11" s="27">
        <v>4.04</v>
      </c>
      <c r="V11" s="27">
        <v>8.25</v>
      </c>
      <c r="W11" s="41">
        <v>95</v>
      </c>
      <c r="X11" s="13"/>
      <c r="Y11" s="13">
        <v>2</v>
      </c>
      <c r="Z11" s="32"/>
      <c r="AA11" s="13">
        <v>170</v>
      </c>
      <c r="AB11" s="62">
        <v>105</v>
      </c>
      <c r="AC11" s="13">
        <v>9.8000000000000007</v>
      </c>
      <c r="AD11" s="13">
        <v>12</v>
      </c>
      <c r="AE11" s="96">
        <v>6</v>
      </c>
    </row>
    <row r="12" spans="1:31" s="9" customFormat="1" ht="15" customHeight="1" x14ac:dyDescent="0.25">
      <c r="A12" s="24"/>
      <c r="B12" s="13">
        <v>4.4000000000000004</v>
      </c>
      <c r="C12" s="27">
        <v>3.26</v>
      </c>
      <c r="D12" s="24"/>
      <c r="E12" s="27">
        <v>3.41</v>
      </c>
      <c r="F12" s="27">
        <v>7.53</v>
      </c>
      <c r="G12" s="23">
        <v>94</v>
      </c>
      <c r="H12" s="10"/>
      <c r="I12" s="13"/>
      <c r="J12" s="13">
        <v>4</v>
      </c>
      <c r="K12" s="32">
        <v>-2</v>
      </c>
      <c r="L12" s="13">
        <v>192</v>
      </c>
      <c r="M12" s="13">
        <v>116</v>
      </c>
      <c r="N12" s="13">
        <v>15.4</v>
      </c>
      <c r="O12" s="13">
        <v>16</v>
      </c>
      <c r="P12" s="96">
        <v>7</v>
      </c>
      <c r="Q12" s="24"/>
      <c r="R12" s="13">
        <v>4.5999999999999996</v>
      </c>
      <c r="S12" s="27">
        <v>3.46</v>
      </c>
      <c r="T12" s="24"/>
      <c r="U12" s="27">
        <v>4.08</v>
      </c>
      <c r="V12" s="27">
        <v>8.31</v>
      </c>
      <c r="W12" s="41">
        <v>94</v>
      </c>
      <c r="X12" s="13"/>
      <c r="Y12" s="13"/>
      <c r="Z12" s="32">
        <v>-1</v>
      </c>
      <c r="AA12" s="13">
        <v>172</v>
      </c>
      <c r="AB12" s="62">
        <v>106</v>
      </c>
      <c r="AC12" s="13">
        <v>10</v>
      </c>
      <c r="AD12" s="13">
        <v>13</v>
      </c>
      <c r="AE12" s="96">
        <v>7</v>
      </c>
    </row>
    <row r="13" spans="1:31" s="9" customFormat="1" ht="15" customHeight="1" x14ac:dyDescent="0.25">
      <c r="A13" s="24"/>
      <c r="B13" s="10"/>
      <c r="C13" s="27">
        <v>3.27</v>
      </c>
      <c r="D13" s="24"/>
      <c r="E13" s="27">
        <v>3.43</v>
      </c>
      <c r="F13" s="27">
        <v>7.57</v>
      </c>
      <c r="G13" s="23">
        <v>93</v>
      </c>
      <c r="H13" s="10"/>
      <c r="I13" s="13">
        <v>4</v>
      </c>
      <c r="J13" s="13"/>
      <c r="K13" s="25"/>
      <c r="L13" s="13">
        <v>193</v>
      </c>
      <c r="M13" s="13">
        <v>117</v>
      </c>
      <c r="N13" s="13">
        <v>15.7</v>
      </c>
      <c r="O13" s="13">
        <v>17</v>
      </c>
      <c r="P13" s="96">
        <v>8</v>
      </c>
      <c r="Q13" s="24"/>
      <c r="R13" s="10"/>
      <c r="S13" s="27">
        <v>3.47</v>
      </c>
      <c r="T13" s="24"/>
      <c r="U13" s="27">
        <v>4.12</v>
      </c>
      <c r="V13" s="27">
        <v>8.3699999999999992</v>
      </c>
      <c r="W13" s="41">
        <v>93</v>
      </c>
      <c r="X13" s="13">
        <v>3</v>
      </c>
      <c r="Y13" s="13"/>
      <c r="Z13" s="25"/>
      <c r="AA13" s="13">
        <v>173</v>
      </c>
      <c r="AB13" s="62">
        <v>107</v>
      </c>
      <c r="AC13" s="13">
        <v>10.3</v>
      </c>
      <c r="AD13" s="13">
        <v>14</v>
      </c>
      <c r="AE13" s="96">
        <v>8</v>
      </c>
    </row>
    <row r="14" spans="1:31" s="9" customFormat="1" ht="15" customHeight="1" x14ac:dyDescent="0.25">
      <c r="A14" s="24"/>
      <c r="B14" s="10"/>
      <c r="C14" s="27">
        <v>3.28</v>
      </c>
      <c r="D14" s="28">
        <v>6.1</v>
      </c>
      <c r="E14" s="27">
        <v>3.45</v>
      </c>
      <c r="F14" s="27">
        <v>8.02</v>
      </c>
      <c r="G14" s="23">
        <v>92</v>
      </c>
      <c r="H14" s="10"/>
      <c r="I14" s="13"/>
      <c r="J14" s="13">
        <v>5</v>
      </c>
      <c r="K14" s="25"/>
      <c r="L14" s="13">
        <v>194</v>
      </c>
      <c r="M14" s="13">
        <v>118</v>
      </c>
      <c r="N14" s="13">
        <v>16</v>
      </c>
      <c r="O14" s="13">
        <v>18</v>
      </c>
      <c r="P14" s="96">
        <v>9</v>
      </c>
      <c r="Q14" s="24"/>
      <c r="R14" s="10"/>
      <c r="S14" s="27">
        <v>3.48</v>
      </c>
      <c r="T14" s="28">
        <v>6.3</v>
      </c>
      <c r="U14" s="27">
        <v>4.16</v>
      </c>
      <c r="V14" s="27">
        <v>8.44</v>
      </c>
      <c r="W14" s="41">
        <v>92</v>
      </c>
      <c r="X14" s="13"/>
      <c r="Y14" s="13"/>
      <c r="Z14" s="25"/>
      <c r="AA14" s="13">
        <v>174</v>
      </c>
      <c r="AB14" s="62">
        <v>108</v>
      </c>
      <c r="AC14" s="13">
        <v>10.6</v>
      </c>
      <c r="AD14" s="13">
        <v>15</v>
      </c>
      <c r="AE14" s="96">
        <v>9</v>
      </c>
    </row>
    <row r="15" spans="1:31" s="9" customFormat="1" ht="15" customHeight="1" x14ac:dyDescent="0.25">
      <c r="A15" s="24"/>
      <c r="B15" s="10"/>
      <c r="C15" s="27">
        <v>3.3</v>
      </c>
      <c r="D15" s="24"/>
      <c r="E15" s="27">
        <v>3.48</v>
      </c>
      <c r="F15" s="27">
        <v>8.08</v>
      </c>
      <c r="G15" s="23">
        <v>91</v>
      </c>
      <c r="H15" s="13">
        <v>1</v>
      </c>
      <c r="I15" s="13"/>
      <c r="J15" s="13"/>
      <c r="K15" s="25"/>
      <c r="L15" s="13">
        <v>195</v>
      </c>
      <c r="M15" s="13">
        <v>119</v>
      </c>
      <c r="N15" s="13">
        <v>16.3</v>
      </c>
      <c r="O15" s="13">
        <v>19</v>
      </c>
      <c r="P15" s="96">
        <v>10</v>
      </c>
      <c r="Q15" s="24"/>
      <c r="R15" s="10"/>
      <c r="S15" s="27">
        <v>3.5</v>
      </c>
      <c r="T15" s="24"/>
      <c r="U15" s="27">
        <v>4.2</v>
      </c>
      <c r="V15" s="27">
        <v>8.52</v>
      </c>
      <c r="W15" s="41">
        <v>91</v>
      </c>
      <c r="X15" s="13"/>
      <c r="Y15" s="13">
        <v>3</v>
      </c>
      <c r="Z15" s="25"/>
      <c r="AA15" s="13">
        <v>175</v>
      </c>
      <c r="AB15" s="62">
        <v>109</v>
      </c>
      <c r="AC15" s="13">
        <v>10.8</v>
      </c>
      <c r="AD15" s="13">
        <v>16</v>
      </c>
      <c r="AE15" s="96">
        <v>10</v>
      </c>
    </row>
    <row r="16" spans="1:31" s="9" customFormat="1" ht="15" customHeight="1" x14ac:dyDescent="0.25">
      <c r="A16" s="28">
        <v>8.6</v>
      </c>
      <c r="B16" s="10"/>
      <c r="C16" s="27">
        <v>3.32</v>
      </c>
      <c r="D16" s="24"/>
      <c r="E16" s="27">
        <v>3.51</v>
      </c>
      <c r="F16" s="27">
        <v>8.14</v>
      </c>
      <c r="G16" s="23">
        <v>90</v>
      </c>
      <c r="H16" s="10"/>
      <c r="I16" s="13">
        <v>5</v>
      </c>
      <c r="J16" s="13">
        <v>6</v>
      </c>
      <c r="K16" s="32">
        <v>-1</v>
      </c>
      <c r="L16" s="13">
        <v>196</v>
      </c>
      <c r="M16" s="13">
        <v>120</v>
      </c>
      <c r="N16" s="13">
        <v>16.600000000000001</v>
      </c>
      <c r="O16" s="13">
        <v>20</v>
      </c>
      <c r="P16" s="96">
        <v>11</v>
      </c>
      <c r="Q16" s="28">
        <v>9.1999999999999993</v>
      </c>
      <c r="R16" s="10"/>
      <c r="S16" s="27">
        <v>3.52</v>
      </c>
      <c r="T16" s="24"/>
      <c r="U16" s="27">
        <v>4.25</v>
      </c>
      <c r="V16" s="27">
        <v>9.01</v>
      </c>
      <c r="W16" s="41">
        <v>90</v>
      </c>
      <c r="X16" s="13"/>
      <c r="Y16" s="13"/>
      <c r="Z16" s="32">
        <v>0</v>
      </c>
      <c r="AA16" s="13">
        <v>176</v>
      </c>
      <c r="AB16" s="62">
        <v>110</v>
      </c>
      <c r="AC16" s="13">
        <v>11</v>
      </c>
      <c r="AD16" s="13">
        <v>17</v>
      </c>
      <c r="AE16" s="96">
        <v>11</v>
      </c>
    </row>
    <row r="17" spans="1:31" s="9" customFormat="1" ht="15" customHeight="1" x14ac:dyDescent="0.25">
      <c r="A17" s="24"/>
      <c r="B17" s="13">
        <v>4.5</v>
      </c>
      <c r="C17" s="27">
        <v>3.34</v>
      </c>
      <c r="D17" s="28">
        <v>6.2</v>
      </c>
      <c r="E17" s="27">
        <v>3.54</v>
      </c>
      <c r="F17" s="27">
        <v>8.1999999999999993</v>
      </c>
      <c r="G17" s="23">
        <v>89</v>
      </c>
      <c r="H17" s="10"/>
      <c r="I17" s="13"/>
      <c r="J17" s="13"/>
      <c r="K17" s="25"/>
      <c r="L17" s="13">
        <v>197</v>
      </c>
      <c r="M17" s="13">
        <v>121</v>
      </c>
      <c r="N17" s="13">
        <v>16.8</v>
      </c>
      <c r="O17" s="13"/>
      <c r="P17" s="96">
        <v>12</v>
      </c>
      <c r="Q17" s="24"/>
      <c r="R17" s="13">
        <v>4.7</v>
      </c>
      <c r="S17" s="27">
        <v>3.54</v>
      </c>
      <c r="T17" s="28">
        <v>6.4</v>
      </c>
      <c r="U17" s="27">
        <v>4.3</v>
      </c>
      <c r="V17" s="27">
        <v>9.1</v>
      </c>
      <c r="W17" s="41">
        <v>89</v>
      </c>
      <c r="X17" s="13">
        <v>4</v>
      </c>
      <c r="Y17" s="13"/>
      <c r="Z17" s="25"/>
      <c r="AA17" s="13">
        <v>177</v>
      </c>
      <c r="AB17" s="62">
        <v>111</v>
      </c>
      <c r="AC17" s="13">
        <v>11.2</v>
      </c>
      <c r="AD17" s="13"/>
      <c r="AE17" s="96">
        <v>12</v>
      </c>
    </row>
    <row r="18" spans="1:31" s="9" customFormat="1" ht="15" customHeight="1" x14ac:dyDescent="0.25">
      <c r="A18" s="24"/>
      <c r="B18" s="10"/>
      <c r="C18" s="27">
        <v>3.36</v>
      </c>
      <c r="D18" s="24"/>
      <c r="E18" s="27">
        <v>3.57</v>
      </c>
      <c r="F18" s="27">
        <v>8.27</v>
      </c>
      <c r="G18" s="23">
        <v>88</v>
      </c>
      <c r="H18" s="10"/>
      <c r="I18" s="13"/>
      <c r="J18" s="13"/>
      <c r="K18" s="25"/>
      <c r="L18" s="13">
        <v>198</v>
      </c>
      <c r="M18" s="13">
        <v>122</v>
      </c>
      <c r="N18" s="13">
        <v>17</v>
      </c>
      <c r="O18" s="13">
        <v>21</v>
      </c>
      <c r="P18" s="96">
        <v>13</v>
      </c>
      <c r="Q18" s="24"/>
      <c r="R18" s="10"/>
      <c r="S18" s="27">
        <v>3.56</v>
      </c>
      <c r="T18" s="24"/>
      <c r="U18" s="27">
        <v>4.3499999999999996</v>
      </c>
      <c r="V18" s="27">
        <v>9.1999999999999993</v>
      </c>
      <c r="W18" s="41">
        <v>88</v>
      </c>
      <c r="X18" s="13"/>
      <c r="Y18" s="13"/>
      <c r="Z18" s="25"/>
      <c r="AA18" s="13">
        <v>178</v>
      </c>
      <c r="AB18" s="62">
        <v>112</v>
      </c>
      <c r="AC18" s="13">
        <v>11.4</v>
      </c>
      <c r="AD18" s="13">
        <v>18</v>
      </c>
      <c r="AE18" s="96">
        <v>13</v>
      </c>
    </row>
    <row r="19" spans="1:31" s="9" customFormat="1" ht="15" customHeight="1" x14ac:dyDescent="0.25">
      <c r="A19" s="24"/>
      <c r="B19" s="10"/>
      <c r="C19" s="27">
        <v>3.38</v>
      </c>
      <c r="D19" s="24"/>
      <c r="E19" s="27">
        <v>4</v>
      </c>
      <c r="F19" s="27">
        <v>8.34</v>
      </c>
      <c r="G19" s="23">
        <v>87</v>
      </c>
      <c r="H19" s="13"/>
      <c r="I19" s="13">
        <v>6</v>
      </c>
      <c r="J19" s="13">
        <v>7</v>
      </c>
      <c r="K19" s="25"/>
      <c r="L19" s="13">
        <v>199</v>
      </c>
      <c r="M19" s="13">
        <v>123</v>
      </c>
      <c r="N19" s="13">
        <v>17.2</v>
      </c>
      <c r="O19" s="10"/>
      <c r="P19" s="96">
        <v>14</v>
      </c>
      <c r="Q19" s="24"/>
      <c r="R19" s="10"/>
      <c r="S19" s="27">
        <v>3.58</v>
      </c>
      <c r="T19" s="24"/>
      <c r="U19" s="27">
        <v>4.4000000000000004</v>
      </c>
      <c r="V19" s="27">
        <v>9.3000000000000007</v>
      </c>
      <c r="W19" s="41">
        <v>87</v>
      </c>
      <c r="X19" s="13"/>
      <c r="Y19" s="13"/>
      <c r="Z19" s="25"/>
      <c r="AA19" s="13">
        <v>179</v>
      </c>
      <c r="AB19" s="62">
        <v>113</v>
      </c>
      <c r="AC19" s="13">
        <v>11.6</v>
      </c>
      <c r="AD19" s="10"/>
      <c r="AE19" s="96">
        <v>14</v>
      </c>
    </row>
    <row r="20" spans="1:31" s="9" customFormat="1" ht="15" customHeight="1" x14ac:dyDescent="0.25">
      <c r="A20" s="28">
        <v>8.6999999999999993</v>
      </c>
      <c r="B20" s="10"/>
      <c r="C20" s="27">
        <v>3.4</v>
      </c>
      <c r="D20" s="28">
        <v>6.3</v>
      </c>
      <c r="E20" s="27">
        <v>4.04</v>
      </c>
      <c r="F20" s="27">
        <v>8.41</v>
      </c>
      <c r="G20" s="23">
        <v>86</v>
      </c>
      <c r="H20" s="10"/>
      <c r="I20" s="13"/>
      <c r="J20" s="13"/>
      <c r="K20" s="32">
        <v>0</v>
      </c>
      <c r="L20" s="13">
        <v>200</v>
      </c>
      <c r="M20" s="13">
        <v>124</v>
      </c>
      <c r="N20" s="13">
        <v>17.399999999999999</v>
      </c>
      <c r="O20" s="13">
        <v>22</v>
      </c>
      <c r="P20" s="96">
        <v>15</v>
      </c>
      <c r="Q20" s="28">
        <v>9.3000000000000007</v>
      </c>
      <c r="R20" s="10"/>
      <c r="S20" s="27">
        <v>4</v>
      </c>
      <c r="T20" s="28">
        <v>6.5</v>
      </c>
      <c r="U20" s="27">
        <v>4.45</v>
      </c>
      <c r="V20" s="27">
        <v>9.4</v>
      </c>
      <c r="W20" s="41">
        <v>86</v>
      </c>
      <c r="X20" s="13"/>
      <c r="Y20" s="13"/>
      <c r="Z20" s="32">
        <v>1</v>
      </c>
      <c r="AA20" s="13">
        <v>180</v>
      </c>
      <c r="AB20" s="62">
        <v>114</v>
      </c>
      <c r="AC20" s="13">
        <v>11.7</v>
      </c>
      <c r="AD20" s="13">
        <v>19</v>
      </c>
      <c r="AE20" s="96">
        <v>15</v>
      </c>
    </row>
    <row r="21" spans="1:31" s="9" customFormat="1" ht="15" customHeight="1" x14ac:dyDescent="0.25">
      <c r="A21" s="24"/>
      <c r="B21" s="10"/>
      <c r="C21" s="27">
        <v>3.42</v>
      </c>
      <c r="D21" s="24"/>
      <c r="E21" s="27">
        <v>4.08</v>
      </c>
      <c r="F21" s="27">
        <v>8.48</v>
      </c>
      <c r="G21" s="23">
        <v>85</v>
      </c>
      <c r="H21" s="10"/>
      <c r="I21" s="13"/>
      <c r="J21" s="13"/>
      <c r="K21" s="25"/>
      <c r="L21" s="13">
        <v>201</v>
      </c>
      <c r="M21" s="13">
        <v>125</v>
      </c>
      <c r="N21" s="13">
        <v>17.600000000000001</v>
      </c>
      <c r="O21" s="10"/>
      <c r="P21" s="96">
        <v>16</v>
      </c>
      <c r="Q21" s="24"/>
      <c r="R21" s="10"/>
      <c r="S21" s="27">
        <v>4.0199999999999996</v>
      </c>
      <c r="T21" s="24"/>
      <c r="U21" s="27">
        <v>4.5</v>
      </c>
      <c r="V21" s="27">
        <v>9.5</v>
      </c>
      <c r="W21" s="41">
        <v>85</v>
      </c>
      <c r="X21" s="13">
        <v>5</v>
      </c>
      <c r="Y21" s="13"/>
      <c r="Z21" s="25"/>
      <c r="AA21" s="13">
        <v>181</v>
      </c>
      <c r="AB21" s="62">
        <v>115</v>
      </c>
      <c r="AC21" s="13">
        <v>11.8</v>
      </c>
      <c r="AD21" s="10"/>
      <c r="AE21" s="96">
        <v>16</v>
      </c>
    </row>
    <row r="22" spans="1:31" s="9" customFormat="1" ht="15" customHeight="1" x14ac:dyDescent="0.25">
      <c r="A22" s="24"/>
      <c r="B22" s="13">
        <v>4.5999999999999996</v>
      </c>
      <c r="C22" s="27">
        <v>3.44</v>
      </c>
      <c r="D22" s="24"/>
      <c r="E22" s="27">
        <v>4.12</v>
      </c>
      <c r="F22" s="27">
        <v>8.56</v>
      </c>
      <c r="G22" s="23">
        <v>84</v>
      </c>
      <c r="H22" s="10"/>
      <c r="I22" s="13">
        <v>7</v>
      </c>
      <c r="J22" s="13">
        <v>8</v>
      </c>
      <c r="K22" s="25"/>
      <c r="L22" s="13">
        <v>202</v>
      </c>
      <c r="M22" s="13">
        <v>126</v>
      </c>
      <c r="N22" s="13">
        <v>17.8</v>
      </c>
      <c r="O22" s="13">
        <v>23</v>
      </c>
      <c r="P22" s="96">
        <v>17</v>
      </c>
      <c r="Q22" s="24"/>
      <c r="R22" s="13">
        <v>4.8</v>
      </c>
      <c r="S22" s="27">
        <v>4.04</v>
      </c>
      <c r="T22" s="24"/>
      <c r="U22" s="27">
        <v>4.55</v>
      </c>
      <c r="V22" s="27">
        <v>10</v>
      </c>
      <c r="W22" s="41">
        <v>84</v>
      </c>
      <c r="X22" s="13"/>
      <c r="Y22" s="13">
        <v>4</v>
      </c>
      <c r="Z22" s="25"/>
      <c r="AA22" s="13">
        <v>182</v>
      </c>
      <c r="AB22" s="62">
        <v>116</v>
      </c>
      <c r="AC22" s="13">
        <v>11.9</v>
      </c>
      <c r="AD22" s="13">
        <v>20</v>
      </c>
      <c r="AE22" s="96">
        <v>17</v>
      </c>
    </row>
    <row r="23" spans="1:31" s="9" customFormat="1" ht="15" customHeight="1" x14ac:dyDescent="0.25">
      <c r="A23" s="24"/>
      <c r="B23" s="10"/>
      <c r="C23" s="27">
        <v>3.46</v>
      </c>
      <c r="D23" s="28">
        <v>6.4</v>
      </c>
      <c r="E23" s="27">
        <v>4.16</v>
      </c>
      <c r="F23" s="27">
        <v>9.0399999999999991</v>
      </c>
      <c r="G23" s="23">
        <v>83</v>
      </c>
      <c r="H23" s="13"/>
      <c r="I23" s="13"/>
      <c r="J23" s="13"/>
      <c r="K23" s="25"/>
      <c r="L23" s="13">
        <v>203</v>
      </c>
      <c r="M23" s="13"/>
      <c r="N23" s="13">
        <v>17.899999999999999</v>
      </c>
      <c r="O23" s="13"/>
      <c r="P23" s="96">
        <v>18</v>
      </c>
      <c r="Q23" s="24"/>
      <c r="R23" s="10"/>
      <c r="S23" s="27">
        <v>4.0599999999999996</v>
      </c>
      <c r="T23" s="28">
        <v>6.6</v>
      </c>
      <c r="U23" s="27">
        <v>5</v>
      </c>
      <c r="V23" s="27">
        <v>10.1</v>
      </c>
      <c r="W23" s="41">
        <v>83</v>
      </c>
      <c r="X23" s="13"/>
      <c r="Y23" s="13"/>
      <c r="Z23" s="25"/>
      <c r="AA23" s="13">
        <v>183</v>
      </c>
      <c r="AB23" s="62"/>
      <c r="AC23" s="13">
        <v>12</v>
      </c>
      <c r="AD23" s="10"/>
      <c r="AE23" s="96">
        <v>18</v>
      </c>
    </row>
    <row r="24" spans="1:31" s="9" customFormat="1" ht="15" customHeight="1" x14ac:dyDescent="0.25">
      <c r="A24" s="28">
        <v>8.8000000000000007</v>
      </c>
      <c r="B24" s="10"/>
      <c r="C24" s="27">
        <v>3.48</v>
      </c>
      <c r="D24" s="24"/>
      <c r="E24" s="27">
        <v>4.2</v>
      </c>
      <c r="F24" s="27">
        <v>9.1199999999999992</v>
      </c>
      <c r="G24" s="23">
        <v>82</v>
      </c>
      <c r="H24" s="10"/>
      <c r="I24" s="13"/>
      <c r="J24" s="13"/>
      <c r="K24" s="32">
        <v>1</v>
      </c>
      <c r="L24" s="13">
        <v>204</v>
      </c>
      <c r="M24" s="13">
        <v>127</v>
      </c>
      <c r="N24" s="13">
        <v>18</v>
      </c>
      <c r="O24" s="13">
        <v>24</v>
      </c>
      <c r="P24" s="96">
        <v>19</v>
      </c>
      <c r="Q24" s="28">
        <v>9.4</v>
      </c>
      <c r="R24" s="10"/>
      <c r="S24" s="27">
        <v>4.08</v>
      </c>
      <c r="T24" s="24"/>
      <c r="U24" s="27">
        <v>5.05</v>
      </c>
      <c r="V24" s="27">
        <v>10.199999999999999</v>
      </c>
      <c r="W24" s="41">
        <v>82</v>
      </c>
      <c r="X24" s="13"/>
      <c r="Y24" s="13"/>
      <c r="Z24" s="32">
        <v>2</v>
      </c>
      <c r="AA24" s="13">
        <v>184</v>
      </c>
      <c r="AB24" s="62">
        <v>117</v>
      </c>
      <c r="AC24" s="13">
        <v>12.2</v>
      </c>
      <c r="AD24" s="13">
        <v>21</v>
      </c>
      <c r="AE24" s="96">
        <v>19</v>
      </c>
    </row>
    <row r="25" spans="1:31" s="9" customFormat="1" ht="15" customHeight="1" x14ac:dyDescent="0.25">
      <c r="A25" s="24"/>
      <c r="B25" s="10"/>
      <c r="C25" s="27">
        <v>3.5</v>
      </c>
      <c r="D25" s="24"/>
      <c r="E25" s="27">
        <v>4.25</v>
      </c>
      <c r="F25" s="27">
        <v>9.1999999999999993</v>
      </c>
      <c r="G25" s="23">
        <v>81</v>
      </c>
      <c r="H25" s="10"/>
      <c r="I25" s="13"/>
      <c r="J25" s="13"/>
      <c r="K25" s="25"/>
      <c r="L25" s="13">
        <v>205</v>
      </c>
      <c r="M25" s="13"/>
      <c r="N25" s="13">
        <v>18.2</v>
      </c>
      <c r="O25" s="10"/>
      <c r="P25" s="96">
        <v>20</v>
      </c>
      <c r="Q25" s="24"/>
      <c r="R25" s="10"/>
      <c r="S25" s="27">
        <v>4.0999999999999996</v>
      </c>
      <c r="T25" s="24"/>
      <c r="U25" s="27">
        <v>5.0999999999999996</v>
      </c>
      <c r="V25" s="27">
        <v>10.3</v>
      </c>
      <c r="W25" s="41">
        <v>81</v>
      </c>
      <c r="X25" s="13">
        <v>6</v>
      </c>
      <c r="Y25" s="13"/>
      <c r="Z25" s="25"/>
      <c r="AA25" s="13">
        <v>185</v>
      </c>
      <c r="AB25" s="62"/>
      <c r="AC25" s="13">
        <v>12.4</v>
      </c>
      <c r="AD25" s="10"/>
      <c r="AE25" s="96">
        <v>20</v>
      </c>
    </row>
    <row r="26" spans="1:31" s="9" customFormat="1" ht="15" customHeight="1" x14ac:dyDescent="0.25">
      <c r="A26" s="24"/>
      <c r="B26" s="10"/>
      <c r="C26" s="27">
        <v>3.52</v>
      </c>
      <c r="D26" s="28">
        <v>6.5</v>
      </c>
      <c r="E26" s="27">
        <v>4.3</v>
      </c>
      <c r="F26" s="27">
        <v>9.2899999999999991</v>
      </c>
      <c r="G26" s="23">
        <v>80</v>
      </c>
      <c r="H26" s="13"/>
      <c r="I26" s="13">
        <v>8</v>
      </c>
      <c r="J26" s="13">
        <v>9</v>
      </c>
      <c r="K26" s="25"/>
      <c r="L26" s="13">
        <v>206</v>
      </c>
      <c r="M26" s="145">
        <v>128</v>
      </c>
      <c r="N26" s="13">
        <v>18.399999999999999</v>
      </c>
      <c r="O26" s="13">
        <v>25</v>
      </c>
      <c r="P26" s="96">
        <v>21</v>
      </c>
      <c r="Q26" s="24"/>
      <c r="R26" s="10"/>
      <c r="S26" s="27">
        <v>4.12</v>
      </c>
      <c r="T26" s="28">
        <v>6.7</v>
      </c>
      <c r="U26" s="27">
        <v>5.16</v>
      </c>
      <c r="V26" s="27">
        <v>10.41</v>
      </c>
      <c r="W26" s="41">
        <v>80</v>
      </c>
      <c r="X26" s="13"/>
      <c r="Y26" s="13"/>
      <c r="Z26" s="25"/>
      <c r="AA26" s="13">
        <v>186</v>
      </c>
      <c r="AB26" s="62">
        <v>118</v>
      </c>
      <c r="AC26" s="13">
        <v>12.6</v>
      </c>
      <c r="AD26" s="13">
        <v>22</v>
      </c>
      <c r="AE26" s="96">
        <v>21</v>
      </c>
    </row>
    <row r="27" spans="1:31" s="9" customFormat="1" ht="15" customHeight="1" x14ac:dyDescent="0.25">
      <c r="A27" s="28">
        <v>8.9</v>
      </c>
      <c r="B27" s="13">
        <v>4.7</v>
      </c>
      <c r="C27" s="27">
        <v>3.54</v>
      </c>
      <c r="D27" s="24"/>
      <c r="E27" s="27">
        <v>4.3499999999999996</v>
      </c>
      <c r="F27" s="27">
        <v>9.3800000000000008</v>
      </c>
      <c r="G27" s="23">
        <v>79</v>
      </c>
      <c r="H27" s="10"/>
      <c r="I27" s="13"/>
      <c r="J27" s="13"/>
      <c r="K27" s="32"/>
      <c r="L27" s="13">
        <v>207</v>
      </c>
      <c r="M27" s="13"/>
      <c r="N27" s="13">
        <v>18.600000000000001</v>
      </c>
      <c r="O27" s="10"/>
      <c r="P27" s="96">
        <v>22</v>
      </c>
      <c r="Q27" s="28">
        <v>9.5</v>
      </c>
      <c r="R27" s="13">
        <v>4.9000000000000004</v>
      </c>
      <c r="S27" s="27">
        <v>4.1399999999999997</v>
      </c>
      <c r="T27" s="24"/>
      <c r="U27" s="27">
        <v>5.22</v>
      </c>
      <c r="V27" s="27">
        <v>10.52</v>
      </c>
      <c r="W27" s="41">
        <v>79</v>
      </c>
      <c r="X27" s="13"/>
      <c r="Y27" s="13"/>
      <c r="Z27" s="32"/>
      <c r="AA27" s="13">
        <v>187</v>
      </c>
      <c r="AB27" s="62"/>
      <c r="AC27" s="13">
        <v>12.7</v>
      </c>
      <c r="AD27" s="10"/>
      <c r="AE27" s="96">
        <v>22</v>
      </c>
    </row>
    <row r="28" spans="1:31" s="9" customFormat="1" ht="15" customHeight="1" x14ac:dyDescent="0.25">
      <c r="A28" s="24"/>
      <c r="B28" s="10"/>
      <c r="C28" s="27">
        <v>3.56</v>
      </c>
      <c r="D28" s="28">
        <v>6.6</v>
      </c>
      <c r="E28" s="27">
        <v>4.41</v>
      </c>
      <c r="F28" s="27">
        <v>9.4700000000000006</v>
      </c>
      <c r="G28" s="23">
        <v>78</v>
      </c>
      <c r="H28" s="10"/>
      <c r="I28" s="13"/>
      <c r="J28" s="13"/>
      <c r="K28" s="25"/>
      <c r="L28" s="13">
        <v>208</v>
      </c>
      <c r="M28" s="13">
        <v>129</v>
      </c>
      <c r="N28" s="13">
        <v>18.8</v>
      </c>
      <c r="O28" s="13">
        <v>26</v>
      </c>
      <c r="P28" s="96">
        <v>23</v>
      </c>
      <c r="Q28" s="24"/>
      <c r="R28" s="10"/>
      <c r="S28" s="27">
        <v>4.16</v>
      </c>
      <c r="T28" s="28">
        <v>6.8</v>
      </c>
      <c r="U28" s="27">
        <v>5.28</v>
      </c>
      <c r="V28" s="27">
        <v>11.03</v>
      </c>
      <c r="W28" s="41">
        <v>78</v>
      </c>
      <c r="X28" s="13"/>
      <c r="Y28" s="13"/>
      <c r="Z28" s="25"/>
      <c r="AA28" s="13">
        <v>188</v>
      </c>
      <c r="AB28" s="62">
        <v>119</v>
      </c>
      <c r="AC28" s="13">
        <v>12.8</v>
      </c>
      <c r="AD28" s="13">
        <v>23</v>
      </c>
      <c r="AE28" s="96">
        <v>23</v>
      </c>
    </row>
    <row r="29" spans="1:31" s="9" customFormat="1" ht="15" customHeight="1" x14ac:dyDescent="0.25">
      <c r="A29" s="24"/>
      <c r="B29" s="10"/>
      <c r="C29" s="27">
        <v>3.59</v>
      </c>
      <c r="D29" s="24"/>
      <c r="E29" s="27">
        <v>4.47</v>
      </c>
      <c r="F29" s="27">
        <v>9.56</v>
      </c>
      <c r="G29" s="23">
        <v>77</v>
      </c>
      <c r="H29" s="13"/>
      <c r="I29" s="13"/>
      <c r="J29" s="13"/>
      <c r="K29" s="25"/>
      <c r="L29" s="13">
        <v>209</v>
      </c>
      <c r="M29" s="13"/>
      <c r="N29" s="13">
        <v>18.899999999999999</v>
      </c>
      <c r="O29" s="10"/>
      <c r="P29" s="97">
        <v>24</v>
      </c>
      <c r="Q29" s="24"/>
      <c r="R29" s="10"/>
      <c r="S29" s="27">
        <v>4.1900000000000004</v>
      </c>
      <c r="T29" s="24"/>
      <c r="U29" s="27">
        <v>5.34</v>
      </c>
      <c r="V29" s="27">
        <v>11.14</v>
      </c>
      <c r="W29" s="41">
        <v>77</v>
      </c>
      <c r="X29" s="13"/>
      <c r="Y29" s="13"/>
      <c r="Z29" s="25"/>
      <c r="AA29" s="13">
        <v>189</v>
      </c>
      <c r="AB29" s="62"/>
      <c r="AC29" s="13">
        <v>12.9</v>
      </c>
      <c r="AD29" s="10"/>
      <c r="AE29" s="97">
        <v>24</v>
      </c>
    </row>
    <row r="30" spans="1:31" s="9" customFormat="1" x14ac:dyDescent="0.25">
      <c r="A30" s="28">
        <v>9</v>
      </c>
      <c r="B30" s="10"/>
      <c r="C30" s="27">
        <v>4.0199999999999996</v>
      </c>
      <c r="D30" s="28">
        <v>6.7</v>
      </c>
      <c r="E30" s="27">
        <v>4.53</v>
      </c>
      <c r="F30" s="27">
        <v>10.050000000000001</v>
      </c>
      <c r="G30" s="23">
        <v>76</v>
      </c>
      <c r="H30" s="12">
        <v>2</v>
      </c>
      <c r="I30" s="12">
        <v>9</v>
      </c>
      <c r="J30" s="12">
        <v>10</v>
      </c>
      <c r="K30" s="31">
        <v>2</v>
      </c>
      <c r="L30" s="12">
        <v>210</v>
      </c>
      <c r="M30" s="12">
        <v>130</v>
      </c>
      <c r="N30" s="12">
        <v>19</v>
      </c>
      <c r="O30" s="12">
        <v>27</v>
      </c>
      <c r="P30" s="12">
        <v>25</v>
      </c>
      <c r="Q30" s="28">
        <v>9.6</v>
      </c>
      <c r="R30" s="10"/>
      <c r="S30" s="27">
        <v>4.22</v>
      </c>
      <c r="T30" s="28">
        <v>6.9</v>
      </c>
      <c r="U30" s="27">
        <v>5.4</v>
      </c>
      <c r="V30" s="27">
        <v>11.25</v>
      </c>
      <c r="W30" s="41">
        <v>76</v>
      </c>
      <c r="X30" s="12">
        <v>7</v>
      </c>
      <c r="Y30" s="12">
        <v>5</v>
      </c>
      <c r="Z30" s="31">
        <v>3</v>
      </c>
      <c r="AA30" s="12">
        <v>190</v>
      </c>
      <c r="AB30" s="153">
        <v>120</v>
      </c>
      <c r="AC30" s="12">
        <v>13</v>
      </c>
      <c r="AD30" s="12">
        <v>24</v>
      </c>
      <c r="AE30" s="12">
        <v>25</v>
      </c>
    </row>
    <row r="31" spans="1:31" s="9" customFormat="1" ht="15" customHeight="1" x14ac:dyDescent="0.25">
      <c r="A31" s="24"/>
      <c r="B31" s="13">
        <v>4.8</v>
      </c>
      <c r="C31" s="27">
        <v>4.05</v>
      </c>
      <c r="D31" s="24"/>
      <c r="E31" s="27">
        <v>4.59</v>
      </c>
      <c r="F31" s="27">
        <v>10.15</v>
      </c>
      <c r="G31" s="23">
        <v>75</v>
      </c>
      <c r="H31" s="10"/>
      <c r="I31" s="13"/>
      <c r="J31" s="13"/>
      <c r="K31" s="25"/>
      <c r="L31" s="13">
        <v>212</v>
      </c>
      <c r="M31" s="13">
        <v>131</v>
      </c>
      <c r="N31" s="13">
        <v>19.3</v>
      </c>
      <c r="O31" s="10"/>
      <c r="P31" s="96">
        <v>26</v>
      </c>
      <c r="Q31" s="24"/>
      <c r="R31" s="13">
        <v>5</v>
      </c>
      <c r="S31" s="27">
        <v>4.25</v>
      </c>
      <c r="T31" s="24"/>
      <c r="U31" s="27">
        <v>5.46</v>
      </c>
      <c r="V31" s="27">
        <v>11.36</v>
      </c>
      <c r="W31" s="41">
        <v>75</v>
      </c>
      <c r="X31" s="13"/>
      <c r="Y31" s="13"/>
      <c r="Z31" s="25"/>
      <c r="AA31" s="13">
        <v>191</v>
      </c>
      <c r="AB31" s="62">
        <v>121</v>
      </c>
      <c r="AC31" s="13">
        <v>13.2</v>
      </c>
      <c r="AD31" s="10"/>
      <c r="AE31" s="96">
        <v>26</v>
      </c>
    </row>
    <row r="32" spans="1:31" s="9" customFormat="1" ht="15" customHeight="1" x14ac:dyDescent="0.25">
      <c r="A32" s="24"/>
      <c r="B32" s="10"/>
      <c r="C32" s="27">
        <v>4.08</v>
      </c>
      <c r="D32" s="28">
        <v>6.8</v>
      </c>
      <c r="E32" s="27">
        <v>5.05</v>
      </c>
      <c r="F32" s="27">
        <v>10.25</v>
      </c>
      <c r="G32" s="23">
        <v>74</v>
      </c>
      <c r="H32" s="13"/>
      <c r="I32" s="13"/>
      <c r="J32" s="13"/>
      <c r="K32" s="25"/>
      <c r="L32" s="13">
        <v>213</v>
      </c>
      <c r="M32" s="13">
        <v>132</v>
      </c>
      <c r="N32" s="13">
        <v>19.600000000000001</v>
      </c>
      <c r="O32" s="13">
        <v>28</v>
      </c>
      <c r="P32" s="96">
        <v>27</v>
      </c>
      <c r="Q32" s="24"/>
      <c r="R32" s="10"/>
      <c r="S32" s="27">
        <v>4.28</v>
      </c>
      <c r="T32" s="28">
        <v>7</v>
      </c>
      <c r="U32" s="27">
        <v>5.52</v>
      </c>
      <c r="V32" s="27">
        <v>11.48</v>
      </c>
      <c r="W32" s="41">
        <v>74</v>
      </c>
      <c r="X32" s="13"/>
      <c r="Y32" s="13"/>
      <c r="Z32" s="25"/>
      <c r="AA32" s="13">
        <v>192</v>
      </c>
      <c r="AB32" s="62">
        <v>122</v>
      </c>
      <c r="AC32" s="13">
        <v>13.4</v>
      </c>
      <c r="AD32" s="13"/>
      <c r="AE32" s="96">
        <v>27</v>
      </c>
    </row>
    <row r="33" spans="1:31" s="9" customFormat="1" ht="15" customHeight="1" x14ac:dyDescent="0.25">
      <c r="A33" s="28">
        <v>9.1</v>
      </c>
      <c r="B33" s="10"/>
      <c r="C33" s="27">
        <v>4.1100000000000003</v>
      </c>
      <c r="D33" s="28">
        <v>6.9</v>
      </c>
      <c r="E33" s="27">
        <v>5.1100000000000003</v>
      </c>
      <c r="F33" s="27">
        <v>10.35</v>
      </c>
      <c r="G33" s="23">
        <v>73</v>
      </c>
      <c r="H33" s="10"/>
      <c r="I33" s="13"/>
      <c r="J33" s="13"/>
      <c r="K33" s="32"/>
      <c r="L33" s="13">
        <v>214</v>
      </c>
      <c r="M33" s="13">
        <v>133</v>
      </c>
      <c r="N33" s="13">
        <v>19.8</v>
      </c>
      <c r="O33" s="13"/>
      <c r="P33" s="96">
        <v>28</v>
      </c>
      <c r="Q33" s="28">
        <v>9.6999999999999993</v>
      </c>
      <c r="R33" s="10"/>
      <c r="S33" s="27">
        <v>4.3099999999999996</v>
      </c>
      <c r="T33" s="28">
        <v>7.1</v>
      </c>
      <c r="U33" s="27">
        <v>5.58</v>
      </c>
      <c r="V33" s="27">
        <v>12</v>
      </c>
      <c r="W33" s="41">
        <v>73</v>
      </c>
      <c r="X33" s="13"/>
      <c r="Y33" s="13"/>
      <c r="Z33" s="32"/>
      <c r="AA33" s="13">
        <v>193</v>
      </c>
      <c r="AB33" s="62">
        <v>123</v>
      </c>
      <c r="AC33" s="13">
        <v>13.6</v>
      </c>
      <c r="AD33" s="13">
        <v>25</v>
      </c>
      <c r="AE33" s="96">
        <v>28</v>
      </c>
    </row>
    <row r="34" spans="1:31" s="9" customFormat="1" ht="15" customHeight="1" x14ac:dyDescent="0.25">
      <c r="A34" s="24"/>
      <c r="B34" s="13">
        <v>4.9000000000000004</v>
      </c>
      <c r="C34" s="27">
        <v>4.1399999999999997</v>
      </c>
      <c r="D34" s="28">
        <v>7</v>
      </c>
      <c r="E34" s="27">
        <v>5.17</v>
      </c>
      <c r="F34" s="27">
        <v>10.45</v>
      </c>
      <c r="G34" s="23">
        <v>72</v>
      </c>
      <c r="H34" s="13"/>
      <c r="I34" s="13">
        <v>10</v>
      </c>
      <c r="J34" s="13">
        <v>11</v>
      </c>
      <c r="K34" s="25"/>
      <c r="L34" s="13">
        <v>215</v>
      </c>
      <c r="M34" s="13">
        <v>134</v>
      </c>
      <c r="N34" s="13">
        <v>20</v>
      </c>
      <c r="O34" s="13"/>
      <c r="P34" s="96">
        <v>29</v>
      </c>
      <c r="Q34" s="24"/>
      <c r="R34" s="13">
        <v>5.0999999999999996</v>
      </c>
      <c r="S34" s="27">
        <v>4.34</v>
      </c>
      <c r="T34" s="28">
        <v>7.2</v>
      </c>
      <c r="U34" s="27">
        <v>6.04</v>
      </c>
      <c r="V34" s="27">
        <v>12.12</v>
      </c>
      <c r="W34" s="41">
        <v>72</v>
      </c>
      <c r="X34" s="13"/>
      <c r="Y34" s="13"/>
      <c r="Z34" s="25"/>
      <c r="AA34" s="13">
        <v>194</v>
      </c>
      <c r="AB34" s="62">
        <v>124</v>
      </c>
      <c r="AC34" s="13">
        <v>13.7</v>
      </c>
      <c r="AD34" s="13"/>
      <c r="AE34" s="96">
        <v>29</v>
      </c>
    </row>
    <row r="35" spans="1:31" s="9" customFormat="1" ht="15" customHeight="1" x14ac:dyDescent="0.25">
      <c r="A35" s="28">
        <v>9.1999999999999993</v>
      </c>
      <c r="B35" s="10"/>
      <c r="C35" s="27">
        <v>4.17</v>
      </c>
      <c r="D35" s="28">
        <v>7.1</v>
      </c>
      <c r="E35" s="27">
        <v>5.23</v>
      </c>
      <c r="F35" s="27">
        <v>10.55</v>
      </c>
      <c r="G35" s="23">
        <v>71</v>
      </c>
      <c r="H35" s="10"/>
      <c r="I35" s="13"/>
      <c r="J35" s="13"/>
      <c r="K35" s="25"/>
      <c r="L35" s="13">
        <v>216</v>
      </c>
      <c r="M35" s="13">
        <v>135</v>
      </c>
      <c r="N35" s="13">
        <v>20.2</v>
      </c>
      <c r="O35" s="13">
        <v>29</v>
      </c>
      <c r="P35" s="96">
        <v>30</v>
      </c>
      <c r="Q35" s="24"/>
      <c r="R35" s="10"/>
      <c r="S35" s="27">
        <v>4.37</v>
      </c>
      <c r="T35" s="28">
        <v>7.3</v>
      </c>
      <c r="U35" s="27">
        <v>6.1</v>
      </c>
      <c r="V35" s="27">
        <v>12.25</v>
      </c>
      <c r="W35" s="41">
        <v>71</v>
      </c>
      <c r="X35" s="13"/>
      <c r="Y35" s="13"/>
      <c r="Z35" s="25"/>
      <c r="AA35" s="13">
        <v>195</v>
      </c>
      <c r="AB35" s="62">
        <v>125</v>
      </c>
      <c r="AC35" s="13">
        <v>13.8</v>
      </c>
      <c r="AD35" s="13"/>
      <c r="AE35" s="96">
        <v>30</v>
      </c>
    </row>
    <row r="36" spans="1:31" s="9" customFormat="1" x14ac:dyDescent="0.25">
      <c r="A36" s="24"/>
      <c r="B36" s="10"/>
      <c r="C36" s="27">
        <v>4.2</v>
      </c>
      <c r="D36" s="28">
        <v>7.2</v>
      </c>
      <c r="E36" s="27">
        <v>5.3</v>
      </c>
      <c r="F36" s="27">
        <v>11.05</v>
      </c>
      <c r="G36" s="23">
        <v>70</v>
      </c>
      <c r="H36" s="13"/>
      <c r="I36" s="13"/>
      <c r="J36" s="13"/>
      <c r="K36" s="32"/>
      <c r="L36" s="13">
        <v>217</v>
      </c>
      <c r="M36" s="145"/>
      <c r="N36" s="13">
        <v>20.399999999999999</v>
      </c>
      <c r="O36" s="13"/>
      <c r="P36" s="96">
        <v>31</v>
      </c>
      <c r="Q36" s="28">
        <v>9.8000000000000007</v>
      </c>
      <c r="R36" s="10"/>
      <c r="S36" s="27">
        <v>4.4000000000000004</v>
      </c>
      <c r="T36" s="28">
        <v>7.4</v>
      </c>
      <c r="U36" s="27">
        <v>6.17</v>
      </c>
      <c r="V36" s="27">
        <v>12.38</v>
      </c>
      <c r="W36" s="41">
        <v>70</v>
      </c>
      <c r="X36" s="13"/>
      <c r="Y36" s="13"/>
      <c r="Z36" s="32"/>
      <c r="AA36" s="13"/>
      <c r="AB36" s="62"/>
      <c r="AC36" s="13">
        <v>13.9</v>
      </c>
      <c r="AD36" s="13"/>
      <c r="AE36" s="96">
        <v>31</v>
      </c>
    </row>
    <row r="37" spans="1:31" s="9" customFormat="1" ht="15" customHeight="1" x14ac:dyDescent="0.25">
      <c r="A37" s="28">
        <v>9.3000000000000007</v>
      </c>
      <c r="B37" s="13">
        <v>5</v>
      </c>
      <c r="C37" s="27">
        <v>4.2300000000000004</v>
      </c>
      <c r="D37" s="28">
        <v>7.3</v>
      </c>
      <c r="E37" s="27">
        <v>5.37</v>
      </c>
      <c r="F37" s="27">
        <v>11.16</v>
      </c>
      <c r="G37" s="23">
        <v>69</v>
      </c>
      <c r="H37" s="13"/>
      <c r="I37" s="13"/>
      <c r="J37" s="13"/>
      <c r="K37" s="32">
        <v>3</v>
      </c>
      <c r="L37" s="13">
        <v>218</v>
      </c>
      <c r="M37" s="145">
        <v>136</v>
      </c>
      <c r="N37" s="13">
        <v>20.6</v>
      </c>
      <c r="O37" s="13"/>
      <c r="P37" s="96">
        <v>32</v>
      </c>
      <c r="Q37" s="24"/>
      <c r="R37" s="13">
        <v>5.2</v>
      </c>
      <c r="S37" s="27">
        <v>4.43</v>
      </c>
      <c r="T37" s="28">
        <v>7.5</v>
      </c>
      <c r="U37" s="27">
        <v>6.24</v>
      </c>
      <c r="V37" s="27">
        <v>12.51</v>
      </c>
      <c r="W37" s="41">
        <v>69</v>
      </c>
      <c r="X37" s="13">
        <v>8</v>
      </c>
      <c r="Y37" s="13">
        <v>6</v>
      </c>
      <c r="Z37" s="32">
        <v>4</v>
      </c>
      <c r="AA37" s="13">
        <v>196</v>
      </c>
      <c r="AB37" s="62">
        <v>126</v>
      </c>
      <c r="AC37" s="13">
        <v>14</v>
      </c>
      <c r="AD37" s="13"/>
      <c r="AE37" s="96">
        <v>32</v>
      </c>
    </row>
    <row r="38" spans="1:31" s="9" customFormat="1" ht="15" customHeight="1" x14ac:dyDescent="0.25">
      <c r="A38" s="28">
        <v>9.4</v>
      </c>
      <c r="B38" s="10"/>
      <c r="C38" s="27">
        <v>4.26</v>
      </c>
      <c r="D38" s="28">
        <v>7.4</v>
      </c>
      <c r="E38" s="27">
        <v>5.44</v>
      </c>
      <c r="F38" s="27">
        <v>11.27</v>
      </c>
      <c r="G38" s="23">
        <v>68</v>
      </c>
      <c r="H38" s="13"/>
      <c r="I38" s="13"/>
      <c r="J38" s="13"/>
      <c r="K38" s="32"/>
      <c r="L38" s="13">
        <v>219</v>
      </c>
      <c r="M38" s="13"/>
      <c r="N38" s="13">
        <v>20.8</v>
      </c>
      <c r="O38" s="13">
        <v>30</v>
      </c>
      <c r="P38" s="96">
        <v>33</v>
      </c>
      <c r="Q38" s="28">
        <v>9.9</v>
      </c>
      <c r="R38" s="10"/>
      <c r="S38" s="27">
        <v>4.46</v>
      </c>
      <c r="T38" s="28">
        <v>7.6</v>
      </c>
      <c r="U38" s="27">
        <v>6.31</v>
      </c>
      <c r="V38" s="27">
        <v>13.04</v>
      </c>
      <c r="W38" s="41">
        <v>68</v>
      </c>
      <c r="X38" s="13"/>
      <c r="Y38" s="13"/>
      <c r="Z38" s="32"/>
      <c r="AA38" s="13"/>
      <c r="AB38" s="62"/>
      <c r="AC38" s="13">
        <v>14.2</v>
      </c>
      <c r="AD38" s="13"/>
      <c r="AE38" s="96">
        <v>33</v>
      </c>
    </row>
    <row r="39" spans="1:31" s="9" customFormat="1" ht="15" customHeight="1" x14ac:dyDescent="0.25">
      <c r="A39" s="28">
        <v>9.5</v>
      </c>
      <c r="B39" s="10"/>
      <c r="C39" s="27">
        <v>4.29</v>
      </c>
      <c r="D39" s="28">
        <v>7.5</v>
      </c>
      <c r="E39" s="27">
        <v>5.51</v>
      </c>
      <c r="F39" s="27">
        <v>11.38</v>
      </c>
      <c r="G39" s="23">
        <v>67</v>
      </c>
      <c r="H39" s="13"/>
      <c r="I39" s="13">
        <v>11</v>
      </c>
      <c r="J39" s="13">
        <v>12</v>
      </c>
      <c r="K39" s="25"/>
      <c r="L39" s="13">
        <v>220</v>
      </c>
      <c r="M39" s="13">
        <v>137</v>
      </c>
      <c r="N39" s="13">
        <v>21</v>
      </c>
      <c r="O39" s="13"/>
      <c r="P39" s="96">
        <v>34</v>
      </c>
      <c r="Q39" s="24"/>
      <c r="R39" s="10"/>
      <c r="S39" s="27">
        <v>4.49</v>
      </c>
      <c r="T39" s="28">
        <v>7.7</v>
      </c>
      <c r="U39" s="27">
        <v>6.38</v>
      </c>
      <c r="V39" s="27">
        <v>13.18</v>
      </c>
      <c r="W39" s="41">
        <v>67</v>
      </c>
      <c r="X39" s="13"/>
      <c r="Y39" s="13"/>
      <c r="Z39" s="25"/>
      <c r="AA39" s="13">
        <v>197</v>
      </c>
      <c r="AB39" s="62">
        <v>127</v>
      </c>
      <c r="AC39" s="13">
        <v>14.4</v>
      </c>
      <c r="AD39" s="13">
        <v>26</v>
      </c>
      <c r="AE39" s="96">
        <v>34</v>
      </c>
    </row>
    <row r="40" spans="1:31" s="9" customFormat="1" ht="15" customHeight="1" x14ac:dyDescent="0.25">
      <c r="A40" s="28">
        <v>9.6</v>
      </c>
      <c r="B40" s="13">
        <v>5.0999999999999996</v>
      </c>
      <c r="C40" s="27">
        <v>4.32</v>
      </c>
      <c r="D40" s="28">
        <v>7.6</v>
      </c>
      <c r="E40" s="27">
        <v>5.58</v>
      </c>
      <c r="F40" s="27">
        <v>11.49</v>
      </c>
      <c r="G40" s="23">
        <v>66</v>
      </c>
      <c r="H40" s="13"/>
      <c r="I40" s="13"/>
      <c r="J40" s="13"/>
      <c r="K40" s="32"/>
      <c r="L40" s="13">
        <v>221</v>
      </c>
      <c r="M40" s="13"/>
      <c r="N40" s="13">
        <v>21.2</v>
      </c>
      <c r="O40" s="13"/>
      <c r="P40" s="96">
        <v>35</v>
      </c>
      <c r="Q40" s="28">
        <v>10</v>
      </c>
      <c r="R40" s="13">
        <v>5.3</v>
      </c>
      <c r="S40" s="27">
        <v>4.5199999999999996</v>
      </c>
      <c r="T40" s="28">
        <v>7.8</v>
      </c>
      <c r="U40" s="27">
        <v>6.45</v>
      </c>
      <c r="V40" s="27">
        <v>13.32</v>
      </c>
      <c r="W40" s="41">
        <v>66</v>
      </c>
      <c r="X40" s="13"/>
      <c r="Y40" s="13"/>
      <c r="Z40" s="32"/>
      <c r="AA40" s="145"/>
      <c r="AB40" s="62"/>
      <c r="AC40" s="13">
        <v>14.5</v>
      </c>
      <c r="AD40" s="13"/>
      <c r="AE40" s="96">
        <v>35</v>
      </c>
    </row>
    <row r="41" spans="1:31" s="9" customFormat="1" ht="15" customHeight="1" x14ac:dyDescent="0.25">
      <c r="A41" s="28">
        <v>9.6999999999999993</v>
      </c>
      <c r="B41" s="10"/>
      <c r="C41" s="27">
        <v>4.3499999999999996</v>
      </c>
      <c r="D41" s="28">
        <v>7.7</v>
      </c>
      <c r="E41" s="27">
        <v>6.05</v>
      </c>
      <c r="F41" s="27">
        <v>12</v>
      </c>
      <c r="G41" s="23">
        <v>65</v>
      </c>
      <c r="H41" s="13"/>
      <c r="I41" s="13"/>
      <c r="J41" s="13"/>
      <c r="K41" s="32"/>
      <c r="L41" s="13">
        <v>222</v>
      </c>
      <c r="M41" s="13">
        <v>138</v>
      </c>
      <c r="N41" s="13">
        <v>21.4</v>
      </c>
      <c r="O41" s="13">
        <v>31</v>
      </c>
      <c r="P41" s="96">
        <v>36</v>
      </c>
      <c r="Q41" s="28">
        <v>10.1</v>
      </c>
      <c r="R41" s="10"/>
      <c r="S41" s="27">
        <v>4.55</v>
      </c>
      <c r="T41" s="28">
        <v>7.9</v>
      </c>
      <c r="U41" s="27">
        <v>6.52</v>
      </c>
      <c r="V41" s="27">
        <v>13.46</v>
      </c>
      <c r="W41" s="41">
        <v>65</v>
      </c>
      <c r="X41" s="13"/>
      <c r="Y41" s="13"/>
      <c r="Z41" s="32"/>
      <c r="AA41" s="151">
        <v>198</v>
      </c>
      <c r="AB41" s="62">
        <v>128</v>
      </c>
      <c r="AC41" s="13">
        <v>14.6</v>
      </c>
      <c r="AD41" s="13"/>
      <c r="AE41" s="96">
        <v>36</v>
      </c>
    </row>
    <row r="42" spans="1:31" s="9" customFormat="1" ht="15" customHeight="1" x14ac:dyDescent="0.25">
      <c r="A42" s="28">
        <v>9.8000000000000007</v>
      </c>
      <c r="B42" s="13">
        <v>5.2</v>
      </c>
      <c r="C42" s="27">
        <v>4.38</v>
      </c>
      <c r="D42" s="28">
        <v>7.8</v>
      </c>
      <c r="E42" s="27">
        <v>6.13</v>
      </c>
      <c r="F42" s="27">
        <v>12.12</v>
      </c>
      <c r="G42" s="23">
        <v>64</v>
      </c>
      <c r="H42" s="13"/>
      <c r="I42" s="13"/>
      <c r="J42" s="13"/>
      <c r="K42" s="32"/>
      <c r="L42" s="13">
        <v>223</v>
      </c>
      <c r="M42" s="13"/>
      <c r="N42" s="13">
        <v>21.6</v>
      </c>
      <c r="O42" s="13"/>
      <c r="P42" s="96">
        <v>37</v>
      </c>
      <c r="Q42" s="28">
        <v>10.199999999999999</v>
      </c>
      <c r="R42" s="13">
        <v>5.4</v>
      </c>
      <c r="S42" s="27">
        <v>4.58</v>
      </c>
      <c r="T42" s="28">
        <v>8</v>
      </c>
      <c r="U42" s="27">
        <v>6.59</v>
      </c>
      <c r="V42" s="27">
        <v>14</v>
      </c>
      <c r="W42" s="41">
        <v>64</v>
      </c>
      <c r="X42" s="13"/>
      <c r="Y42" s="13"/>
      <c r="Z42" s="32"/>
      <c r="AA42" s="13"/>
      <c r="AB42" s="62"/>
      <c r="AC42" s="13">
        <v>14.7</v>
      </c>
      <c r="AD42" s="13"/>
      <c r="AE42" s="96">
        <v>37</v>
      </c>
    </row>
    <row r="43" spans="1:31" s="9" customFormat="1" ht="15" customHeight="1" x14ac:dyDescent="0.25">
      <c r="A43" s="28">
        <v>9.9</v>
      </c>
      <c r="B43" s="10"/>
      <c r="C43" s="27">
        <v>4.41</v>
      </c>
      <c r="D43" s="28">
        <v>7.9</v>
      </c>
      <c r="E43" s="27">
        <v>6.21</v>
      </c>
      <c r="F43" s="27">
        <v>12.24</v>
      </c>
      <c r="G43" s="23">
        <v>63</v>
      </c>
      <c r="H43" s="13"/>
      <c r="I43" s="13"/>
      <c r="J43" s="13"/>
      <c r="K43" s="32"/>
      <c r="L43" s="13">
        <v>224</v>
      </c>
      <c r="M43" s="13">
        <v>139</v>
      </c>
      <c r="N43" s="13">
        <v>21.8</v>
      </c>
      <c r="O43" s="13"/>
      <c r="P43" s="96">
        <v>38</v>
      </c>
      <c r="Q43" s="28">
        <v>10.3</v>
      </c>
      <c r="R43" s="10"/>
      <c r="S43" s="27">
        <v>5.01</v>
      </c>
      <c r="T43" s="28">
        <v>8.1</v>
      </c>
      <c r="U43" s="27">
        <v>7.06</v>
      </c>
      <c r="V43" s="27">
        <v>14.15</v>
      </c>
      <c r="W43" s="41">
        <v>63</v>
      </c>
      <c r="X43" s="13"/>
      <c r="Y43" s="13"/>
      <c r="Z43" s="32"/>
      <c r="AA43" s="13">
        <v>199</v>
      </c>
      <c r="AB43" s="62">
        <v>129</v>
      </c>
      <c r="AC43" s="13">
        <v>14.8</v>
      </c>
      <c r="AD43" s="13"/>
      <c r="AE43" s="96">
        <v>38</v>
      </c>
    </row>
    <row r="44" spans="1:31" s="9" customFormat="1" ht="15" customHeight="1" x14ac:dyDescent="0.25">
      <c r="A44" s="28">
        <v>10</v>
      </c>
      <c r="B44" s="13">
        <v>5.3</v>
      </c>
      <c r="C44" s="27">
        <v>4.4400000000000004</v>
      </c>
      <c r="D44" s="28">
        <v>8.1</v>
      </c>
      <c r="E44" s="27">
        <v>6.29</v>
      </c>
      <c r="F44" s="27">
        <v>12.36</v>
      </c>
      <c r="G44" s="23">
        <v>62</v>
      </c>
      <c r="H44" s="13"/>
      <c r="I44" s="13"/>
      <c r="J44" s="13"/>
      <c r="K44" s="32"/>
      <c r="L44" s="13"/>
      <c r="M44" s="13"/>
      <c r="N44" s="13">
        <v>21.9</v>
      </c>
      <c r="O44" s="13"/>
      <c r="P44" s="97">
        <v>39</v>
      </c>
      <c r="Q44" s="28">
        <v>10.4</v>
      </c>
      <c r="R44" s="13">
        <v>5.5</v>
      </c>
      <c r="S44" s="27">
        <v>5.04</v>
      </c>
      <c r="T44" s="28">
        <v>8.3000000000000007</v>
      </c>
      <c r="U44" s="27">
        <v>7.14</v>
      </c>
      <c r="V44" s="27">
        <v>14.3</v>
      </c>
      <c r="W44" s="41">
        <v>62</v>
      </c>
      <c r="X44" s="13"/>
      <c r="Y44" s="13"/>
      <c r="Z44" s="32"/>
      <c r="AA44" s="145"/>
      <c r="AB44" s="62"/>
      <c r="AC44" s="13">
        <v>14.9</v>
      </c>
      <c r="AD44" s="13"/>
      <c r="AE44" s="97">
        <v>39</v>
      </c>
    </row>
    <row r="45" spans="1:31" s="9" customFormat="1" ht="15" customHeight="1" x14ac:dyDescent="0.25">
      <c r="A45" s="28">
        <v>10.199999999999999</v>
      </c>
      <c r="B45" s="10"/>
      <c r="C45" s="27">
        <v>4.47</v>
      </c>
      <c r="D45" s="28">
        <v>8.3000000000000007</v>
      </c>
      <c r="E45" s="27">
        <v>6.37</v>
      </c>
      <c r="F45" s="27">
        <v>12.48</v>
      </c>
      <c r="G45" s="23">
        <v>61</v>
      </c>
      <c r="H45" s="12">
        <v>3</v>
      </c>
      <c r="I45" s="12">
        <v>12</v>
      </c>
      <c r="J45" s="12">
        <v>13</v>
      </c>
      <c r="K45" s="31">
        <v>4</v>
      </c>
      <c r="L45" s="12">
        <v>225</v>
      </c>
      <c r="M45" s="12">
        <v>140</v>
      </c>
      <c r="N45" s="12">
        <v>22</v>
      </c>
      <c r="O45" s="12">
        <v>32</v>
      </c>
      <c r="P45" s="85">
        <v>40</v>
      </c>
      <c r="Q45" s="28">
        <v>10.6</v>
      </c>
      <c r="R45" s="10"/>
      <c r="S45" s="27">
        <v>5.07</v>
      </c>
      <c r="T45" s="28">
        <v>8.5</v>
      </c>
      <c r="U45" s="27">
        <v>7.22</v>
      </c>
      <c r="V45" s="27">
        <v>14.45</v>
      </c>
      <c r="W45" s="41">
        <v>61</v>
      </c>
      <c r="X45" s="12">
        <v>9</v>
      </c>
      <c r="Y45" s="12">
        <v>7</v>
      </c>
      <c r="Z45" s="31">
        <v>5</v>
      </c>
      <c r="AA45" s="12">
        <v>200</v>
      </c>
      <c r="AB45" s="153">
        <v>130</v>
      </c>
      <c r="AC45" s="12">
        <v>15</v>
      </c>
      <c r="AD45" s="12">
        <v>27</v>
      </c>
      <c r="AE45" s="85">
        <v>40</v>
      </c>
    </row>
    <row r="46" spans="1:31" s="9" customFormat="1" ht="15" customHeight="1" x14ac:dyDescent="0.25">
      <c r="A46" s="33">
        <v>10.4</v>
      </c>
      <c r="B46" s="12">
        <v>5.4</v>
      </c>
      <c r="C46" s="11">
        <v>4.5</v>
      </c>
      <c r="D46" s="33">
        <v>8.5</v>
      </c>
      <c r="E46" s="11">
        <v>6.45</v>
      </c>
      <c r="F46" s="11">
        <v>13</v>
      </c>
      <c r="G46" s="144">
        <v>60</v>
      </c>
      <c r="H46" s="145"/>
      <c r="I46" s="145"/>
      <c r="J46" s="145"/>
      <c r="K46" s="146"/>
      <c r="L46" s="145">
        <v>230</v>
      </c>
      <c r="M46" s="13">
        <v>142</v>
      </c>
      <c r="N46" s="145">
        <v>22.4</v>
      </c>
      <c r="O46" s="145">
        <v>33</v>
      </c>
      <c r="P46" s="132">
        <v>41</v>
      </c>
      <c r="Q46" s="33">
        <v>10.8</v>
      </c>
      <c r="R46" s="12">
        <v>5.6</v>
      </c>
      <c r="S46" s="11">
        <v>5.0999999999999996</v>
      </c>
      <c r="T46" s="33">
        <v>8.6999999999999993</v>
      </c>
      <c r="U46" s="11">
        <v>7.3</v>
      </c>
      <c r="V46" s="11">
        <v>15</v>
      </c>
      <c r="W46" s="144">
        <v>60</v>
      </c>
      <c r="X46" s="145"/>
      <c r="Y46" s="145"/>
      <c r="Z46" s="146"/>
      <c r="AA46" s="151">
        <v>204</v>
      </c>
      <c r="AB46" s="62">
        <v>132</v>
      </c>
      <c r="AC46" s="151">
        <v>15.2</v>
      </c>
      <c r="AD46" s="145"/>
      <c r="AE46" s="132">
        <v>41</v>
      </c>
    </row>
    <row r="47" spans="1:31" s="9" customFormat="1" ht="15" customHeight="1" x14ac:dyDescent="0.25">
      <c r="A47" s="24"/>
      <c r="B47" s="10"/>
      <c r="C47" s="27">
        <v>4.51</v>
      </c>
      <c r="D47" s="24"/>
      <c r="E47" s="27">
        <v>6.46</v>
      </c>
      <c r="F47" s="27">
        <v>13.07</v>
      </c>
      <c r="G47" s="46">
        <v>59</v>
      </c>
      <c r="H47" s="10"/>
      <c r="I47" s="13">
        <v>13</v>
      </c>
      <c r="J47" s="13">
        <v>14</v>
      </c>
      <c r="K47" s="25"/>
      <c r="L47" s="13">
        <v>234</v>
      </c>
      <c r="M47" s="13">
        <v>143</v>
      </c>
      <c r="N47" s="13">
        <v>22.7</v>
      </c>
      <c r="O47" s="10"/>
      <c r="P47" s="96">
        <v>42</v>
      </c>
      <c r="Q47" s="24"/>
      <c r="R47" s="10"/>
      <c r="S47" s="27">
        <v>5.1100000000000003</v>
      </c>
      <c r="T47" s="24"/>
      <c r="U47" s="27">
        <v>7.31</v>
      </c>
      <c r="V47" s="27">
        <v>15.06</v>
      </c>
      <c r="W47" s="34">
        <v>59</v>
      </c>
      <c r="X47" s="13">
        <v>10</v>
      </c>
      <c r="Y47" s="13">
        <v>8</v>
      </c>
      <c r="Z47" s="32">
        <v>6</v>
      </c>
      <c r="AA47" s="13">
        <v>208</v>
      </c>
      <c r="AB47" s="62">
        <v>133</v>
      </c>
      <c r="AC47" s="13">
        <v>15.4</v>
      </c>
      <c r="AD47" s="13">
        <v>28</v>
      </c>
      <c r="AE47" s="96">
        <v>42</v>
      </c>
    </row>
    <row r="48" spans="1:31" s="9" customFormat="1" ht="15" customHeight="1" x14ac:dyDescent="0.25">
      <c r="A48" s="28">
        <v>10.5</v>
      </c>
      <c r="B48" s="10"/>
      <c r="C48" s="27">
        <v>4.5199999999999996</v>
      </c>
      <c r="D48" s="24"/>
      <c r="E48" s="27">
        <v>6.47</v>
      </c>
      <c r="F48" s="27">
        <v>13.14</v>
      </c>
      <c r="G48" s="23">
        <v>58</v>
      </c>
      <c r="H48" s="10"/>
      <c r="I48" s="10"/>
      <c r="J48" s="10"/>
      <c r="K48" s="25"/>
      <c r="L48" s="13">
        <v>238</v>
      </c>
      <c r="M48" s="13">
        <v>144</v>
      </c>
      <c r="N48" s="13">
        <v>23</v>
      </c>
      <c r="O48" s="13">
        <v>34</v>
      </c>
      <c r="P48" s="96">
        <v>43</v>
      </c>
      <c r="Q48" s="28">
        <v>10.9</v>
      </c>
      <c r="R48" s="10"/>
      <c r="S48" s="27">
        <v>5.12</v>
      </c>
      <c r="T48" s="24"/>
      <c r="U48" s="27">
        <v>7.32</v>
      </c>
      <c r="V48" s="27">
        <v>15.12</v>
      </c>
      <c r="W48" s="41">
        <v>58</v>
      </c>
      <c r="X48" s="10"/>
      <c r="Y48" s="10"/>
      <c r="Z48" s="25"/>
      <c r="AA48" s="13">
        <v>212</v>
      </c>
      <c r="AB48" s="62">
        <v>134</v>
      </c>
      <c r="AC48" s="13">
        <v>15.6</v>
      </c>
      <c r="AD48" s="10"/>
      <c r="AE48" s="96">
        <v>43</v>
      </c>
    </row>
    <row r="49" spans="1:31" s="9" customFormat="1" ht="15" customHeight="1" x14ac:dyDescent="0.25">
      <c r="A49" s="24"/>
      <c r="B49" s="10"/>
      <c r="C49" s="27">
        <v>4.54</v>
      </c>
      <c r="D49" s="28">
        <v>8.6</v>
      </c>
      <c r="E49" s="27">
        <v>6.49</v>
      </c>
      <c r="F49" s="27">
        <v>13.22</v>
      </c>
      <c r="G49" s="23">
        <v>57</v>
      </c>
      <c r="H49" s="10"/>
      <c r="I49" s="13">
        <v>14</v>
      </c>
      <c r="J49" s="13">
        <v>15</v>
      </c>
      <c r="K49" s="32">
        <v>5</v>
      </c>
      <c r="L49" s="13">
        <v>242</v>
      </c>
      <c r="M49" s="13">
        <v>145</v>
      </c>
      <c r="N49" s="13">
        <v>23.4</v>
      </c>
      <c r="O49" s="13"/>
      <c r="P49" s="96">
        <v>44</v>
      </c>
      <c r="Q49" s="24"/>
      <c r="R49" s="10"/>
      <c r="S49" s="27">
        <v>5.14</v>
      </c>
      <c r="T49" s="28">
        <v>8.8000000000000007</v>
      </c>
      <c r="U49" s="27">
        <v>7.33</v>
      </c>
      <c r="V49" s="27">
        <v>15.18</v>
      </c>
      <c r="W49" s="41">
        <v>57</v>
      </c>
      <c r="X49" s="10"/>
      <c r="Y49" s="10"/>
      <c r="Z49" s="25"/>
      <c r="AA49" s="13">
        <v>215</v>
      </c>
      <c r="AB49" s="62">
        <v>135</v>
      </c>
      <c r="AC49" s="13">
        <v>15.8</v>
      </c>
      <c r="AD49" s="13">
        <v>29</v>
      </c>
      <c r="AE49" s="96">
        <v>44</v>
      </c>
    </row>
    <row r="50" spans="1:31" s="9" customFormat="1" ht="15" customHeight="1" x14ac:dyDescent="0.25">
      <c r="A50" s="28">
        <v>10.6</v>
      </c>
      <c r="B50" s="13">
        <v>5.5</v>
      </c>
      <c r="C50" s="27">
        <v>4.5599999999999996</v>
      </c>
      <c r="D50" s="24"/>
      <c r="E50" s="27">
        <v>6.51</v>
      </c>
      <c r="F50" s="27">
        <v>13.3</v>
      </c>
      <c r="G50" s="23">
        <v>56</v>
      </c>
      <c r="H50" s="10"/>
      <c r="I50" s="10"/>
      <c r="J50" s="10"/>
      <c r="K50" s="25"/>
      <c r="L50" s="13">
        <v>245</v>
      </c>
      <c r="M50" s="13">
        <v>146</v>
      </c>
      <c r="N50" s="13">
        <v>23.7</v>
      </c>
      <c r="O50" s="13">
        <v>35</v>
      </c>
      <c r="P50" s="96">
        <v>45</v>
      </c>
      <c r="Q50" s="28">
        <v>11</v>
      </c>
      <c r="R50" s="13">
        <v>5.7</v>
      </c>
      <c r="S50" s="27">
        <v>5.17</v>
      </c>
      <c r="T50" s="24"/>
      <c r="U50" s="27">
        <v>7.34</v>
      </c>
      <c r="V50" s="27">
        <v>15.24</v>
      </c>
      <c r="W50" s="41">
        <v>56</v>
      </c>
      <c r="X50" s="13">
        <v>11</v>
      </c>
      <c r="Y50" s="13">
        <v>9</v>
      </c>
      <c r="Z50" s="32">
        <v>7</v>
      </c>
      <c r="AA50" s="13">
        <v>218</v>
      </c>
      <c r="AB50" s="62">
        <v>136</v>
      </c>
      <c r="AC50" s="13">
        <v>15.9</v>
      </c>
      <c r="AD50" s="10"/>
      <c r="AE50" s="96">
        <v>45</v>
      </c>
    </row>
    <row r="51" spans="1:31" s="9" customFormat="1" ht="15" customHeight="1" x14ac:dyDescent="0.25">
      <c r="A51" s="24"/>
      <c r="B51" s="10"/>
      <c r="C51" s="27">
        <v>4.58</v>
      </c>
      <c r="D51" s="24"/>
      <c r="E51" s="27">
        <v>6.53</v>
      </c>
      <c r="F51" s="27">
        <v>13.38</v>
      </c>
      <c r="G51" s="23">
        <v>55</v>
      </c>
      <c r="H51" s="10"/>
      <c r="I51" s="13">
        <v>15</v>
      </c>
      <c r="J51" s="13">
        <v>16</v>
      </c>
      <c r="K51" s="25"/>
      <c r="L51" s="13">
        <v>248</v>
      </c>
      <c r="M51" s="13">
        <v>147</v>
      </c>
      <c r="N51" s="13">
        <v>24</v>
      </c>
      <c r="O51" s="13"/>
      <c r="P51" s="96">
        <v>46</v>
      </c>
      <c r="Q51" s="24"/>
      <c r="R51" s="10"/>
      <c r="S51" s="27">
        <v>5.2</v>
      </c>
      <c r="T51" s="24"/>
      <c r="U51" s="27">
        <v>7.36</v>
      </c>
      <c r="V51" s="27">
        <v>15.3</v>
      </c>
      <c r="W51" s="41">
        <v>55</v>
      </c>
      <c r="X51" s="10"/>
      <c r="Y51" s="10"/>
      <c r="Z51" s="25"/>
      <c r="AA51" s="13">
        <v>221</v>
      </c>
      <c r="AB51" s="62">
        <v>137</v>
      </c>
      <c r="AC51" s="13">
        <v>16</v>
      </c>
      <c r="AD51" s="13">
        <v>30</v>
      </c>
      <c r="AE51" s="96">
        <v>46</v>
      </c>
    </row>
    <row r="52" spans="1:31" s="9" customFormat="1" ht="15" customHeight="1" x14ac:dyDescent="0.25">
      <c r="A52" s="28">
        <v>10.7</v>
      </c>
      <c r="B52" s="10"/>
      <c r="C52" s="27">
        <v>5</v>
      </c>
      <c r="D52" s="28">
        <v>8.6999999999999993</v>
      </c>
      <c r="E52" s="27">
        <v>6.55</v>
      </c>
      <c r="F52" s="27">
        <v>13.46</v>
      </c>
      <c r="G52" s="23">
        <v>54</v>
      </c>
      <c r="H52" s="10"/>
      <c r="I52" s="13"/>
      <c r="J52" s="13"/>
      <c r="K52" s="32"/>
      <c r="L52" s="13">
        <v>251</v>
      </c>
      <c r="M52" s="13">
        <v>148</v>
      </c>
      <c r="N52" s="13">
        <v>24.3</v>
      </c>
      <c r="O52" s="13">
        <v>36</v>
      </c>
      <c r="P52" s="96">
        <v>47</v>
      </c>
      <c r="Q52" s="28">
        <v>11.1</v>
      </c>
      <c r="R52" s="10"/>
      <c r="S52" s="27">
        <v>5.23</v>
      </c>
      <c r="T52" s="28">
        <v>8.9</v>
      </c>
      <c r="U52" s="27">
        <v>7.38</v>
      </c>
      <c r="V52" s="27">
        <v>15.37</v>
      </c>
      <c r="W52" s="41">
        <v>54</v>
      </c>
      <c r="X52" s="10"/>
      <c r="Y52" s="10"/>
      <c r="Z52" s="25"/>
      <c r="AA52" s="13">
        <v>224</v>
      </c>
      <c r="AB52" s="62">
        <v>138</v>
      </c>
      <c r="AC52" s="13">
        <v>16.2</v>
      </c>
      <c r="AD52" s="13"/>
      <c r="AE52" s="96">
        <v>47</v>
      </c>
    </row>
    <row r="53" spans="1:31" s="9" customFormat="1" ht="15" customHeight="1" x14ac:dyDescent="0.25">
      <c r="A53" s="24"/>
      <c r="B53" s="10"/>
      <c r="C53" s="27">
        <v>5.0199999999999996</v>
      </c>
      <c r="D53" s="24"/>
      <c r="E53" s="27">
        <v>6.57</v>
      </c>
      <c r="F53" s="27">
        <v>13.55</v>
      </c>
      <c r="G53" s="23">
        <v>53</v>
      </c>
      <c r="H53" s="10"/>
      <c r="I53" s="13">
        <v>16</v>
      </c>
      <c r="J53" s="13">
        <v>17</v>
      </c>
      <c r="K53" s="25"/>
      <c r="L53" s="13">
        <v>254</v>
      </c>
      <c r="M53" s="13">
        <v>149</v>
      </c>
      <c r="N53" s="13">
        <v>24.6</v>
      </c>
      <c r="O53" s="13"/>
      <c r="P53" s="96">
        <v>48</v>
      </c>
      <c r="Q53" s="24"/>
      <c r="R53" s="10"/>
      <c r="S53" s="27">
        <v>5.26</v>
      </c>
      <c r="T53" s="24"/>
      <c r="U53" s="27">
        <v>7.4</v>
      </c>
      <c r="V53" s="27">
        <v>15.44</v>
      </c>
      <c r="W53" s="41">
        <v>53</v>
      </c>
      <c r="X53" s="13">
        <v>12</v>
      </c>
      <c r="Y53" s="13">
        <v>10</v>
      </c>
      <c r="Z53" s="32">
        <v>8</v>
      </c>
      <c r="AA53" s="13">
        <v>227</v>
      </c>
      <c r="AB53" s="62">
        <v>139</v>
      </c>
      <c r="AC53" s="13">
        <v>16.399999999999999</v>
      </c>
      <c r="AD53" s="13">
        <v>31</v>
      </c>
      <c r="AE53" s="96">
        <v>48</v>
      </c>
    </row>
    <row r="54" spans="1:31" s="9" customFormat="1" ht="15" customHeight="1" x14ac:dyDescent="0.25">
      <c r="A54" s="28">
        <v>10.8</v>
      </c>
      <c r="B54" s="13">
        <v>5.6</v>
      </c>
      <c r="C54" s="27">
        <v>5.05</v>
      </c>
      <c r="D54" s="24"/>
      <c r="E54" s="27">
        <v>7</v>
      </c>
      <c r="F54" s="27">
        <v>14.04</v>
      </c>
      <c r="G54" s="23">
        <v>52</v>
      </c>
      <c r="H54" s="13">
        <v>4</v>
      </c>
      <c r="I54" s="10"/>
      <c r="J54" s="13"/>
      <c r="K54" s="32">
        <v>6</v>
      </c>
      <c r="L54" s="13">
        <v>257</v>
      </c>
      <c r="M54" s="13">
        <v>150</v>
      </c>
      <c r="N54" s="13">
        <v>24.8</v>
      </c>
      <c r="O54" s="13">
        <v>37</v>
      </c>
      <c r="P54" s="96">
        <v>49</v>
      </c>
      <c r="Q54" s="28">
        <v>11.2</v>
      </c>
      <c r="R54" s="13">
        <v>5.8</v>
      </c>
      <c r="S54" s="27">
        <v>5.29</v>
      </c>
      <c r="T54" s="24"/>
      <c r="U54" s="27">
        <v>7.42</v>
      </c>
      <c r="V54" s="27">
        <v>15.51</v>
      </c>
      <c r="W54" s="41">
        <v>52</v>
      </c>
      <c r="X54" s="13"/>
      <c r="Y54" s="13"/>
      <c r="Z54" s="32"/>
      <c r="AA54" s="13">
        <v>230</v>
      </c>
      <c r="AB54" s="62">
        <v>140</v>
      </c>
      <c r="AC54" s="13">
        <v>16.600000000000001</v>
      </c>
      <c r="AD54" s="13"/>
      <c r="AE54" s="96">
        <v>49</v>
      </c>
    </row>
    <row r="55" spans="1:31" s="9" customFormat="1" ht="15" customHeight="1" x14ac:dyDescent="0.25">
      <c r="A55" s="24"/>
      <c r="B55" s="10"/>
      <c r="C55" s="27">
        <v>5.08</v>
      </c>
      <c r="D55" s="28">
        <v>8.8000000000000007</v>
      </c>
      <c r="E55" s="27">
        <v>7.03</v>
      </c>
      <c r="F55" s="27">
        <v>14.13</v>
      </c>
      <c r="G55" s="23">
        <v>51</v>
      </c>
      <c r="H55" s="10"/>
      <c r="I55" s="13"/>
      <c r="J55" s="13">
        <v>18</v>
      </c>
      <c r="K55" s="25"/>
      <c r="L55" s="13">
        <v>260</v>
      </c>
      <c r="M55" s="145">
        <v>151</v>
      </c>
      <c r="N55" s="13">
        <v>25</v>
      </c>
      <c r="O55" s="13"/>
      <c r="P55" s="86">
        <v>50</v>
      </c>
      <c r="Q55" s="24"/>
      <c r="R55" s="10"/>
      <c r="S55" s="27">
        <v>5.32</v>
      </c>
      <c r="T55" s="28">
        <v>9</v>
      </c>
      <c r="U55" s="27">
        <v>7.44</v>
      </c>
      <c r="V55" s="27">
        <v>15.58</v>
      </c>
      <c r="W55" s="41">
        <v>51</v>
      </c>
      <c r="X55" s="10"/>
      <c r="Y55" s="10"/>
      <c r="Z55" s="25"/>
      <c r="AA55" s="13">
        <v>232</v>
      </c>
      <c r="AB55" s="62">
        <v>141</v>
      </c>
      <c r="AC55" s="13">
        <v>16.7</v>
      </c>
      <c r="AD55" s="13">
        <v>32</v>
      </c>
      <c r="AE55" s="86">
        <v>50</v>
      </c>
    </row>
    <row r="56" spans="1:31" s="9" customFormat="1" x14ac:dyDescent="0.25">
      <c r="A56" s="28">
        <v>10.9</v>
      </c>
      <c r="B56" s="10"/>
      <c r="C56" s="27">
        <v>5.1100000000000003</v>
      </c>
      <c r="D56" s="24"/>
      <c r="E56" s="27">
        <v>7.06</v>
      </c>
      <c r="F56" s="27">
        <v>14.22</v>
      </c>
      <c r="G56" s="26">
        <v>50</v>
      </c>
      <c r="H56" s="10"/>
      <c r="I56" s="13">
        <v>17</v>
      </c>
      <c r="J56" s="13"/>
      <c r="K56" s="25"/>
      <c r="L56" s="13">
        <v>263</v>
      </c>
      <c r="M56" s="145">
        <v>152</v>
      </c>
      <c r="N56" s="13">
        <v>25.2</v>
      </c>
      <c r="O56" s="13">
        <v>38</v>
      </c>
      <c r="P56" s="96">
        <v>51</v>
      </c>
      <c r="Q56" s="28">
        <v>11.3</v>
      </c>
      <c r="R56" s="10"/>
      <c r="S56" s="27">
        <v>5.35</v>
      </c>
      <c r="T56" s="24"/>
      <c r="U56" s="27">
        <v>7.46</v>
      </c>
      <c r="V56" s="27">
        <v>16.059999999999999</v>
      </c>
      <c r="W56" s="24">
        <v>50</v>
      </c>
      <c r="X56" s="10"/>
      <c r="Y56" s="10"/>
      <c r="Z56" s="25"/>
      <c r="AA56" s="13">
        <v>234</v>
      </c>
      <c r="AB56" s="62">
        <v>142</v>
      </c>
      <c r="AC56" s="13">
        <v>16.8</v>
      </c>
      <c r="AD56" s="13"/>
      <c r="AE56" s="96">
        <v>51</v>
      </c>
    </row>
    <row r="57" spans="1:31" s="9" customFormat="1" ht="15" customHeight="1" x14ac:dyDescent="0.25">
      <c r="A57" s="24"/>
      <c r="B57" s="10"/>
      <c r="C57" s="27">
        <v>5.14</v>
      </c>
      <c r="D57" s="24"/>
      <c r="E57" s="27">
        <v>7.09</v>
      </c>
      <c r="F57" s="27">
        <v>14.31</v>
      </c>
      <c r="G57" s="23">
        <v>49</v>
      </c>
      <c r="H57" s="13"/>
      <c r="I57" s="10"/>
      <c r="J57" s="13">
        <v>19</v>
      </c>
      <c r="K57" s="32"/>
      <c r="L57" s="13">
        <v>266</v>
      </c>
      <c r="M57" s="13">
        <v>153</v>
      </c>
      <c r="N57" s="13">
        <v>25.4</v>
      </c>
      <c r="O57" s="13"/>
      <c r="P57" s="96">
        <v>52</v>
      </c>
      <c r="Q57" s="24"/>
      <c r="R57" s="10"/>
      <c r="S57" s="27">
        <v>5.39</v>
      </c>
      <c r="T57" s="24"/>
      <c r="U57" s="27">
        <v>7.49</v>
      </c>
      <c r="V57" s="27">
        <v>16.14</v>
      </c>
      <c r="W57" s="41">
        <v>49</v>
      </c>
      <c r="X57" s="13">
        <v>13</v>
      </c>
      <c r="Y57" s="13">
        <v>11</v>
      </c>
      <c r="Z57" s="32">
        <v>9</v>
      </c>
      <c r="AA57" s="13">
        <v>236</v>
      </c>
      <c r="AB57" s="62">
        <v>143</v>
      </c>
      <c r="AC57" s="13">
        <v>16.899999999999999</v>
      </c>
      <c r="AD57" s="13">
        <v>33</v>
      </c>
      <c r="AE57" s="96">
        <v>52</v>
      </c>
    </row>
    <row r="58" spans="1:31" s="9" customFormat="1" ht="15" customHeight="1" x14ac:dyDescent="0.25">
      <c r="A58" s="28">
        <v>11</v>
      </c>
      <c r="B58" s="13">
        <v>5.7</v>
      </c>
      <c r="C58" s="27">
        <v>5.17</v>
      </c>
      <c r="D58" s="28">
        <v>8.9</v>
      </c>
      <c r="E58" s="27">
        <v>7.12</v>
      </c>
      <c r="F58" s="27">
        <v>14.4</v>
      </c>
      <c r="G58" s="23">
        <v>48</v>
      </c>
      <c r="H58" s="10"/>
      <c r="I58" s="13"/>
      <c r="J58" s="13"/>
      <c r="K58" s="25"/>
      <c r="L58" s="13">
        <v>269</v>
      </c>
      <c r="M58" s="13">
        <v>154</v>
      </c>
      <c r="N58" s="13">
        <v>25.6</v>
      </c>
      <c r="O58" s="13">
        <v>39</v>
      </c>
      <c r="P58" s="96">
        <v>53</v>
      </c>
      <c r="Q58" s="28">
        <v>11.4</v>
      </c>
      <c r="R58" s="13">
        <v>5.9</v>
      </c>
      <c r="S58" s="27">
        <v>5.43</v>
      </c>
      <c r="T58" s="28">
        <v>9.1</v>
      </c>
      <c r="U58" s="27">
        <v>7.52</v>
      </c>
      <c r="V58" s="27">
        <v>16.22</v>
      </c>
      <c r="W58" s="41">
        <v>48</v>
      </c>
      <c r="X58" s="13"/>
      <c r="Y58" s="13"/>
      <c r="Z58" s="32"/>
      <c r="AA58" s="13">
        <v>238</v>
      </c>
      <c r="AB58" s="62">
        <v>144</v>
      </c>
      <c r="AC58" s="13">
        <v>17</v>
      </c>
      <c r="AD58" s="13"/>
      <c r="AE58" s="96">
        <v>53</v>
      </c>
    </row>
    <row r="59" spans="1:31" s="9" customFormat="1" ht="15" customHeight="1" x14ac:dyDescent="0.25">
      <c r="A59" s="24"/>
      <c r="B59" s="10"/>
      <c r="C59" s="27">
        <v>5.2</v>
      </c>
      <c r="D59" s="24"/>
      <c r="E59" s="27">
        <v>7.15</v>
      </c>
      <c r="F59" s="27">
        <v>14.5</v>
      </c>
      <c r="G59" s="23">
        <v>47</v>
      </c>
      <c r="H59" s="10"/>
      <c r="I59" s="13">
        <v>18</v>
      </c>
      <c r="J59" s="13">
        <v>20</v>
      </c>
      <c r="K59" s="32">
        <v>7</v>
      </c>
      <c r="L59" s="13">
        <v>272</v>
      </c>
      <c r="M59" s="13">
        <v>155</v>
      </c>
      <c r="N59" s="13">
        <v>25.8</v>
      </c>
      <c r="O59" s="13"/>
      <c r="P59" s="96">
        <v>54</v>
      </c>
      <c r="Q59" s="24"/>
      <c r="R59" s="10"/>
      <c r="S59" s="27">
        <v>5.47</v>
      </c>
      <c r="T59" s="24"/>
      <c r="U59" s="27">
        <v>7.55</v>
      </c>
      <c r="V59" s="27">
        <v>16.3</v>
      </c>
      <c r="W59" s="41">
        <v>47</v>
      </c>
      <c r="X59" s="10"/>
      <c r="Y59" s="10"/>
      <c r="Z59" s="25"/>
      <c r="AA59" s="13">
        <v>240</v>
      </c>
      <c r="AB59" s="62">
        <v>145</v>
      </c>
      <c r="AC59" s="13">
        <v>17.2</v>
      </c>
      <c r="AD59" s="13">
        <v>34</v>
      </c>
      <c r="AE59" s="96">
        <v>54</v>
      </c>
    </row>
    <row r="60" spans="1:31" s="9" customFormat="1" ht="15" customHeight="1" x14ac:dyDescent="0.25">
      <c r="A60" s="28">
        <v>11.1</v>
      </c>
      <c r="B60" s="10"/>
      <c r="C60" s="27">
        <v>5.24</v>
      </c>
      <c r="D60" s="28">
        <v>9</v>
      </c>
      <c r="E60" s="27">
        <v>7.19</v>
      </c>
      <c r="F60" s="27">
        <v>15</v>
      </c>
      <c r="G60" s="23">
        <v>46</v>
      </c>
      <c r="H60" s="10"/>
      <c r="I60" s="13"/>
      <c r="J60" s="13"/>
      <c r="K60" s="25"/>
      <c r="L60" s="13">
        <v>275</v>
      </c>
      <c r="M60" s="13">
        <v>156</v>
      </c>
      <c r="N60" s="13">
        <v>26</v>
      </c>
      <c r="O60" s="13">
        <v>40</v>
      </c>
      <c r="P60" s="96">
        <v>55</v>
      </c>
      <c r="Q60" s="28">
        <v>11.5</v>
      </c>
      <c r="R60" s="10"/>
      <c r="S60" s="27">
        <v>5.51</v>
      </c>
      <c r="T60" s="28">
        <v>9.1999999999999993</v>
      </c>
      <c r="U60" s="27">
        <v>7.58</v>
      </c>
      <c r="V60" s="27">
        <v>16.38</v>
      </c>
      <c r="W60" s="41">
        <v>46</v>
      </c>
      <c r="X60" s="10"/>
      <c r="Y60" s="10"/>
      <c r="Z60" s="25"/>
      <c r="AA60" s="13">
        <v>242</v>
      </c>
      <c r="AB60" s="62">
        <v>146</v>
      </c>
      <c r="AC60" s="13">
        <v>17.399999999999999</v>
      </c>
      <c r="AD60" s="13"/>
      <c r="AE60" s="96">
        <v>55</v>
      </c>
    </row>
    <row r="61" spans="1:31" s="9" customFormat="1" ht="15" customHeight="1" x14ac:dyDescent="0.25">
      <c r="A61" s="24"/>
      <c r="B61" s="13">
        <v>5.8</v>
      </c>
      <c r="C61" s="27">
        <v>5.28</v>
      </c>
      <c r="D61" s="24"/>
      <c r="E61" s="27">
        <v>7.23</v>
      </c>
      <c r="F61" s="27">
        <v>15.1</v>
      </c>
      <c r="G61" s="23">
        <v>45</v>
      </c>
      <c r="H61" s="10"/>
      <c r="I61" s="10"/>
      <c r="J61" s="10"/>
      <c r="K61" s="25"/>
      <c r="L61" s="13">
        <v>277</v>
      </c>
      <c r="M61" s="13">
        <v>157</v>
      </c>
      <c r="N61" s="13">
        <v>26.2</v>
      </c>
      <c r="O61" s="13"/>
      <c r="P61" s="96">
        <v>56</v>
      </c>
      <c r="Q61" s="24"/>
      <c r="R61" s="13">
        <v>6</v>
      </c>
      <c r="S61" s="27">
        <v>5.55</v>
      </c>
      <c r="T61" s="24"/>
      <c r="U61" s="27">
        <v>8.01</v>
      </c>
      <c r="V61" s="27">
        <v>16.46</v>
      </c>
      <c r="W61" s="41">
        <v>45</v>
      </c>
      <c r="X61" s="13">
        <v>14</v>
      </c>
      <c r="Y61" s="13">
        <v>12</v>
      </c>
      <c r="Z61" s="32">
        <v>10</v>
      </c>
      <c r="AA61" s="13">
        <v>244</v>
      </c>
      <c r="AB61" s="62">
        <v>147</v>
      </c>
      <c r="AC61" s="13">
        <v>17.600000000000001</v>
      </c>
      <c r="AD61" s="10"/>
      <c r="AE61" s="96">
        <v>56</v>
      </c>
    </row>
    <row r="62" spans="1:31" s="9" customFormat="1" ht="15" customHeight="1" x14ac:dyDescent="0.25">
      <c r="A62" s="28">
        <v>11.2</v>
      </c>
      <c r="B62" s="10"/>
      <c r="C62" s="27">
        <v>5.32</v>
      </c>
      <c r="D62" s="28">
        <v>9.1</v>
      </c>
      <c r="E62" s="27">
        <v>7.27</v>
      </c>
      <c r="F62" s="27">
        <v>15.2</v>
      </c>
      <c r="G62" s="23">
        <v>44</v>
      </c>
      <c r="H62" s="10"/>
      <c r="I62" s="13">
        <v>19</v>
      </c>
      <c r="J62" s="13">
        <v>21</v>
      </c>
      <c r="K62" s="32"/>
      <c r="L62" s="13">
        <v>279</v>
      </c>
      <c r="M62" s="13">
        <v>158</v>
      </c>
      <c r="N62" s="13">
        <v>26.4</v>
      </c>
      <c r="O62" s="13">
        <v>41</v>
      </c>
      <c r="P62" s="96">
        <v>57</v>
      </c>
      <c r="Q62" s="28">
        <v>11.6</v>
      </c>
      <c r="R62" s="10"/>
      <c r="S62" s="27">
        <v>6</v>
      </c>
      <c r="T62" s="28">
        <v>9.3000000000000007</v>
      </c>
      <c r="U62" s="27">
        <v>8.0399999999999991</v>
      </c>
      <c r="V62" s="27">
        <v>16.54</v>
      </c>
      <c r="W62" s="41">
        <v>44</v>
      </c>
      <c r="X62" s="10"/>
      <c r="Y62" s="10"/>
      <c r="Z62" s="25"/>
      <c r="AA62" s="13">
        <v>246</v>
      </c>
      <c r="AB62" s="62">
        <v>148</v>
      </c>
      <c r="AC62" s="13">
        <v>17.7</v>
      </c>
      <c r="AD62" s="13">
        <v>35</v>
      </c>
      <c r="AE62" s="96">
        <v>57</v>
      </c>
    </row>
    <row r="63" spans="1:31" s="9" customFormat="1" ht="15" customHeight="1" x14ac:dyDescent="0.25">
      <c r="A63" s="24"/>
      <c r="B63" s="10"/>
      <c r="C63" s="27">
        <v>5.36</v>
      </c>
      <c r="D63" s="24"/>
      <c r="E63" s="27">
        <v>7.31</v>
      </c>
      <c r="F63" s="27">
        <v>15.3</v>
      </c>
      <c r="G63" s="23">
        <v>43</v>
      </c>
      <c r="H63" s="10"/>
      <c r="I63" s="10"/>
      <c r="J63" s="10"/>
      <c r="K63" s="25"/>
      <c r="L63" s="13">
        <v>281</v>
      </c>
      <c r="M63" s="13">
        <v>159</v>
      </c>
      <c r="N63" s="13">
        <v>26.6</v>
      </c>
      <c r="O63" s="13"/>
      <c r="P63" s="96">
        <v>58</v>
      </c>
      <c r="Q63" s="28">
        <v>11.7</v>
      </c>
      <c r="R63" s="10"/>
      <c r="S63" s="27">
        <v>6.05</v>
      </c>
      <c r="T63" s="24"/>
      <c r="U63" s="27">
        <v>8.08</v>
      </c>
      <c r="V63" s="27">
        <v>17.02</v>
      </c>
      <c r="W63" s="41">
        <v>43</v>
      </c>
      <c r="X63" s="10"/>
      <c r="Y63" s="10"/>
      <c r="Z63" s="25"/>
      <c r="AA63" s="13">
        <v>248</v>
      </c>
      <c r="AB63" s="62">
        <v>149</v>
      </c>
      <c r="AC63" s="13">
        <v>17.8</v>
      </c>
      <c r="AD63" s="10"/>
      <c r="AE63" s="96">
        <v>58</v>
      </c>
    </row>
    <row r="64" spans="1:31" s="9" customFormat="1" ht="15" customHeight="1" x14ac:dyDescent="0.25">
      <c r="A64" s="28">
        <v>11.3</v>
      </c>
      <c r="B64" s="13">
        <v>5.9</v>
      </c>
      <c r="C64" s="27">
        <v>5.4</v>
      </c>
      <c r="D64" s="28">
        <v>9.1999999999999993</v>
      </c>
      <c r="E64" s="27">
        <v>7.35</v>
      </c>
      <c r="F64" s="27">
        <v>15.4</v>
      </c>
      <c r="G64" s="23">
        <v>42</v>
      </c>
      <c r="H64" s="10"/>
      <c r="I64" s="13"/>
      <c r="J64" s="13"/>
      <c r="K64" s="25"/>
      <c r="L64" s="13">
        <v>283</v>
      </c>
      <c r="M64" s="13"/>
      <c r="N64" s="13">
        <v>26.8</v>
      </c>
      <c r="O64" s="10"/>
      <c r="P64" s="97">
        <v>59</v>
      </c>
      <c r="Q64" s="28">
        <v>11.8</v>
      </c>
      <c r="R64" s="13">
        <v>6.1</v>
      </c>
      <c r="S64" s="27">
        <v>6.1</v>
      </c>
      <c r="T64" s="28">
        <v>9.4</v>
      </c>
      <c r="U64" s="27">
        <v>8.1199999999999992</v>
      </c>
      <c r="V64" s="27">
        <v>17.11</v>
      </c>
      <c r="W64" s="41">
        <v>42</v>
      </c>
      <c r="X64" s="13"/>
      <c r="Y64" s="13"/>
      <c r="Z64" s="32"/>
      <c r="AA64" s="13">
        <v>249</v>
      </c>
      <c r="AB64" s="62"/>
      <c r="AC64" s="13">
        <v>17.899999999999999</v>
      </c>
      <c r="AD64" s="13"/>
      <c r="AE64" s="97">
        <v>59</v>
      </c>
    </row>
    <row r="65" spans="1:31" s="9" customFormat="1" ht="15" customHeight="1" x14ac:dyDescent="0.25">
      <c r="A65" s="28">
        <v>11.4</v>
      </c>
      <c r="B65" s="10"/>
      <c r="C65" s="27">
        <v>5.45</v>
      </c>
      <c r="D65" s="24"/>
      <c r="E65" s="27">
        <v>7.4</v>
      </c>
      <c r="F65" s="27">
        <v>15.5</v>
      </c>
      <c r="G65" s="23">
        <v>41</v>
      </c>
      <c r="H65" s="12">
        <v>5</v>
      </c>
      <c r="I65" s="12">
        <v>20</v>
      </c>
      <c r="J65" s="12">
        <v>22</v>
      </c>
      <c r="K65" s="31">
        <v>8</v>
      </c>
      <c r="L65" s="12">
        <v>285</v>
      </c>
      <c r="M65" s="12">
        <v>160</v>
      </c>
      <c r="N65" s="12">
        <v>27</v>
      </c>
      <c r="O65" s="12">
        <v>42</v>
      </c>
      <c r="P65" s="85">
        <v>60</v>
      </c>
      <c r="Q65" s="28">
        <v>11.9</v>
      </c>
      <c r="R65" s="10"/>
      <c r="S65" s="27">
        <v>6.15</v>
      </c>
      <c r="T65" s="24"/>
      <c r="U65" s="27">
        <v>8.16</v>
      </c>
      <c r="V65" s="27">
        <v>17.2</v>
      </c>
      <c r="W65" s="41">
        <v>41</v>
      </c>
      <c r="X65" s="12">
        <v>15</v>
      </c>
      <c r="Y65" s="12">
        <v>13</v>
      </c>
      <c r="Z65" s="31">
        <v>11</v>
      </c>
      <c r="AA65" s="12">
        <v>250</v>
      </c>
      <c r="AB65" s="153">
        <v>150</v>
      </c>
      <c r="AC65" s="12">
        <v>18</v>
      </c>
      <c r="AD65" s="12">
        <v>36</v>
      </c>
      <c r="AE65" s="85">
        <v>60</v>
      </c>
    </row>
    <row r="66" spans="1:31" s="9" customFormat="1" x14ac:dyDescent="0.25">
      <c r="A66" s="33">
        <v>11.5</v>
      </c>
      <c r="B66" s="12">
        <v>6</v>
      </c>
      <c r="C66" s="11">
        <v>5.5</v>
      </c>
      <c r="D66" s="33">
        <v>9.3000000000000007</v>
      </c>
      <c r="E66" s="11">
        <v>7.45</v>
      </c>
      <c r="F66" s="11">
        <v>16</v>
      </c>
      <c r="G66" s="144">
        <v>40</v>
      </c>
      <c r="H66" s="145">
        <v>7</v>
      </c>
      <c r="I66" s="145">
        <v>22</v>
      </c>
      <c r="J66" s="145">
        <v>26</v>
      </c>
      <c r="K66" s="146">
        <v>10</v>
      </c>
      <c r="L66" s="145">
        <v>290</v>
      </c>
      <c r="M66" s="13">
        <v>163</v>
      </c>
      <c r="N66" s="145">
        <v>29</v>
      </c>
      <c r="O66" s="145">
        <v>44</v>
      </c>
      <c r="P66" s="96">
        <v>61</v>
      </c>
      <c r="Q66" s="33">
        <v>12</v>
      </c>
      <c r="R66" s="12">
        <v>6.2</v>
      </c>
      <c r="S66" s="11">
        <v>6.2</v>
      </c>
      <c r="T66" s="33">
        <v>9.5</v>
      </c>
      <c r="U66" s="11">
        <v>8.1999999999999993</v>
      </c>
      <c r="V66" s="11">
        <v>17.3</v>
      </c>
      <c r="W66" s="144">
        <v>40</v>
      </c>
      <c r="X66" s="145">
        <v>17</v>
      </c>
      <c r="Y66" s="145">
        <v>15</v>
      </c>
      <c r="Z66" s="146">
        <v>13</v>
      </c>
      <c r="AA66" s="151">
        <v>255</v>
      </c>
      <c r="AB66" s="62">
        <v>153</v>
      </c>
      <c r="AC66" s="151">
        <v>20</v>
      </c>
      <c r="AD66" s="145">
        <v>38</v>
      </c>
      <c r="AE66" s="96">
        <v>61</v>
      </c>
    </row>
    <row r="67" spans="1:31" s="9" customFormat="1" x14ac:dyDescent="0.25">
      <c r="A67" s="24"/>
      <c r="B67" s="10"/>
      <c r="C67" s="27">
        <v>5.51</v>
      </c>
      <c r="D67" s="24"/>
      <c r="E67" s="27">
        <v>7.46</v>
      </c>
      <c r="F67" s="27">
        <v>16.059999999999999</v>
      </c>
      <c r="G67" s="46">
        <v>39</v>
      </c>
      <c r="H67" s="13">
        <v>9</v>
      </c>
      <c r="I67" s="13">
        <v>24</v>
      </c>
      <c r="J67" s="13">
        <v>30</v>
      </c>
      <c r="K67" s="32">
        <v>11</v>
      </c>
      <c r="L67" s="13">
        <v>295</v>
      </c>
      <c r="M67" s="13">
        <v>166</v>
      </c>
      <c r="N67" s="13">
        <v>31</v>
      </c>
      <c r="O67" s="13">
        <v>46</v>
      </c>
      <c r="P67" s="96">
        <v>62</v>
      </c>
      <c r="Q67" s="24"/>
      <c r="R67" s="10"/>
      <c r="S67" s="27"/>
      <c r="T67" s="24"/>
      <c r="U67" s="27">
        <v>8.25</v>
      </c>
      <c r="V67" s="27">
        <v>17.34</v>
      </c>
      <c r="W67" s="34">
        <v>39</v>
      </c>
      <c r="X67" s="13">
        <v>19</v>
      </c>
      <c r="Y67" s="13">
        <v>17</v>
      </c>
      <c r="Z67" s="32">
        <v>14</v>
      </c>
      <c r="AA67" s="13">
        <v>260</v>
      </c>
      <c r="AB67" s="62">
        <v>156</v>
      </c>
      <c r="AC67" s="13">
        <v>22</v>
      </c>
      <c r="AD67" s="13">
        <v>40</v>
      </c>
      <c r="AE67" s="96">
        <v>62</v>
      </c>
    </row>
    <row r="68" spans="1:31" s="9" customFormat="1" x14ac:dyDescent="0.25">
      <c r="A68" s="24"/>
      <c r="B68" s="10"/>
      <c r="C68" s="27">
        <v>5.52</v>
      </c>
      <c r="D68" s="24"/>
      <c r="E68" s="27">
        <v>7.47</v>
      </c>
      <c r="F68" s="27">
        <v>16.12</v>
      </c>
      <c r="G68" s="23">
        <v>38</v>
      </c>
      <c r="H68" s="13">
        <v>11</v>
      </c>
      <c r="I68" s="13">
        <v>26</v>
      </c>
      <c r="J68" s="13">
        <v>34</v>
      </c>
      <c r="K68" s="32">
        <v>12</v>
      </c>
      <c r="L68" s="13">
        <v>300</v>
      </c>
      <c r="M68" s="13">
        <v>169</v>
      </c>
      <c r="N68" s="13">
        <v>33</v>
      </c>
      <c r="O68" s="13">
        <v>48</v>
      </c>
      <c r="P68" s="96">
        <v>63</v>
      </c>
      <c r="Q68" s="24"/>
      <c r="R68" s="10"/>
      <c r="S68" s="27">
        <v>6.21</v>
      </c>
      <c r="T68" s="24"/>
      <c r="U68" s="27">
        <v>8.3000000000000007</v>
      </c>
      <c r="V68" s="27">
        <v>17.38</v>
      </c>
      <c r="W68" s="41">
        <v>38</v>
      </c>
      <c r="X68" s="13">
        <v>21</v>
      </c>
      <c r="Y68" s="13">
        <v>19</v>
      </c>
      <c r="Z68" s="32">
        <v>15</v>
      </c>
      <c r="AA68" s="13">
        <v>265</v>
      </c>
      <c r="AB68" s="62">
        <v>159</v>
      </c>
      <c r="AC68" s="13">
        <v>23</v>
      </c>
      <c r="AD68" s="13">
        <v>4</v>
      </c>
      <c r="AE68" s="96">
        <v>63</v>
      </c>
    </row>
    <row r="69" spans="1:31" s="9" customFormat="1" x14ac:dyDescent="0.25">
      <c r="A69" s="24"/>
      <c r="B69" s="10"/>
      <c r="C69" s="27">
        <v>5.53</v>
      </c>
      <c r="D69" s="24"/>
      <c r="E69" s="27">
        <v>7.49</v>
      </c>
      <c r="F69" s="27">
        <v>16.18</v>
      </c>
      <c r="G69" s="23">
        <v>37</v>
      </c>
      <c r="H69" s="13">
        <v>13</v>
      </c>
      <c r="I69" s="13">
        <v>28</v>
      </c>
      <c r="J69" s="13">
        <v>38</v>
      </c>
      <c r="K69" s="32">
        <v>13</v>
      </c>
      <c r="L69" s="13">
        <v>305</v>
      </c>
      <c r="M69" s="13">
        <v>172</v>
      </c>
      <c r="N69" s="13">
        <v>35</v>
      </c>
      <c r="O69" s="13">
        <v>50</v>
      </c>
      <c r="P69" s="96">
        <v>64</v>
      </c>
      <c r="Q69" s="24"/>
      <c r="R69" s="10"/>
      <c r="S69" s="27"/>
      <c r="T69" s="24"/>
      <c r="U69" s="27">
        <v>8.35</v>
      </c>
      <c r="V69" s="27">
        <v>17.420000000000002</v>
      </c>
      <c r="W69" s="41">
        <v>37</v>
      </c>
      <c r="X69" s="13">
        <v>23</v>
      </c>
      <c r="Y69" s="13">
        <v>21</v>
      </c>
      <c r="Z69" s="32">
        <v>16</v>
      </c>
      <c r="AA69" s="13">
        <v>270</v>
      </c>
      <c r="AB69" s="62">
        <v>162</v>
      </c>
      <c r="AC69" s="13">
        <v>24</v>
      </c>
      <c r="AD69" s="13">
        <v>44</v>
      </c>
      <c r="AE69" s="96">
        <v>64</v>
      </c>
    </row>
    <row r="70" spans="1:31" s="9" customFormat="1" x14ac:dyDescent="0.25">
      <c r="A70" s="28">
        <v>11.6</v>
      </c>
      <c r="B70" s="10"/>
      <c r="C70" s="27">
        <v>5.54</v>
      </c>
      <c r="D70" s="24"/>
      <c r="E70" s="27">
        <v>7.51</v>
      </c>
      <c r="F70" s="27">
        <v>16.25</v>
      </c>
      <c r="G70" s="23">
        <v>36</v>
      </c>
      <c r="H70" s="13">
        <v>14</v>
      </c>
      <c r="I70" s="13">
        <v>30</v>
      </c>
      <c r="J70" s="13">
        <v>42</v>
      </c>
      <c r="K70" s="32">
        <v>14</v>
      </c>
      <c r="L70" s="13">
        <v>310</v>
      </c>
      <c r="M70" s="13">
        <v>175</v>
      </c>
      <c r="N70" s="13">
        <v>36</v>
      </c>
      <c r="O70" s="13">
        <v>52</v>
      </c>
      <c r="P70" s="96">
        <v>65</v>
      </c>
      <c r="Q70" s="28">
        <v>12.1</v>
      </c>
      <c r="R70" s="10"/>
      <c r="S70" s="27">
        <v>6.22</v>
      </c>
      <c r="T70" s="28">
        <v>9.6</v>
      </c>
      <c r="U70" s="27">
        <v>8.4</v>
      </c>
      <c r="V70" s="27">
        <v>17.46</v>
      </c>
      <c r="W70" s="41">
        <v>36</v>
      </c>
      <c r="X70" s="13">
        <v>25</v>
      </c>
      <c r="Y70" s="13">
        <v>23</v>
      </c>
      <c r="Z70" s="32">
        <v>17</v>
      </c>
      <c r="AA70" s="13">
        <v>275</v>
      </c>
      <c r="AB70" s="62">
        <v>165</v>
      </c>
      <c r="AC70" s="13">
        <v>25</v>
      </c>
      <c r="AD70" s="13">
        <v>46</v>
      </c>
      <c r="AE70" s="96">
        <v>65</v>
      </c>
    </row>
    <row r="71" spans="1:31" s="9" customFormat="1" x14ac:dyDescent="0.25">
      <c r="A71" s="24"/>
      <c r="B71" s="10"/>
      <c r="C71" s="27">
        <v>5.55</v>
      </c>
      <c r="D71" s="24"/>
      <c r="E71" s="27">
        <v>7.53</v>
      </c>
      <c r="F71" s="27">
        <v>16.32</v>
      </c>
      <c r="G71" s="23">
        <v>35</v>
      </c>
      <c r="H71" s="13">
        <v>15</v>
      </c>
      <c r="I71" s="13">
        <v>32</v>
      </c>
      <c r="J71" s="13">
        <v>45</v>
      </c>
      <c r="K71" s="32">
        <v>15</v>
      </c>
      <c r="L71" s="13">
        <v>315</v>
      </c>
      <c r="M71" s="145">
        <v>178</v>
      </c>
      <c r="N71" s="13">
        <v>37</v>
      </c>
      <c r="O71" s="13">
        <v>53</v>
      </c>
      <c r="P71" s="96">
        <v>66</v>
      </c>
      <c r="Q71" s="24"/>
      <c r="R71" s="10"/>
      <c r="S71" s="27"/>
      <c r="T71" s="24"/>
      <c r="U71" s="27">
        <v>8.4600000000000009</v>
      </c>
      <c r="V71" s="27">
        <v>17.5</v>
      </c>
      <c r="W71" s="41">
        <v>35</v>
      </c>
      <c r="X71" s="13">
        <v>27</v>
      </c>
      <c r="Y71" s="13">
        <v>25</v>
      </c>
      <c r="Z71" s="32">
        <v>18</v>
      </c>
      <c r="AA71" s="13">
        <v>280</v>
      </c>
      <c r="AB71" s="62">
        <v>167</v>
      </c>
      <c r="AC71" s="13">
        <v>26</v>
      </c>
      <c r="AD71" s="13">
        <v>47</v>
      </c>
      <c r="AE71" s="96">
        <v>66</v>
      </c>
    </row>
    <row r="72" spans="1:31" s="9" customFormat="1" x14ac:dyDescent="0.25">
      <c r="A72" s="24"/>
      <c r="B72" s="10"/>
      <c r="C72" s="27">
        <v>5.56</v>
      </c>
      <c r="D72" s="28">
        <v>9.4</v>
      </c>
      <c r="E72" s="27">
        <v>7.55</v>
      </c>
      <c r="F72" s="27">
        <v>16.39</v>
      </c>
      <c r="G72" s="23">
        <v>34</v>
      </c>
      <c r="H72" s="13">
        <v>16</v>
      </c>
      <c r="I72" s="13">
        <v>34</v>
      </c>
      <c r="J72" s="13">
        <v>48</v>
      </c>
      <c r="K72" s="25"/>
      <c r="L72" s="13">
        <v>320</v>
      </c>
      <c r="M72" s="13">
        <v>181</v>
      </c>
      <c r="N72" s="13">
        <v>38</v>
      </c>
      <c r="O72" s="13">
        <v>54</v>
      </c>
      <c r="P72" s="96">
        <v>67</v>
      </c>
      <c r="Q72" s="24"/>
      <c r="R72" s="10"/>
      <c r="S72" s="27">
        <v>6.23</v>
      </c>
      <c r="T72" s="24"/>
      <c r="U72" s="27">
        <v>8.52</v>
      </c>
      <c r="V72" s="27">
        <v>17.55</v>
      </c>
      <c r="W72" s="41">
        <v>34</v>
      </c>
      <c r="X72" s="13">
        <v>29</v>
      </c>
      <c r="Y72" s="13">
        <v>27</v>
      </c>
      <c r="Z72" s="25"/>
      <c r="AA72" s="13">
        <v>285</v>
      </c>
      <c r="AB72" s="62">
        <v>169</v>
      </c>
      <c r="AC72" s="13">
        <v>27</v>
      </c>
      <c r="AD72" s="13">
        <v>48</v>
      </c>
      <c r="AE72" s="96">
        <v>67</v>
      </c>
    </row>
    <row r="73" spans="1:31" s="9" customFormat="1" x14ac:dyDescent="0.25">
      <c r="A73" s="24"/>
      <c r="B73" s="10"/>
      <c r="C73" s="27">
        <v>5.57</v>
      </c>
      <c r="D73" s="24"/>
      <c r="E73" s="27">
        <v>7.57</v>
      </c>
      <c r="F73" s="27">
        <v>16.47</v>
      </c>
      <c r="G73" s="23">
        <v>33</v>
      </c>
      <c r="H73" s="13">
        <v>17</v>
      </c>
      <c r="I73" s="13">
        <v>36</v>
      </c>
      <c r="J73" s="13">
        <v>51</v>
      </c>
      <c r="K73" s="32">
        <v>16</v>
      </c>
      <c r="L73" s="13">
        <v>324</v>
      </c>
      <c r="M73" s="13">
        <v>183</v>
      </c>
      <c r="N73" s="13">
        <v>39</v>
      </c>
      <c r="O73" s="13">
        <v>55</v>
      </c>
      <c r="P73" s="96">
        <v>68</v>
      </c>
      <c r="Q73" s="24"/>
      <c r="R73" s="10"/>
      <c r="S73" s="27"/>
      <c r="T73" s="24"/>
      <c r="U73" s="27">
        <v>8.58</v>
      </c>
      <c r="V73" s="27">
        <v>18</v>
      </c>
      <c r="W73" s="41">
        <v>33</v>
      </c>
      <c r="X73" s="13">
        <v>31</v>
      </c>
      <c r="Y73" s="13">
        <v>29</v>
      </c>
      <c r="Z73" s="32">
        <v>19</v>
      </c>
      <c r="AA73" s="13">
        <v>289</v>
      </c>
      <c r="AB73" s="62">
        <v>171</v>
      </c>
      <c r="AC73" s="13">
        <v>28</v>
      </c>
      <c r="AD73" s="13">
        <v>49</v>
      </c>
      <c r="AE73" s="96">
        <v>68</v>
      </c>
    </row>
    <row r="74" spans="1:31" s="9" customFormat="1" x14ac:dyDescent="0.25">
      <c r="A74" s="28">
        <v>11.7</v>
      </c>
      <c r="B74" s="13">
        <v>6.1</v>
      </c>
      <c r="C74" s="27">
        <v>5.58</v>
      </c>
      <c r="D74" s="24"/>
      <c r="E74" s="27">
        <v>7.59</v>
      </c>
      <c r="F74" s="27">
        <v>16.55</v>
      </c>
      <c r="G74" s="23">
        <v>32</v>
      </c>
      <c r="H74" s="13">
        <v>18</v>
      </c>
      <c r="I74" s="13">
        <v>38</v>
      </c>
      <c r="J74" s="13">
        <v>53</v>
      </c>
      <c r="K74" s="32"/>
      <c r="L74" s="13">
        <v>328</v>
      </c>
      <c r="M74" s="13">
        <v>185</v>
      </c>
      <c r="N74" s="13">
        <v>40</v>
      </c>
      <c r="O74" s="13">
        <v>56</v>
      </c>
      <c r="P74" s="96">
        <v>69</v>
      </c>
      <c r="Q74" s="28">
        <v>12.2</v>
      </c>
      <c r="R74" s="13">
        <v>6.3</v>
      </c>
      <c r="S74" s="27">
        <v>6.24</v>
      </c>
      <c r="T74" s="28">
        <v>9.6999999999999993</v>
      </c>
      <c r="U74" s="27">
        <v>9.0399999999999991</v>
      </c>
      <c r="V74" s="27">
        <v>18.05</v>
      </c>
      <c r="W74" s="41">
        <v>32</v>
      </c>
      <c r="X74" s="13">
        <v>33</v>
      </c>
      <c r="Y74" s="13">
        <v>31</v>
      </c>
      <c r="Z74" s="32"/>
      <c r="AA74" s="13">
        <v>293</v>
      </c>
      <c r="AB74" s="62">
        <v>173</v>
      </c>
      <c r="AC74" s="13">
        <v>29</v>
      </c>
      <c r="AD74" s="13">
        <v>50</v>
      </c>
      <c r="AE74" s="96">
        <v>69</v>
      </c>
    </row>
    <row r="75" spans="1:31" s="9" customFormat="1" x14ac:dyDescent="0.25">
      <c r="A75" s="24"/>
      <c r="B75" s="10"/>
      <c r="C75" s="27">
        <v>5.59</v>
      </c>
      <c r="D75" s="24"/>
      <c r="E75" s="27">
        <v>8.01</v>
      </c>
      <c r="F75" s="27">
        <v>17.03</v>
      </c>
      <c r="G75" s="23">
        <v>31</v>
      </c>
      <c r="H75" s="13">
        <v>19</v>
      </c>
      <c r="I75" s="13">
        <v>40</v>
      </c>
      <c r="J75" s="13">
        <v>55</v>
      </c>
      <c r="K75" s="32">
        <v>17</v>
      </c>
      <c r="L75" s="13">
        <v>332</v>
      </c>
      <c r="M75" s="13">
        <v>187</v>
      </c>
      <c r="N75" s="13">
        <v>41</v>
      </c>
      <c r="O75" s="13">
        <v>57</v>
      </c>
      <c r="P75" s="96">
        <v>70</v>
      </c>
      <c r="Q75" s="24"/>
      <c r="R75" s="10"/>
      <c r="S75" s="27"/>
      <c r="T75" s="24"/>
      <c r="U75" s="27">
        <v>9.1</v>
      </c>
      <c r="V75" s="27">
        <v>18.100000000000001</v>
      </c>
      <c r="W75" s="41">
        <v>31</v>
      </c>
      <c r="X75" s="13">
        <v>35</v>
      </c>
      <c r="Y75" s="13">
        <v>33</v>
      </c>
      <c r="Z75" s="32">
        <v>20</v>
      </c>
      <c r="AA75" s="13">
        <v>297</v>
      </c>
      <c r="AB75" s="62">
        <v>175</v>
      </c>
      <c r="AC75" s="13">
        <v>29.5</v>
      </c>
      <c r="AD75" s="13">
        <v>51</v>
      </c>
      <c r="AE75" s="96">
        <v>70</v>
      </c>
    </row>
    <row r="76" spans="1:31" s="9" customFormat="1" x14ac:dyDescent="0.25">
      <c r="A76" s="24"/>
      <c r="B76" s="10"/>
      <c r="C76" s="27">
        <v>6</v>
      </c>
      <c r="D76" s="24"/>
      <c r="E76" s="27">
        <v>8.0299999999999994</v>
      </c>
      <c r="F76" s="27">
        <v>17.12</v>
      </c>
      <c r="G76" s="23">
        <v>30</v>
      </c>
      <c r="H76" s="10"/>
      <c r="I76" s="13">
        <v>42</v>
      </c>
      <c r="J76" s="13">
        <v>57</v>
      </c>
      <c r="K76" s="25"/>
      <c r="L76" s="13">
        <v>336</v>
      </c>
      <c r="M76" s="13">
        <v>189</v>
      </c>
      <c r="N76" s="13">
        <v>41.5</v>
      </c>
      <c r="O76" s="13">
        <v>58</v>
      </c>
      <c r="P76" s="96">
        <v>71</v>
      </c>
      <c r="Q76" s="24"/>
      <c r="R76" s="10"/>
      <c r="S76" s="27">
        <v>6.25</v>
      </c>
      <c r="T76" s="24"/>
      <c r="U76" s="27">
        <v>9.16</v>
      </c>
      <c r="V76" s="27">
        <v>18.16</v>
      </c>
      <c r="W76" s="41">
        <v>30</v>
      </c>
      <c r="X76" s="13">
        <v>37</v>
      </c>
      <c r="Y76" s="13">
        <v>34</v>
      </c>
      <c r="Z76" s="25"/>
      <c r="AA76" s="13">
        <v>301</v>
      </c>
      <c r="AB76" s="62">
        <v>177</v>
      </c>
      <c r="AC76" s="13">
        <v>30</v>
      </c>
      <c r="AD76" s="13">
        <v>52</v>
      </c>
      <c r="AE76" s="96">
        <v>71</v>
      </c>
    </row>
    <row r="77" spans="1:31" s="9" customFormat="1" x14ac:dyDescent="0.25">
      <c r="A77" s="24"/>
      <c r="B77" s="10"/>
      <c r="C77" s="27">
        <v>6.02</v>
      </c>
      <c r="D77" s="28">
        <v>9.5</v>
      </c>
      <c r="E77" s="27">
        <v>8.0500000000000007</v>
      </c>
      <c r="F77" s="27">
        <v>17.21</v>
      </c>
      <c r="G77" s="23">
        <v>29</v>
      </c>
      <c r="H77" s="13">
        <v>20</v>
      </c>
      <c r="I77" s="13">
        <v>44</v>
      </c>
      <c r="J77" s="13">
        <v>59</v>
      </c>
      <c r="K77" s="25"/>
      <c r="L77" s="13">
        <v>340</v>
      </c>
      <c r="M77" s="13">
        <v>191</v>
      </c>
      <c r="N77" s="13">
        <v>42</v>
      </c>
      <c r="O77" s="13">
        <v>59</v>
      </c>
      <c r="P77" s="96">
        <v>72</v>
      </c>
      <c r="Q77" s="24"/>
      <c r="R77" s="10"/>
      <c r="S77" s="27">
        <v>6.26</v>
      </c>
      <c r="T77" s="24"/>
      <c r="U77" s="27">
        <v>9.24</v>
      </c>
      <c r="V77" s="27">
        <v>18.239999999999998</v>
      </c>
      <c r="W77" s="41">
        <v>29</v>
      </c>
      <c r="X77" s="13">
        <v>39</v>
      </c>
      <c r="Y77" s="13">
        <v>35</v>
      </c>
      <c r="Z77" s="25"/>
      <c r="AA77" s="13">
        <v>305</v>
      </c>
      <c r="AB77" s="62">
        <v>179</v>
      </c>
      <c r="AC77" s="13">
        <v>30.5</v>
      </c>
      <c r="AD77" s="13">
        <v>53</v>
      </c>
      <c r="AE77" s="96">
        <v>72</v>
      </c>
    </row>
    <row r="78" spans="1:31" s="9" customFormat="1" x14ac:dyDescent="0.25">
      <c r="A78" s="28">
        <v>11.8</v>
      </c>
      <c r="B78" s="10"/>
      <c r="C78" s="27">
        <v>6.04</v>
      </c>
      <c r="D78" s="24"/>
      <c r="E78" s="27">
        <v>8.07</v>
      </c>
      <c r="F78" s="27">
        <v>17.3</v>
      </c>
      <c r="G78" s="23">
        <v>28</v>
      </c>
      <c r="H78" s="10"/>
      <c r="I78" s="13">
        <v>46</v>
      </c>
      <c r="J78" s="13">
        <v>61</v>
      </c>
      <c r="K78" s="32">
        <v>18</v>
      </c>
      <c r="L78" s="13">
        <v>344</v>
      </c>
      <c r="M78" s="13">
        <v>193</v>
      </c>
      <c r="N78" s="13">
        <v>42.5</v>
      </c>
      <c r="O78" s="13">
        <v>60</v>
      </c>
      <c r="P78" s="96">
        <v>73</v>
      </c>
      <c r="Q78" s="28">
        <v>12.3</v>
      </c>
      <c r="R78" s="10"/>
      <c r="S78" s="27">
        <v>6.27</v>
      </c>
      <c r="T78" s="28">
        <v>9.8000000000000007</v>
      </c>
      <c r="U78" s="27">
        <v>9.32</v>
      </c>
      <c r="V78" s="27">
        <v>18.32</v>
      </c>
      <c r="W78" s="41">
        <v>28</v>
      </c>
      <c r="X78" s="13">
        <v>41</v>
      </c>
      <c r="Y78" s="13">
        <v>36</v>
      </c>
      <c r="Z78" s="32">
        <v>21</v>
      </c>
      <c r="AA78" s="13">
        <v>309</v>
      </c>
      <c r="AB78" s="62">
        <v>181</v>
      </c>
      <c r="AC78" s="13">
        <v>31</v>
      </c>
      <c r="AD78" s="13">
        <v>54</v>
      </c>
      <c r="AE78" s="96">
        <v>73</v>
      </c>
    </row>
    <row r="79" spans="1:31" s="9" customFormat="1" x14ac:dyDescent="0.25">
      <c r="A79" s="24"/>
      <c r="B79" s="10"/>
      <c r="C79" s="27">
        <v>6.06</v>
      </c>
      <c r="D79" s="24"/>
      <c r="E79" s="27">
        <v>8.09</v>
      </c>
      <c r="F79" s="27">
        <v>17.399999999999999</v>
      </c>
      <c r="G79" s="23">
        <v>27</v>
      </c>
      <c r="H79" s="13">
        <v>21</v>
      </c>
      <c r="I79" s="13">
        <v>47</v>
      </c>
      <c r="J79" s="13">
        <v>63</v>
      </c>
      <c r="K79" s="25"/>
      <c r="L79" s="13">
        <v>348</v>
      </c>
      <c r="M79" s="13">
        <v>195</v>
      </c>
      <c r="N79" s="13">
        <v>43</v>
      </c>
      <c r="O79" s="13">
        <v>61</v>
      </c>
      <c r="P79" s="96">
        <v>74</v>
      </c>
      <c r="Q79" s="24"/>
      <c r="R79" s="10"/>
      <c r="S79" s="27">
        <v>6.28</v>
      </c>
      <c r="T79" s="24"/>
      <c r="U79" s="27">
        <v>9.4</v>
      </c>
      <c r="V79" s="27">
        <v>18.399999999999999</v>
      </c>
      <c r="W79" s="41">
        <v>27</v>
      </c>
      <c r="X79" s="13">
        <v>42</v>
      </c>
      <c r="Y79" s="13">
        <v>37</v>
      </c>
      <c r="Z79" s="25"/>
      <c r="AA79" s="13">
        <v>313</v>
      </c>
      <c r="AB79" s="62">
        <v>183</v>
      </c>
      <c r="AC79" s="13">
        <v>31.4</v>
      </c>
      <c r="AD79" s="13">
        <v>55</v>
      </c>
      <c r="AE79" s="96">
        <v>74</v>
      </c>
    </row>
    <row r="80" spans="1:31" s="9" customFormat="1" x14ac:dyDescent="0.25">
      <c r="A80" s="24"/>
      <c r="B80" s="10"/>
      <c r="C80" s="27">
        <v>6.08</v>
      </c>
      <c r="D80" s="24"/>
      <c r="E80" s="27">
        <v>8.1199999999999992</v>
      </c>
      <c r="F80" s="27">
        <v>17.5</v>
      </c>
      <c r="G80" s="23">
        <v>26</v>
      </c>
      <c r="H80" s="10"/>
      <c r="I80" s="13">
        <v>48</v>
      </c>
      <c r="J80" s="13">
        <v>65</v>
      </c>
      <c r="K80" s="25"/>
      <c r="L80" s="13">
        <v>352</v>
      </c>
      <c r="M80" s="13">
        <v>197</v>
      </c>
      <c r="N80" s="13">
        <v>43.4</v>
      </c>
      <c r="O80" s="10"/>
      <c r="P80" s="96">
        <v>75</v>
      </c>
      <c r="Q80" s="24"/>
      <c r="R80" s="10"/>
      <c r="S80" s="27">
        <v>6.29</v>
      </c>
      <c r="T80" s="24"/>
      <c r="U80" s="27">
        <v>9.5</v>
      </c>
      <c r="V80" s="27">
        <v>18.5</v>
      </c>
      <c r="W80" s="41">
        <v>26</v>
      </c>
      <c r="X80" s="13">
        <v>43</v>
      </c>
      <c r="Y80" s="13">
        <v>38</v>
      </c>
      <c r="Z80" s="25"/>
      <c r="AA80" s="13">
        <v>317</v>
      </c>
      <c r="AB80" s="62">
        <v>185</v>
      </c>
      <c r="AC80" s="13">
        <v>31.7</v>
      </c>
      <c r="AD80" s="10"/>
      <c r="AE80" s="96">
        <v>75</v>
      </c>
    </row>
    <row r="81" spans="1:31" s="9" customFormat="1" x14ac:dyDescent="0.25">
      <c r="A81" s="33">
        <v>11.9</v>
      </c>
      <c r="B81" s="12">
        <v>6.2</v>
      </c>
      <c r="C81" s="11">
        <v>6.1</v>
      </c>
      <c r="D81" s="33">
        <v>9.6</v>
      </c>
      <c r="E81" s="11">
        <v>8.15</v>
      </c>
      <c r="F81" s="11">
        <v>18</v>
      </c>
      <c r="G81" s="33">
        <v>25</v>
      </c>
      <c r="H81" s="12"/>
      <c r="I81" s="145">
        <v>49</v>
      </c>
      <c r="J81" s="145">
        <v>67</v>
      </c>
      <c r="K81" s="146">
        <v>19</v>
      </c>
      <c r="L81" s="145">
        <v>356</v>
      </c>
      <c r="M81" s="13">
        <v>199</v>
      </c>
      <c r="N81" s="145">
        <v>43.7</v>
      </c>
      <c r="O81" s="145">
        <v>62</v>
      </c>
      <c r="P81" s="96">
        <v>76</v>
      </c>
      <c r="Q81" s="33">
        <v>12.4</v>
      </c>
      <c r="R81" s="12">
        <v>6.4</v>
      </c>
      <c r="S81" s="11">
        <v>6.3</v>
      </c>
      <c r="T81" s="33">
        <v>9.9</v>
      </c>
      <c r="U81" s="11">
        <v>10</v>
      </c>
      <c r="V81" s="11">
        <v>19</v>
      </c>
      <c r="W81" s="33">
        <v>25</v>
      </c>
      <c r="X81" s="145">
        <v>44</v>
      </c>
      <c r="Y81" s="145">
        <v>39</v>
      </c>
      <c r="Z81" s="146">
        <v>22</v>
      </c>
      <c r="AA81" s="151">
        <v>321</v>
      </c>
      <c r="AB81" s="62">
        <v>187</v>
      </c>
      <c r="AC81" s="12">
        <v>32</v>
      </c>
      <c r="AD81" s="145">
        <v>56</v>
      </c>
      <c r="AE81" s="96">
        <v>76</v>
      </c>
    </row>
    <row r="82" spans="1:31" s="9" customFormat="1" x14ac:dyDescent="0.25">
      <c r="A82" s="24"/>
      <c r="B82" s="10"/>
      <c r="C82" s="27">
        <v>6.12</v>
      </c>
      <c r="D82" s="24"/>
      <c r="E82" s="27">
        <v>8.17</v>
      </c>
      <c r="F82" s="27">
        <v>18.02</v>
      </c>
      <c r="G82" s="46">
        <v>24</v>
      </c>
      <c r="H82" s="13">
        <v>22</v>
      </c>
      <c r="I82" s="13">
        <v>50</v>
      </c>
      <c r="J82" s="13">
        <v>69</v>
      </c>
      <c r="K82" s="25"/>
      <c r="L82" s="13">
        <v>360</v>
      </c>
      <c r="M82" s="13">
        <v>201</v>
      </c>
      <c r="N82" s="13">
        <v>44</v>
      </c>
      <c r="O82" s="10"/>
      <c r="P82" s="96">
        <v>77</v>
      </c>
      <c r="Q82" s="24"/>
      <c r="R82" s="10"/>
      <c r="S82" s="27">
        <v>6.32</v>
      </c>
      <c r="T82" s="24"/>
      <c r="U82" s="27">
        <v>10.02</v>
      </c>
      <c r="V82" s="27">
        <v>19.02</v>
      </c>
      <c r="W82" s="34">
        <v>24</v>
      </c>
      <c r="X82" s="13">
        <v>45</v>
      </c>
      <c r="Y82" s="13">
        <v>40</v>
      </c>
      <c r="Z82" s="25"/>
      <c r="AA82" s="13">
        <v>325</v>
      </c>
      <c r="AB82" s="62">
        <v>189</v>
      </c>
      <c r="AC82" s="13">
        <v>32.4</v>
      </c>
      <c r="AD82" s="10"/>
      <c r="AE82" s="96">
        <v>77</v>
      </c>
    </row>
    <row r="83" spans="1:31" s="9" customFormat="1" x14ac:dyDescent="0.25">
      <c r="A83" s="28">
        <v>12</v>
      </c>
      <c r="B83" s="10">
        <v>6.3</v>
      </c>
      <c r="C83" s="27">
        <v>6.14</v>
      </c>
      <c r="D83" s="24">
        <v>9.6999999999999993</v>
      </c>
      <c r="E83" s="27">
        <v>8.19</v>
      </c>
      <c r="F83" s="27">
        <v>18.04</v>
      </c>
      <c r="G83" s="23">
        <v>23</v>
      </c>
      <c r="H83" s="10"/>
      <c r="I83" s="13">
        <v>51</v>
      </c>
      <c r="J83" s="13">
        <v>71</v>
      </c>
      <c r="K83" s="25"/>
      <c r="L83" s="13">
        <v>364</v>
      </c>
      <c r="M83" s="13">
        <v>203</v>
      </c>
      <c r="N83" s="13">
        <v>44.4</v>
      </c>
      <c r="O83" s="13">
        <v>63</v>
      </c>
      <c r="P83" s="96">
        <v>78</v>
      </c>
      <c r="Q83" s="24">
        <v>12.5</v>
      </c>
      <c r="R83" s="10">
        <v>6.5</v>
      </c>
      <c r="S83" s="27">
        <v>6.34</v>
      </c>
      <c r="T83" s="28">
        <v>10</v>
      </c>
      <c r="U83" s="27">
        <v>10.039999999999999</v>
      </c>
      <c r="V83" s="27">
        <v>19.04</v>
      </c>
      <c r="W83" s="41">
        <v>23</v>
      </c>
      <c r="X83" s="13">
        <v>46</v>
      </c>
      <c r="Y83" s="13">
        <v>41</v>
      </c>
      <c r="Z83" s="25"/>
      <c r="AA83" s="13">
        <v>329</v>
      </c>
      <c r="AB83" s="62">
        <v>191</v>
      </c>
      <c r="AC83" s="13">
        <v>32.700000000000003</v>
      </c>
      <c r="AD83" s="13">
        <v>57</v>
      </c>
      <c r="AE83" s="96">
        <v>78</v>
      </c>
    </row>
    <row r="84" spans="1:31" s="9" customFormat="1" x14ac:dyDescent="0.25">
      <c r="A84" s="24"/>
      <c r="B84" s="10"/>
      <c r="C84" s="27">
        <v>6.16</v>
      </c>
      <c r="D84" s="24"/>
      <c r="E84" s="27">
        <v>8.2100000000000009</v>
      </c>
      <c r="F84" s="27">
        <v>18.059999999999999</v>
      </c>
      <c r="G84" s="23">
        <v>22</v>
      </c>
      <c r="H84" s="10"/>
      <c r="I84" s="13">
        <v>52</v>
      </c>
      <c r="J84" s="13">
        <v>73</v>
      </c>
      <c r="K84" s="32">
        <v>20</v>
      </c>
      <c r="L84" s="13">
        <v>367</v>
      </c>
      <c r="M84" s="13">
        <v>205</v>
      </c>
      <c r="N84" s="13">
        <v>44.7</v>
      </c>
      <c r="O84" s="10"/>
      <c r="P84" s="96">
        <v>79</v>
      </c>
      <c r="Q84" s="24"/>
      <c r="R84" s="10"/>
      <c r="S84" s="27">
        <v>6.36</v>
      </c>
      <c r="T84" s="24"/>
      <c r="U84" s="27">
        <v>10.06</v>
      </c>
      <c r="V84" s="27">
        <v>19.059999999999999</v>
      </c>
      <c r="W84" s="41">
        <v>22</v>
      </c>
      <c r="X84" s="13">
        <v>47</v>
      </c>
      <c r="Y84" s="13">
        <v>42</v>
      </c>
      <c r="Z84" s="32">
        <v>23</v>
      </c>
      <c r="AA84" s="13">
        <v>332</v>
      </c>
      <c r="AB84" s="62">
        <v>193</v>
      </c>
      <c r="AC84" s="13">
        <v>33</v>
      </c>
      <c r="AD84" s="10"/>
      <c r="AE84" s="96">
        <v>79</v>
      </c>
    </row>
    <row r="85" spans="1:31" s="9" customFormat="1" x14ac:dyDescent="0.25">
      <c r="A85" s="24">
        <v>12.1</v>
      </c>
      <c r="B85" s="10">
        <v>6.3999999999999995</v>
      </c>
      <c r="C85" s="27">
        <v>6.18</v>
      </c>
      <c r="D85" s="24">
        <v>9.7999999999999989</v>
      </c>
      <c r="E85" s="27">
        <v>8.23</v>
      </c>
      <c r="F85" s="27">
        <v>18.079999999999998</v>
      </c>
      <c r="G85" s="23">
        <v>21</v>
      </c>
      <c r="H85" s="13">
        <v>23</v>
      </c>
      <c r="I85" s="13">
        <v>53</v>
      </c>
      <c r="J85" s="13">
        <v>75</v>
      </c>
      <c r="K85" s="25"/>
      <c r="L85" s="13">
        <v>370</v>
      </c>
      <c r="M85" s="13">
        <v>207</v>
      </c>
      <c r="N85" s="13">
        <v>45</v>
      </c>
      <c r="O85" s="13">
        <v>64</v>
      </c>
      <c r="P85" s="96">
        <v>80</v>
      </c>
      <c r="Q85" s="24">
        <v>12.6</v>
      </c>
      <c r="R85" s="10">
        <v>6.6</v>
      </c>
      <c r="S85" s="27">
        <v>6.38</v>
      </c>
      <c r="T85" s="24">
        <v>10.1</v>
      </c>
      <c r="U85" s="27">
        <v>10.08</v>
      </c>
      <c r="V85" s="27">
        <v>19.079999999999998</v>
      </c>
      <c r="W85" s="41">
        <v>21</v>
      </c>
      <c r="X85" s="13">
        <v>48</v>
      </c>
      <c r="Y85" s="13">
        <v>43</v>
      </c>
      <c r="Z85" s="25"/>
      <c r="AA85" s="13">
        <v>335</v>
      </c>
      <c r="AB85" s="62">
        <v>195</v>
      </c>
      <c r="AC85" s="13">
        <v>33.4</v>
      </c>
      <c r="AD85" s="13">
        <v>58</v>
      </c>
      <c r="AE85" s="96">
        <v>80</v>
      </c>
    </row>
    <row r="86" spans="1:31" s="9" customFormat="1" x14ac:dyDescent="0.25">
      <c r="A86" s="24"/>
      <c r="B86" s="10"/>
      <c r="C86" s="27">
        <v>6.2</v>
      </c>
      <c r="D86" s="24"/>
      <c r="E86" s="27">
        <v>8.25</v>
      </c>
      <c r="F86" s="27">
        <v>18.100000000000001</v>
      </c>
      <c r="G86" s="23">
        <v>20</v>
      </c>
      <c r="H86" s="10"/>
      <c r="I86" s="13">
        <v>54</v>
      </c>
      <c r="J86" s="13">
        <v>77</v>
      </c>
      <c r="K86" s="25"/>
      <c r="L86" s="13">
        <v>372</v>
      </c>
      <c r="M86" s="13">
        <v>209</v>
      </c>
      <c r="N86" s="13">
        <v>45.4</v>
      </c>
      <c r="O86" s="10"/>
      <c r="P86" s="96">
        <v>81</v>
      </c>
      <c r="Q86" s="24"/>
      <c r="R86" s="10"/>
      <c r="S86" s="27">
        <v>6.4</v>
      </c>
      <c r="T86" s="24"/>
      <c r="U86" s="27">
        <v>10.1</v>
      </c>
      <c r="V86" s="27">
        <v>19.100000000000001</v>
      </c>
      <c r="W86" s="41">
        <v>20</v>
      </c>
      <c r="X86" s="13">
        <v>49</v>
      </c>
      <c r="Y86" s="13">
        <v>44</v>
      </c>
      <c r="Z86" s="25"/>
      <c r="AA86" s="13">
        <v>337</v>
      </c>
      <c r="AB86" s="62">
        <v>197</v>
      </c>
      <c r="AC86" s="13">
        <v>33.700000000000003</v>
      </c>
      <c r="AD86" s="10"/>
      <c r="AE86" s="96">
        <v>81</v>
      </c>
    </row>
    <row r="87" spans="1:31" s="9" customFormat="1" x14ac:dyDescent="0.25">
      <c r="A87" s="24">
        <v>12.2</v>
      </c>
      <c r="B87" s="10">
        <v>6.4999999999999991</v>
      </c>
      <c r="C87" s="27">
        <v>6.22</v>
      </c>
      <c r="D87" s="24">
        <v>9.8999999999999986</v>
      </c>
      <c r="E87" s="27">
        <v>8.27</v>
      </c>
      <c r="F87" s="27">
        <v>18.13</v>
      </c>
      <c r="G87" s="23">
        <v>19</v>
      </c>
      <c r="H87" s="10"/>
      <c r="I87" s="13">
        <v>55</v>
      </c>
      <c r="J87" s="13">
        <v>79</v>
      </c>
      <c r="K87" s="32">
        <v>21</v>
      </c>
      <c r="L87" s="13">
        <v>374</v>
      </c>
      <c r="M87" s="13">
        <v>211</v>
      </c>
      <c r="N87" s="13">
        <v>45.7</v>
      </c>
      <c r="O87" s="13"/>
      <c r="P87" s="96">
        <v>82</v>
      </c>
      <c r="Q87" s="24">
        <v>12.7</v>
      </c>
      <c r="R87" s="10">
        <v>6.6999999999999993</v>
      </c>
      <c r="S87" s="27">
        <v>6.42</v>
      </c>
      <c r="T87" s="24">
        <v>10.199999999999999</v>
      </c>
      <c r="U87" s="27">
        <v>10.119999999999999</v>
      </c>
      <c r="V87" s="27">
        <v>19.13</v>
      </c>
      <c r="W87" s="41">
        <v>19</v>
      </c>
      <c r="X87" s="13">
        <v>50</v>
      </c>
      <c r="Y87" s="13">
        <v>45</v>
      </c>
      <c r="Z87" s="32">
        <v>24</v>
      </c>
      <c r="AA87" s="13">
        <v>339</v>
      </c>
      <c r="AB87" s="62">
        <v>198</v>
      </c>
      <c r="AC87" s="13">
        <v>34</v>
      </c>
      <c r="AD87" s="13">
        <v>59</v>
      </c>
      <c r="AE87" s="96">
        <v>82</v>
      </c>
    </row>
    <row r="88" spans="1:31" s="9" customFormat="1" x14ac:dyDescent="0.25">
      <c r="A88" s="24"/>
      <c r="B88" s="10"/>
      <c r="C88" s="27">
        <v>6.24</v>
      </c>
      <c r="D88" s="24"/>
      <c r="E88" s="27">
        <v>8.2899999999999991</v>
      </c>
      <c r="F88" s="27">
        <v>18.16</v>
      </c>
      <c r="G88" s="23">
        <v>18</v>
      </c>
      <c r="H88" s="13">
        <v>24</v>
      </c>
      <c r="I88" s="13">
        <v>56</v>
      </c>
      <c r="J88" s="13">
        <v>81</v>
      </c>
      <c r="K88" s="25"/>
      <c r="L88" s="13">
        <v>376</v>
      </c>
      <c r="M88" s="13">
        <v>213</v>
      </c>
      <c r="N88" s="13">
        <v>46</v>
      </c>
      <c r="O88" s="13">
        <v>65</v>
      </c>
      <c r="P88" s="96">
        <v>83</v>
      </c>
      <c r="Q88" s="24"/>
      <c r="R88" s="10"/>
      <c r="S88" s="27">
        <v>6.44</v>
      </c>
      <c r="T88" s="24"/>
      <c r="U88" s="27">
        <v>10.14</v>
      </c>
      <c r="V88" s="27">
        <v>19.16</v>
      </c>
      <c r="W88" s="41">
        <v>18</v>
      </c>
      <c r="X88" s="13">
        <v>51</v>
      </c>
      <c r="Y88" s="13">
        <v>46</v>
      </c>
      <c r="Z88" s="25"/>
      <c r="AA88" s="13">
        <v>341</v>
      </c>
      <c r="AB88" s="62">
        <v>199</v>
      </c>
      <c r="AC88" s="13">
        <v>34.299999999999997</v>
      </c>
      <c r="AD88" s="10"/>
      <c r="AE88" s="96">
        <v>83</v>
      </c>
    </row>
    <row r="89" spans="1:31" s="9" customFormat="1" x14ac:dyDescent="0.25">
      <c r="A89" s="24">
        <v>12.299999999999999</v>
      </c>
      <c r="B89" s="10">
        <v>6.5999999999999988</v>
      </c>
      <c r="C89" s="27">
        <v>6.26</v>
      </c>
      <c r="D89" s="28">
        <v>10</v>
      </c>
      <c r="E89" s="27">
        <v>8.31</v>
      </c>
      <c r="F89" s="27">
        <v>18.190000000000001</v>
      </c>
      <c r="G89" s="23">
        <v>17</v>
      </c>
      <c r="H89" s="10"/>
      <c r="I89" s="13">
        <v>57</v>
      </c>
      <c r="J89" s="13">
        <v>83</v>
      </c>
      <c r="K89" s="25"/>
      <c r="L89" s="13">
        <v>378</v>
      </c>
      <c r="M89" s="13">
        <v>214</v>
      </c>
      <c r="N89" s="13">
        <v>46.3</v>
      </c>
      <c r="O89" s="13"/>
      <c r="P89" s="96">
        <v>84</v>
      </c>
      <c r="Q89" s="24">
        <v>12.799999999999999</v>
      </c>
      <c r="R89" s="10">
        <v>6.7999999999999989</v>
      </c>
      <c r="S89" s="27">
        <v>6.46</v>
      </c>
      <c r="T89" s="24">
        <v>10.299999999999999</v>
      </c>
      <c r="U89" s="27">
        <v>10.16</v>
      </c>
      <c r="V89" s="27">
        <v>19.190000000000001</v>
      </c>
      <c r="W89" s="41">
        <v>17</v>
      </c>
      <c r="X89" s="13">
        <v>52</v>
      </c>
      <c r="Y89" s="13">
        <v>47</v>
      </c>
      <c r="Z89" s="25"/>
      <c r="AA89" s="13">
        <v>343</v>
      </c>
      <c r="AB89" s="62">
        <v>200</v>
      </c>
      <c r="AC89" s="13">
        <v>34.6</v>
      </c>
      <c r="AD89" s="13">
        <v>60</v>
      </c>
      <c r="AE89" s="96">
        <v>84</v>
      </c>
    </row>
    <row r="90" spans="1:31" s="9" customFormat="1" x14ac:dyDescent="0.25">
      <c r="A90" s="24"/>
      <c r="B90" s="10"/>
      <c r="C90" s="27">
        <v>6.28</v>
      </c>
      <c r="D90" s="24"/>
      <c r="E90" s="27">
        <v>8.33</v>
      </c>
      <c r="F90" s="27">
        <v>18.22</v>
      </c>
      <c r="G90" s="23">
        <v>16</v>
      </c>
      <c r="H90" s="10"/>
      <c r="I90" s="13">
        <v>58</v>
      </c>
      <c r="J90" s="13">
        <v>85</v>
      </c>
      <c r="K90" s="25"/>
      <c r="L90" s="13">
        <v>380</v>
      </c>
      <c r="M90" s="13">
        <v>215</v>
      </c>
      <c r="N90" s="13">
        <v>46.6</v>
      </c>
      <c r="O90" s="10"/>
      <c r="P90" s="96">
        <v>85</v>
      </c>
      <c r="Q90" s="24"/>
      <c r="R90" s="10"/>
      <c r="S90" s="27">
        <v>6.48</v>
      </c>
      <c r="T90" s="24"/>
      <c r="U90" s="27">
        <v>10.18</v>
      </c>
      <c r="V90" s="27">
        <v>19.22</v>
      </c>
      <c r="W90" s="41">
        <v>16</v>
      </c>
      <c r="X90" s="13">
        <v>53</v>
      </c>
      <c r="Y90" s="13">
        <v>48</v>
      </c>
      <c r="Z90" s="25"/>
      <c r="AA90" s="13">
        <v>345</v>
      </c>
      <c r="AB90" s="62">
        <v>201</v>
      </c>
      <c r="AC90" s="13">
        <v>34.799999999999997</v>
      </c>
      <c r="AD90" s="10"/>
      <c r="AE90" s="96">
        <v>85</v>
      </c>
    </row>
    <row r="91" spans="1:31" s="9" customFormat="1" x14ac:dyDescent="0.25">
      <c r="A91" s="24">
        <v>12.399999999999999</v>
      </c>
      <c r="B91" s="10">
        <v>6.6999999999999984</v>
      </c>
      <c r="C91" s="27">
        <v>6.3</v>
      </c>
      <c r="D91" s="24">
        <v>10.099999999999998</v>
      </c>
      <c r="E91" s="27">
        <v>8.35</v>
      </c>
      <c r="F91" s="27">
        <v>18.25</v>
      </c>
      <c r="G91" s="23">
        <v>15</v>
      </c>
      <c r="H91" s="10"/>
      <c r="I91" s="13">
        <v>59</v>
      </c>
      <c r="J91" s="13">
        <v>86</v>
      </c>
      <c r="K91" s="32">
        <v>22</v>
      </c>
      <c r="L91" s="13">
        <v>382</v>
      </c>
      <c r="M91" s="13">
        <v>216</v>
      </c>
      <c r="N91" s="13">
        <v>46.8</v>
      </c>
      <c r="O91" s="13">
        <v>66</v>
      </c>
      <c r="P91" s="96">
        <v>86</v>
      </c>
      <c r="Q91" s="24">
        <v>12.899999999999999</v>
      </c>
      <c r="R91" s="10">
        <v>6.8999999999999986</v>
      </c>
      <c r="S91" s="27">
        <v>6.5</v>
      </c>
      <c r="T91" s="24">
        <v>10.399999999999999</v>
      </c>
      <c r="U91" s="27">
        <v>10.199999999999999</v>
      </c>
      <c r="V91" s="27">
        <v>19.25</v>
      </c>
      <c r="W91" s="41">
        <v>15</v>
      </c>
      <c r="X91" s="13">
        <v>54</v>
      </c>
      <c r="Y91" s="13">
        <v>49</v>
      </c>
      <c r="Z91" s="32">
        <v>25</v>
      </c>
      <c r="AA91" s="13">
        <v>347</v>
      </c>
      <c r="AB91" s="62">
        <v>202</v>
      </c>
      <c r="AC91" s="13">
        <v>35</v>
      </c>
      <c r="AD91" s="13">
        <v>61</v>
      </c>
      <c r="AE91" s="96">
        <v>86</v>
      </c>
    </row>
    <row r="92" spans="1:31" s="9" customFormat="1" x14ac:dyDescent="0.25">
      <c r="A92" s="24">
        <v>12.499999999999998</v>
      </c>
      <c r="B92" s="10">
        <v>6.799999999999998</v>
      </c>
      <c r="C92" s="27">
        <v>6.32</v>
      </c>
      <c r="D92" s="24">
        <v>10.199999999999998</v>
      </c>
      <c r="E92" s="27">
        <v>8.3800000000000008</v>
      </c>
      <c r="F92" s="27">
        <v>18.28</v>
      </c>
      <c r="G92" s="23">
        <v>14</v>
      </c>
      <c r="H92" s="13">
        <v>25</v>
      </c>
      <c r="I92" s="13">
        <v>60</v>
      </c>
      <c r="J92" s="13">
        <v>87</v>
      </c>
      <c r="K92" s="25"/>
      <c r="L92" s="13">
        <v>384</v>
      </c>
      <c r="M92" s="13">
        <v>217</v>
      </c>
      <c r="N92" s="13">
        <v>47</v>
      </c>
      <c r="O92" s="10"/>
      <c r="P92" s="96">
        <v>87</v>
      </c>
      <c r="Q92" s="28">
        <v>13</v>
      </c>
      <c r="R92" s="13">
        <v>7</v>
      </c>
      <c r="S92" s="27">
        <v>6.53</v>
      </c>
      <c r="T92" s="24">
        <v>10.499999999999998</v>
      </c>
      <c r="U92" s="27">
        <v>10.23</v>
      </c>
      <c r="V92" s="27">
        <v>19.28</v>
      </c>
      <c r="W92" s="41">
        <v>14</v>
      </c>
      <c r="X92" s="13">
        <v>55</v>
      </c>
      <c r="Y92" s="13">
        <v>50</v>
      </c>
      <c r="Z92" s="25"/>
      <c r="AA92" s="13">
        <v>349</v>
      </c>
      <c r="AB92" s="62">
        <v>203</v>
      </c>
      <c r="AC92" s="13">
        <v>35.299999999999997</v>
      </c>
      <c r="AD92" s="10"/>
      <c r="AE92" s="96">
        <v>87</v>
      </c>
    </row>
    <row r="93" spans="1:31" s="9" customFormat="1" x14ac:dyDescent="0.25">
      <c r="A93" s="24">
        <v>12.599999999999998</v>
      </c>
      <c r="B93" s="10">
        <v>6.8999999999999977</v>
      </c>
      <c r="C93" s="27">
        <v>6.34</v>
      </c>
      <c r="D93" s="24">
        <v>10.299999999999997</v>
      </c>
      <c r="E93" s="27">
        <v>8.41</v>
      </c>
      <c r="F93" s="27">
        <v>18.309999999999999</v>
      </c>
      <c r="G93" s="23">
        <v>13</v>
      </c>
      <c r="H93" s="10"/>
      <c r="I93" s="13">
        <v>61</v>
      </c>
      <c r="J93" s="13">
        <v>88</v>
      </c>
      <c r="K93" s="25"/>
      <c r="L93" s="13">
        <v>386</v>
      </c>
      <c r="M93" s="13">
        <v>218</v>
      </c>
      <c r="N93" s="13">
        <v>47.3</v>
      </c>
      <c r="O93" s="13"/>
      <c r="P93" s="96">
        <v>88</v>
      </c>
      <c r="Q93" s="24">
        <v>13.099999999999998</v>
      </c>
      <c r="R93" s="10">
        <v>7.0999999999999979</v>
      </c>
      <c r="S93" s="27">
        <v>6.56</v>
      </c>
      <c r="T93" s="24">
        <v>10.599999999999998</v>
      </c>
      <c r="U93" s="27">
        <v>10.26</v>
      </c>
      <c r="V93" s="27">
        <v>19.309999999999999</v>
      </c>
      <c r="W93" s="41">
        <v>13</v>
      </c>
      <c r="X93" s="13">
        <v>56</v>
      </c>
      <c r="Y93" s="13">
        <v>51</v>
      </c>
      <c r="Z93" s="25"/>
      <c r="AA93" s="13">
        <v>351</v>
      </c>
      <c r="AB93" s="62">
        <v>204</v>
      </c>
      <c r="AC93" s="13">
        <v>35.6</v>
      </c>
      <c r="AD93" s="13"/>
      <c r="AE93" s="96">
        <v>88</v>
      </c>
    </row>
    <row r="94" spans="1:31" s="9" customFormat="1" x14ac:dyDescent="0.25">
      <c r="A94" s="24">
        <v>12.699999999999998</v>
      </c>
      <c r="B94" s="13">
        <v>7</v>
      </c>
      <c r="C94" s="27">
        <v>6.36</v>
      </c>
      <c r="D94" s="24">
        <v>10.399999999999997</v>
      </c>
      <c r="E94" s="27">
        <v>8.44</v>
      </c>
      <c r="F94" s="27">
        <v>18.34</v>
      </c>
      <c r="G94" s="23">
        <v>12</v>
      </c>
      <c r="H94" s="10"/>
      <c r="I94" s="13">
        <v>62</v>
      </c>
      <c r="J94" s="13">
        <v>89</v>
      </c>
      <c r="K94" s="25"/>
      <c r="L94" s="13">
        <v>388</v>
      </c>
      <c r="M94" s="13">
        <v>219</v>
      </c>
      <c r="N94" s="13">
        <v>47.6</v>
      </c>
      <c r="O94" s="13">
        <v>67</v>
      </c>
      <c r="P94" s="96">
        <v>89</v>
      </c>
      <c r="Q94" s="24">
        <v>13.199999999999998</v>
      </c>
      <c r="R94" s="10">
        <v>7.1999999999999975</v>
      </c>
      <c r="S94" s="27">
        <v>6.59</v>
      </c>
      <c r="T94" s="24">
        <v>10.699999999999998</v>
      </c>
      <c r="U94" s="27">
        <v>10.29</v>
      </c>
      <c r="V94" s="27">
        <v>19.34</v>
      </c>
      <c r="W94" s="41">
        <v>12</v>
      </c>
      <c r="X94" s="13">
        <v>57</v>
      </c>
      <c r="Y94" s="13">
        <v>52</v>
      </c>
      <c r="Z94" s="25"/>
      <c r="AA94" s="13">
        <v>353</v>
      </c>
      <c r="AB94" s="62">
        <v>205</v>
      </c>
      <c r="AC94" s="13">
        <v>35.799999999999997</v>
      </c>
      <c r="AD94" s="13">
        <v>62</v>
      </c>
      <c r="AE94" s="96">
        <v>89</v>
      </c>
    </row>
    <row r="95" spans="1:31" s="9" customFormat="1" x14ac:dyDescent="0.25">
      <c r="A95" s="24">
        <v>12.799999999999997</v>
      </c>
      <c r="B95" s="10">
        <v>7.099999999999997</v>
      </c>
      <c r="C95" s="27">
        <v>6.38</v>
      </c>
      <c r="D95" s="24">
        <v>10.499999999999996</v>
      </c>
      <c r="E95" s="27">
        <v>8.4700000000000006</v>
      </c>
      <c r="F95" s="27">
        <v>18.37</v>
      </c>
      <c r="G95" s="23">
        <v>11</v>
      </c>
      <c r="H95" s="10"/>
      <c r="I95" s="13">
        <v>63</v>
      </c>
      <c r="J95" s="13">
        <v>90</v>
      </c>
      <c r="K95" s="32">
        <v>23</v>
      </c>
      <c r="L95" s="13">
        <v>390</v>
      </c>
      <c r="M95" s="9">
        <v>220</v>
      </c>
      <c r="N95" s="13">
        <v>47.8</v>
      </c>
      <c r="O95" s="13"/>
      <c r="P95" s="96">
        <v>90</v>
      </c>
      <c r="Q95" s="24">
        <v>13.299999999999997</v>
      </c>
      <c r="R95" s="10">
        <v>7.2999999999999972</v>
      </c>
      <c r="S95" s="27">
        <v>7.02</v>
      </c>
      <c r="T95" s="24">
        <v>10.799999999999997</v>
      </c>
      <c r="U95" s="27">
        <v>10.32</v>
      </c>
      <c r="V95" s="27">
        <v>19.37</v>
      </c>
      <c r="W95" s="41">
        <v>11</v>
      </c>
      <c r="X95" s="13">
        <v>58</v>
      </c>
      <c r="Y95" s="13">
        <v>53</v>
      </c>
      <c r="Z95" s="32">
        <v>26</v>
      </c>
      <c r="AA95" s="13">
        <v>355</v>
      </c>
      <c r="AB95" s="62">
        <v>206</v>
      </c>
      <c r="AC95" s="13">
        <v>36</v>
      </c>
      <c r="AD95" s="13"/>
      <c r="AE95" s="96">
        <v>90</v>
      </c>
    </row>
    <row r="96" spans="1:31" s="9" customFormat="1" x14ac:dyDescent="0.25">
      <c r="A96" s="24">
        <v>12.899999999999997</v>
      </c>
      <c r="B96" s="10">
        <v>7.1999999999999966</v>
      </c>
      <c r="C96" s="27">
        <v>6.4</v>
      </c>
      <c r="D96" s="24">
        <v>10.599999999999996</v>
      </c>
      <c r="E96" s="27">
        <v>8.5</v>
      </c>
      <c r="F96" s="27">
        <v>18.399999999999999</v>
      </c>
      <c r="G96" s="23">
        <v>10</v>
      </c>
      <c r="H96" s="13">
        <v>26</v>
      </c>
      <c r="I96" s="13">
        <v>64</v>
      </c>
      <c r="J96" s="13">
        <v>91</v>
      </c>
      <c r="K96" s="25"/>
      <c r="L96" s="13">
        <v>391</v>
      </c>
      <c r="M96" s="13">
        <v>221</v>
      </c>
      <c r="N96" s="13">
        <v>48</v>
      </c>
      <c r="O96" s="13"/>
      <c r="P96" s="96">
        <v>91</v>
      </c>
      <c r="Q96" s="24">
        <v>13.399999999999997</v>
      </c>
      <c r="R96" s="10">
        <v>7.3999999999999968</v>
      </c>
      <c r="S96" s="27">
        <v>7.05</v>
      </c>
      <c r="T96" s="24">
        <v>10.899999999999997</v>
      </c>
      <c r="U96" s="27">
        <v>10.35</v>
      </c>
      <c r="V96" s="27">
        <v>19.399999999999999</v>
      </c>
      <c r="W96" s="41">
        <v>10</v>
      </c>
      <c r="X96" s="13">
        <v>59</v>
      </c>
      <c r="Y96" s="13">
        <v>54</v>
      </c>
      <c r="Z96" s="25"/>
      <c r="AA96" s="13">
        <v>356</v>
      </c>
      <c r="AB96" s="62">
        <v>207</v>
      </c>
      <c r="AC96" s="13">
        <v>36.200000000000003</v>
      </c>
      <c r="AD96" s="13"/>
      <c r="AE96" s="96">
        <v>91</v>
      </c>
    </row>
    <row r="97" spans="1:31" s="9" customFormat="1" x14ac:dyDescent="0.25">
      <c r="A97" s="28">
        <v>13</v>
      </c>
      <c r="B97" s="10">
        <v>7.2999999999999963</v>
      </c>
      <c r="C97" s="27">
        <v>6.43</v>
      </c>
      <c r="D97" s="24">
        <v>10.699999999999996</v>
      </c>
      <c r="E97" s="27">
        <v>8.5299999999999994</v>
      </c>
      <c r="F97" s="27">
        <v>18.440000000000001</v>
      </c>
      <c r="G97" s="23">
        <v>9</v>
      </c>
      <c r="H97" s="10"/>
      <c r="I97" s="13">
        <v>65</v>
      </c>
      <c r="J97" s="13">
        <v>92</v>
      </c>
      <c r="K97" s="25"/>
      <c r="L97" s="13">
        <v>392</v>
      </c>
      <c r="M97" s="13">
        <v>222</v>
      </c>
      <c r="N97" s="13">
        <v>48.3</v>
      </c>
      <c r="O97" s="13">
        <v>68</v>
      </c>
      <c r="P97" s="96">
        <v>92</v>
      </c>
      <c r="Q97" s="24">
        <v>13.499999999999996</v>
      </c>
      <c r="R97" s="10">
        <v>7.4999999999999964</v>
      </c>
      <c r="S97" s="27">
        <v>7.08</v>
      </c>
      <c r="T97" s="28">
        <v>11</v>
      </c>
      <c r="U97" s="27">
        <v>10.38</v>
      </c>
      <c r="V97" s="27">
        <v>19.440000000000001</v>
      </c>
      <c r="W97" s="41">
        <v>9</v>
      </c>
      <c r="X97" s="13">
        <v>60</v>
      </c>
      <c r="Y97" s="13">
        <v>55</v>
      </c>
      <c r="Z97" s="25"/>
      <c r="AA97" s="13">
        <v>357</v>
      </c>
      <c r="AB97" s="62">
        <v>208</v>
      </c>
      <c r="AC97" s="13">
        <v>36.4</v>
      </c>
      <c r="AD97" s="13">
        <v>63</v>
      </c>
      <c r="AE97" s="96">
        <v>92</v>
      </c>
    </row>
    <row r="98" spans="1:31" s="9" customFormat="1" x14ac:dyDescent="0.25">
      <c r="A98" s="24">
        <v>13.199999999999996</v>
      </c>
      <c r="B98" s="10">
        <v>7.4999999999999964</v>
      </c>
      <c r="C98" s="27">
        <v>6.46</v>
      </c>
      <c r="D98" s="24">
        <v>10.899999999999995</v>
      </c>
      <c r="E98" s="27">
        <v>8.56</v>
      </c>
      <c r="F98" s="27">
        <v>18.48</v>
      </c>
      <c r="G98" s="23">
        <v>8</v>
      </c>
      <c r="H98" s="10"/>
      <c r="I98" s="13">
        <v>66</v>
      </c>
      <c r="J98" s="13">
        <v>93</v>
      </c>
      <c r="K98" s="25"/>
      <c r="L98" s="13">
        <v>393</v>
      </c>
      <c r="M98" s="13">
        <v>223</v>
      </c>
      <c r="N98" s="13">
        <v>48.6</v>
      </c>
      <c r="O98" s="13"/>
      <c r="P98" s="96">
        <v>93</v>
      </c>
      <c r="Q98" s="24">
        <v>13.699999999999996</v>
      </c>
      <c r="R98" s="10">
        <v>7.6999999999999966</v>
      </c>
      <c r="S98" s="27">
        <v>7.11</v>
      </c>
      <c r="T98" s="24">
        <v>11.199999999999996</v>
      </c>
      <c r="U98" s="27">
        <v>10.41</v>
      </c>
      <c r="V98" s="27">
        <v>19.48</v>
      </c>
      <c r="W98" s="41">
        <v>8</v>
      </c>
      <c r="X98" s="13">
        <v>61</v>
      </c>
      <c r="Y98" s="13">
        <v>56</v>
      </c>
      <c r="Z98" s="25"/>
      <c r="AA98" s="13">
        <v>358</v>
      </c>
      <c r="AB98" s="62">
        <v>209</v>
      </c>
      <c r="AC98" s="13">
        <v>36.6</v>
      </c>
      <c r="AD98" s="13"/>
      <c r="AE98" s="96">
        <v>93</v>
      </c>
    </row>
    <row r="99" spans="1:31" s="9" customFormat="1" x14ac:dyDescent="0.25">
      <c r="A99" s="24">
        <v>13.399999999999995</v>
      </c>
      <c r="B99" s="10">
        <v>7.6999999999999966</v>
      </c>
      <c r="C99" s="27">
        <v>6.49</v>
      </c>
      <c r="D99" s="24">
        <v>11.099999999999994</v>
      </c>
      <c r="E99" s="27">
        <v>9</v>
      </c>
      <c r="F99" s="27">
        <v>18.52</v>
      </c>
      <c r="G99" s="23">
        <v>7</v>
      </c>
      <c r="H99" s="10"/>
      <c r="I99" s="13">
        <v>67</v>
      </c>
      <c r="J99" s="13">
        <v>94</v>
      </c>
      <c r="K99" s="32"/>
      <c r="L99" s="13">
        <v>394</v>
      </c>
      <c r="M99" s="13">
        <v>224</v>
      </c>
      <c r="N99" s="13">
        <v>48.8</v>
      </c>
      <c r="O99" s="13"/>
      <c r="P99" s="96">
        <v>94</v>
      </c>
      <c r="Q99" s="24">
        <v>13.899999999999995</v>
      </c>
      <c r="R99" s="10">
        <v>7.8999999999999968</v>
      </c>
      <c r="S99" s="27">
        <v>7.14</v>
      </c>
      <c r="T99" s="24">
        <v>11.399999999999995</v>
      </c>
      <c r="U99" s="27">
        <v>10.44</v>
      </c>
      <c r="V99" s="27">
        <v>19.52</v>
      </c>
      <c r="W99" s="41">
        <v>7</v>
      </c>
      <c r="X99" s="13">
        <v>62</v>
      </c>
      <c r="Y99" s="13">
        <v>57</v>
      </c>
      <c r="Z99" s="32"/>
      <c r="AA99" s="13">
        <v>359</v>
      </c>
      <c r="AB99" s="62">
        <v>210</v>
      </c>
      <c r="AC99" s="13">
        <v>36.799999999999997</v>
      </c>
      <c r="AD99" s="13"/>
      <c r="AE99" s="96">
        <v>94</v>
      </c>
    </row>
    <row r="100" spans="1:31" s="9" customFormat="1" x14ac:dyDescent="0.25">
      <c r="A100" s="24">
        <v>13.599999999999994</v>
      </c>
      <c r="B100" s="10">
        <v>7.8999999999999968</v>
      </c>
      <c r="C100" s="27">
        <v>6.52</v>
      </c>
      <c r="D100" s="24">
        <v>11.299999999999994</v>
      </c>
      <c r="E100" s="27">
        <v>9.0399999999999991</v>
      </c>
      <c r="F100" s="27">
        <v>18.559999999999999</v>
      </c>
      <c r="G100" s="23">
        <v>6</v>
      </c>
      <c r="H100" s="13">
        <v>27</v>
      </c>
      <c r="I100" s="13">
        <v>68</v>
      </c>
      <c r="J100" s="13">
        <v>95</v>
      </c>
      <c r="K100" s="32">
        <v>24</v>
      </c>
      <c r="L100" s="13">
        <v>395</v>
      </c>
      <c r="M100" s="13">
        <v>225</v>
      </c>
      <c r="N100" s="13">
        <v>49</v>
      </c>
      <c r="O100" s="13"/>
      <c r="P100" s="96">
        <v>95</v>
      </c>
      <c r="Q100" s="24">
        <v>14.099999999999994</v>
      </c>
      <c r="R100" s="10">
        <v>8.0999999999999961</v>
      </c>
      <c r="S100" s="27">
        <v>7.17</v>
      </c>
      <c r="T100" s="24">
        <v>11.599999999999994</v>
      </c>
      <c r="U100" s="27">
        <v>10.47</v>
      </c>
      <c r="V100" s="27">
        <v>19.559999999999999</v>
      </c>
      <c r="W100" s="41">
        <v>6</v>
      </c>
      <c r="X100" s="13">
        <v>63</v>
      </c>
      <c r="Y100" s="13">
        <v>58</v>
      </c>
      <c r="Z100" s="32">
        <v>27</v>
      </c>
      <c r="AA100" s="13">
        <v>360</v>
      </c>
      <c r="AB100" s="62">
        <v>211</v>
      </c>
      <c r="AC100" s="13">
        <v>37</v>
      </c>
      <c r="AD100" s="13"/>
      <c r="AE100" s="96">
        <v>95</v>
      </c>
    </row>
    <row r="101" spans="1:31" s="9" customFormat="1" x14ac:dyDescent="0.25">
      <c r="A101" s="24">
        <v>13.799999999999994</v>
      </c>
      <c r="B101" s="10">
        <v>8.0999999999999961</v>
      </c>
      <c r="C101" s="27">
        <v>6.55</v>
      </c>
      <c r="D101" s="24">
        <v>11.499999999999993</v>
      </c>
      <c r="E101" s="27">
        <v>9.08</v>
      </c>
      <c r="F101" s="27">
        <v>19</v>
      </c>
      <c r="G101" s="23">
        <v>5</v>
      </c>
      <c r="H101" s="10"/>
      <c r="I101" s="13"/>
      <c r="J101" s="13">
        <v>96</v>
      </c>
      <c r="K101" s="25"/>
      <c r="L101" s="13">
        <v>396</v>
      </c>
      <c r="M101" s="13">
        <v>226</v>
      </c>
      <c r="N101" s="13">
        <v>49.2</v>
      </c>
      <c r="O101" s="13">
        <v>69</v>
      </c>
      <c r="P101" s="96">
        <v>96</v>
      </c>
      <c r="Q101" s="24">
        <v>14.299999999999994</v>
      </c>
      <c r="R101" s="10">
        <v>8.2999999999999954</v>
      </c>
      <c r="S101" s="27">
        <v>7.2</v>
      </c>
      <c r="T101" s="24">
        <v>11.799999999999994</v>
      </c>
      <c r="U101" s="27">
        <v>10.5</v>
      </c>
      <c r="V101" s="27">
        <v>20</v>
      </c>
      <c r="W101" s="41">
        <v>5</v>
      </c>
      <c r="X101" s="10"/>
      <c r="Y101" s="10"/>
      <c r="Z101" s="25"/>
      <c r="AA101" s="13">
        <v>361</v>
      </c>
      <c r="AB101" s="62">
        <v>212</v>
      </c>
      <c r="AC101" s="13">
        <v>37.200000000000003</v>
      </c>
      <c r="AD101" s="13">
        <v>64</v>
      </c>
      <c r="AE101" s="96">
        <v>96</v>
      </c>
    </row>
    <row r="102" spans="1:31" s="9" customFormat="1" x14ac:dyDescent="0.25">
      <c r="A102" s="28">
        <v>14</v>
      </c>
      <c r="B102" s="10">
        <v>8.2999999999999954</v>
      </c>
      <c r="C102" s="27">
        <v>6.58</v>
      </c>
      <c r="D102" s="24">
        <v>11.699999999999992</v>
      </c>
      <c r="E102" s="27">
        <v>9.1199999999999992</v>
      </c>
      <c r="F102" s="27">
        <v>19.04</v>
      </c>
      <c r="G102" s="23">
        <v>4</v>
      </c>
      <c r="H102" s="10"/>
      <c r="I102" s="13">
        <v>69</v>
      </c>
      <c r="J102" s="13">
        <v>97</v>
      </c>
      <c r="K102" s="25"/>
      <c r="L102" s="13">
        <v>397</v>
      </c>
      <c r="M102" s="13">
        <v>227</v>
      </c>
      <c r="N102" s="13">
        <v>49.4</v>
      </c>
      <c r="O102" s="13"/>
      <c r="P102" s="96">
        <v>97</v>
      </c>
      <c r="Q102" s="24">
        <v>14.499999999999993</v>
      </c>
      <c r="R102" s="10">
        <v>8.4999999999999947</v>
      </c>
      <c r="S102" s="27">
        <v>7.23</v>
      </c>
      <c r="T102" s="28">
        <v>12</v>
      </c>
      <c r="U102" s="27">
        <v>10.53</v>
      </c>
      <c r="V102" s="27">
        <v>20.04</v>
      </c>
      <c r="W102" s="41">
        <v>4</v>
      </c>
      <c r="X102" s="13">
        <v>64</v>
      </c>
      <c r="Y102" s="13">
        <v>59</v>
      </c>
      <c r="Z102" s="25"/>
      <c r="AA102" s="13">
        <v>362</v>
      </c>
      <c r="AB102" s="62">
        <v>213</v>
      </c>
      <c r="AC102" s="13">
        <v>37.4</v>
      </c>
      <c r="AD102" s="13"/>
      <c r="AE102" s="96">
        <v>97</v>
      </c>
    </row>
    <row r="103" spans="1:31" s="9" customFormat="1" x14ac:dyDescent="0.25">
      <c r="A103" s="24">
        <v>14.199999999999992</v>
      </c>
      <c r="B103" s="10">
        <v>8.4999999999999947</v>
      </c>
      <c r="C103" s="27">
        <v>7.01</v>
      </c>
      <c r="D103" s="24">
        <v>11.899999999999991</v>
      </c>
      <c r="E103" s="27">
        <v>9.16</v>
      </c>
      <c r="F103" s="27">
        <v>19.079999999999998</v>
      </c>
      <c r="G103" s="23">
        <v>3</v>
      </c>
      <c r="H103" s="10"/>
      <c r="I103" s="13"/>
      <c r="J103" s="13">
        <v>98</v>
      </c>
      <c r="K103" s="32"/>
      <c r="L103" s="13">
        <v>398</v>
      </c>
      <c r="M103" s="13">
        <v>228</v>
      </c>
      <c r="N103" s="13">
        <v>49.6</v>
      </c>
      <c r="O103" s="13"/>
      <c r="P103" s="96">
        <v>98</v>
      </c>
      <c r="Q103" s="24">
        <v>14.699999999999992</v>
      </c>
      <c r="R103" s="10">
        <v>8.699999999999994</v>
      </c>
      <c r="S103" s="27">
        <v>7.26</v>
      </c>
      <c r="T103" s="24">
        <v>12.199999999999992</v>
      </c>
      <c r="U103" s="27">
        <v>10.56</v>
      </c>
      <c r="V103" s="27">
        <v>20.079999999999998</v>
      </c>
      <c r="W103" s="41">
        <v>3</v>
      </c>
      <c r="X103" s="10"/>
      <c r="Y103" s="10"/>
      <c r="Z103" s="32"/>
      <c r="AA103" s="13">
        <v>363</v>
      </c>
      <c r="AB103" s="62">
        <v>214</v>
      </c>
      <c r="AC103" s="13">
        <v>37.6</v>
      </c>
      <c r="AD103" s="13"/>
      <c r="AE103" s="96">
        <v>98</v>
      </c>
    </row>
    <row r="104" spans="1:31" s="9" customFormat="1" x14ac:dyDescent="0.25">
      <c r="A104" s="24">
        <v>14.399999999999991</v>
      </c>
      <c r="B104" s="10">
        <v>8.699999999999994</v>
      </c>
      <c r="C104" s="27">
        <v>7.04</v>
      </c>
      <c r="D104" s="24">
        <v>12.099999999999991</v>
      </c>
      <c r="E104" s="27">
        <v>9.1999999999999993</v>
      </c>
      <c r="F104" s="27">
        <v>19.12</v>
      </c>
      <c r="G104" s="23">
        <v>2</v>
      </c>
      <c r="H104" s="10"/>
      <c r="I104" s="10"/>
      <c r="J104" s="13">
        <v>99</v>
      </c>
      <c r="K104" s="25"/>
      <c r="L104" s="13">
        <v>399</v>
      </c>
      <c r="M104" s="13">
        <v>229</v>
      </c>
      <c r="N104" s="13">
        <v>49.8</v>
      </c>
      <c r="O104" s="13"/>
      <c r="P104" s="96">
        <v>99</v>
      </c>
      <c r="Q104" s="24">
        <v>14.899999999999991</v>
      </c>
      <c r="R104" s="10">
        <v>8.8999999999999932</v>
      </c>
      <c r="S104" s="27">
        <v>7.29</v>
      </c>
      <c r="T104" s="24">
        <v>12.399999999999991</v>
      </c>
      <c r="U104" s="27">
        <v>11</v>
      </c>
      <c r="V104" s="27">
        <v>20.12</v>
      </c>
      <c r="W104" s="41">
        <v>2</v>
      </c>
      <c r="X104" s="10"/>
      <c r="Y104" s="13"/>
      <c r="Z104" s="25"/>
      <c r="AA104" s="13">
        <v>364</v>
      </c>
      <c r="AB104" s="62"/>
      <c r="AC104" s="13">
        <v>37.799999999999997</v>
      </c>
      <c r="AD104" s="13"/>
      <c r="AE104" s="96">
        <v>99</v>
      </c>
    </row>
    <row r="105" spans="1:31" s="9" customFormat="1" x14ac:dyDescent="0.25">
      <c r="A105" s="78">
        <v>14.599999999999991</v>
      </c>
      <c r="B105" s="79">
        <v>8.8999999999999932</v>
      </c>
      <c r="C105" s="64">
        <v>7.07</v>
      </c>
      <c r="D105" s="78">
        <v>12.29999999999999</v>
      </c>
      <c r="E105" s="64">
        <v>9.24</v>
      </c>
      <c r="F105" s="64">
        <v>19.16</v>
      </c>
      <c r="G105" s="80">
        <v>1</v>
      </c>
      <c r="H105" s="65">
        <v>28</v>
      </c>
      <c r="I105" s="65">
        <v>70</v>
      </c>
      <c r="J105" s="65">
        <v>100</v>
      </c>
      <c r="K105" s="66">
        <v>25</v>
      </c>
      <c r="L105" s="65">
        <v>400</v>
      </c>
      <c r="M105" s="148">
        <v>230</v>
      </c>
      <c r="N105" s="12">
        <v>50</v>
      </c>
      <c r="O105" s="148">
        <v>70</v>
      </c>
      <c r="P105" s="95">
        <v>100</v>
      </c>
      <c r="Q105" s="78">
        <v>15.099999999999991</v>
      </c>
      <c r="R105" s="79">
        <v>9.0999999999999925</v>
      </c>
      <c r="S105" s="64">
        <v>7.32</v>
      </c>
      <c r="T105" s="78">
        <v>12.599999999999991</v>
      </c>
      <c r="U105" s="64">
        <v>11.04</v>
      </c>
      <c r="V105" s="64">
        <v>20.16</v>
      </c>
      <c r="W105" s="81">
        <v>1</v>
      </c>
      <c r="X105" s="148">
        <v>65</v>
      </c>
      <c r="Y105" s="148">
        <v>60</v>
      </c>
      <c r="Z105" s="149">
        <v>28</v>
      </c>
      <c r="AA105" s="12">
        <v>365</v>
      </c>
      <c r="AB105" s="153">
        <v>215</v>
      </c>
      <c r="AC105" s="12">
        <v>38</v>
      </c>
      <c r="AD105" s="148">
        <v>65</v>
      </c>
      <c r="AE105" s="95">
        <v>100</v>
      </c>
    </row>
    <row r="106" spans="1:31" x14ac:dyDescent="0.25">
      <c r="A106" s="73">
        <v>14.7</v>
      </c>
      <c r="B106" s="73">
        <v>9</v>
      </c>
      <c r="C106" s="83">
        <v>7.08</v>
      </c>
      <c r="D106" s="73">
        <v>12.4</v>
      </c>
      <c r="E106" s="73">
        <v>9.25</v>
      </c>
      <c r="F106" s="83">
        <v>19.170000000000002</v>
      </c>
      <c r="G106" s="73">
        <v>0</v>
      </c>
      <c r="H106" s="73"/>
      <c r="I106" s="73"/>
      <c r="J106" s="73"/>
      <c r="K106" s="73"/>
      <c r="L106" s="73"/>
      <c r="M106" s="73"/>
      <c r="N106" s="19"/>
      <c r="O106" s="73"/>
      <c r="P106" s="94">
        <v>100</v>
      </c>
      <c r="Q106" s="73">
        <v>15.2</v>
      </c>
      <c r="R106" s="73">
        <v>9.1999999999999993</v>
      </c>
      <c r="S106" s="73">
        <v>7.33</v>
      </c>
      <c r="T106" s="73">
        <v>12.7</v>
      </c>
      <c r="U106" s="73">
        <v>11.05</v>
      </c>
      <c r="V106" s="73">
        <v>20.170000000000002</v>
      </c>
      <c r="W106" s="73">
        <v>0</v>
      </c>
      <c r="X106" s="73"/>
      <c r="Y106" s="73"/>
      <c r="Z106" s="73"/>
      <c r="AA106" s="10"/>
      <c r="AB106" s="62"/>
      <c r="AC106" s="19"/>
      <c r="AD106" s="73"/>
      <c r="AE106" s="94">
        <v>100</v>
      </c>
    </row>
    <row r="107" spans="1:31" x14ac:dyDescent="0.25">
      <c r="AA107" s="152"/>
    </row>
  </sheetData>
  <sortState ref="AC5:AC105">
    <sortCondition ref="AC5"/>
  </sortState>
  <mergeCells count="11">
    <mergeCell ref="A1:AD1"/>
    <mergeCell ref="A2:O2"/>
    <mergeCell ref="Q2:AD2"/>
    <mergeCell ref="A3:B3"/>
    <mergeCell ref="H3:J3"/>
    <mergeCell ref="L3:M3"/>
    <mergeCell ref="Q3:R3"/>
    <mergeCell ref="X3:Y3"/>
    <mergeCell ref="AA3:AB3"/>
    <mergeCell ref="E3:F3"/>
    <mergeCell ref="U3:V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6"/>
  <sheetViews>
    <sheetView topLeftCell="H52" workbookViewId="0">
      <selection activeCell="E23" sqref="E23"/>
    </sheetView>
  </sheetViews>
  <sheetFormatPr defaultRowHeight="15" x14ac:dyDescent="0.25"/>
  <cols>
    <col min="3" max="4" width="9.140625" style="45"/>
    <col min="6" max="7" width="9.140625" style="45"/>
    <col min="8" max="8" width="6" customWidth="1"/>
    <col min="19" max="19" width="6.85546875" customWidth="1"/>
    <col min="22" max="23" width="9.140625" style="45"/>
    <col min="25" max="26" width="9.140625" style="45"/>
    <col min="27" max="27" width="6.42578125" customWidth="1"/>
    <col min="37" max="37" width="5.85546875" customWidth="1"/>
  </cols>
  <sheetData>
    <row r="1" spans="1:37" s="9" customFormat="1" ht="15" customHeight="1" thickBot="1" x14ac:dyDescent="0.3">
      <c r="A1" s="401" t="s">
        <v>90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  <c r="AJ1" s="402"/>
    </row>
    <row r="2" spans="1:37" s="9" customFormat="1" ht="15.75" thickBot="1" x14ac:dyDescent="0.3">
      <c r="A2" s="404" t="s">
        <v>57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14"/>
      <c r="T2" s="404" t="s">
        <v>58</v>
      </c>
      <c r="U2" s="405"/>
      <c r="V2" s="405"/>
      <c r="W2" s="405"/>
      <c r="X2" s="405"/>
      <c r="Y2" s="405"/>
      <c r="Z2" s="405"/>
      <c r="AA2" s="405"/>
      <c r="AB2" s="405"/>
      <c r="AC2" s="405"/>
      <c r="AD2" s="406"/>
      <c r="AE2" s="405"/>
      <c r="AF2" s="405"/>
      <c r="AG2" s="405"/>
      <c r="AH2" s="405"/>
      <c r="AI2" s="405"/>
      <c r="AJ2" s="405"/>
      <c r="AK2" s="37"/>
    </row>
    <row r="3" spans="1:37" s="9" customFormat="1" x14ac:dyDescent="0.25">
      <c r="A3" s="408" t="s">
        <v>59</v>
      </c>
      <c r="B3" s="409"/>
      <c r="C3" s="409" t="s">
        <v>60</v>
      </c>
      <c r="D3" s="409"/>
      <c r="E3" s="150" t="s">
        <v>61</v>
      </c>
      <c r="F3" s="414" t="s">
        <v>62</v>
      </c>
      <c r="G3" s="414"/>
      <c r="H3" s="14"/>
      <c r="I3" s="409" t="s">
        <v>63</v>
      </c>
      <c r="J3" s="409"/>
      <c r="K3" s="409"/>
      <c r="L3" s="16" t="s">
        <v>82</v>
      </c>
      <c r="M3" s="409" t="s">
        <v>64</v>
      </c>
      <c r="N3" s="409"/>
      <c r="O3" s="15" t="s">
        <v>65</v>
      </c>
      <c r="P3" s="15" t="s">
        <v>66</v>
      </c>
      <c r="Q3" s="409" t="s">
        <v>83</v>
      </c>
      <c r="R3" s="415"/>
      <c r="S3" s="14"/>
      <c r="T3" s="408" t="s">
        <v>59</v>
      </c>
      <c r="U3" s="409"/>
      <c r="V3" s="414" t="s">
        <v>60</v>
      </c>
      <c r="W3" s="414"/>
      <c r="X3" s="150" t="s">
        <v>61</v>
      </c>
      <c r="Y3" s="414" t="s">
        <v>62</v>
      </c>
      <c r="Z3" s="414"/>
      <c r="AA3" s="37"/>
      <c r="AB3" s="413" t="s">
        <v>63</v>
      </c>
      <c r="AC3" s="416"/>
      <c r="AD3" s="74" t="s">
        <v>82</v>
      </c>
      <c r="AE3" s="410" t="s">
        <v>64</v>
      </c>
      <c r="AF3" s="409"/>
      <c r="AG3" s="15" t="s">
        <v>65</v>
      </c>
      <c r="AH3" s="15" t="s">
        <v>66</v>
      </c>
      <c r="AI3" s="409" t="s">
        <v>83</v>
      </c>
      <c r="AJ3" s="415"/>
      <c r="AK3" s="37"/>
    </row>
    <row r="4" spans="1:37" s="9" customFormat="1" ht="257.25" customHeight="1" x14ac:dyDescent="0.25">
      <c r="A4" s="18" t="s">
        <v>84</v>
      </c>
      <c r="B4" s="19" t="s">
        <v>69</v>
      </c>
      <c r="C4" s="44" t="s">
        <v>91</v>
      </c>
      <c r="D4" s="44" t="s">
        <v>92</v>
      </c>
      <c r="E4" s="18" t="s">
        <v>68</v>
      </c>
      <c r="F4" s="44" t="s">
        <v>95</v>
      </c>
      <c r="G4" s="44" t="s">
        <v>96</v>
      </c>
      <c r="H4" s="17" t="s">
        <v>67</v>
      </c>
      <c r="I4" s="19" t="s">
        <v>71</v>
      </c>
      <c r="J4" s="19" t="s">
        <v>72</v>
      </c>
      <c r="K4" s="19" t="s">
        <v>73</v>
      </c>
      <c r="L4" s="20" t="s">
        <v>74</v>
      </c>
      <c r="M4" s="19" t="s">
        <v>87</v>
      </c>
      <c r="N4" s="19" t="s">
        <v>75</v>
      </c>
      <c r="O4" s="19" t="s">
        <v>93</v>
      </c>
      <c r="P4" s="19" t="s">
        <v>94</v>
      </c>
      <c r="Q4" s="19" t="s">
        <v>97</v>
      </c>
      <c r="R4" s="20" t="s">
        <v>98</v>
      </c>
      <c r="S4" s="17" t="s">
        <v>67</v>
      </c>
      <c r="T4" s="18" t="s">
        <v>84</v>
      </c>
      <c r="U4" s="19" t="s">
        <v>69</v>
      </c>
      <c r="V4" s="44" t="s">
        <v>91</v>
      </c>
      <c r="W4" s="44" t="s">
        <v>92</v>
      </c>
      <c r="X4" s="18" t="s">
        <v>68</v>
      </c>
      <c r="Y4" s="44" t="s">
        <v>95</v>
      </c>
      <c r="Z4" s="44" t="s">
        <v>96</v>
      </c>
      <c r="AA4" s="39" t="s">
        <v>67</v>
      </c>
      <c r="AB4" s="19" t="s">
        <v>72</v>
      </c>
      <c r="AC4" s="19" t="s">
        <v>73</v>
      </c>
      <c r="AD4" s="20" t="s">
        <v>74</v>
      </c>
      <c r="AE4" s="19" t="s">
        <v>87</v>
      </c>
      <c r="AF4" s="19" t="s">
        <v>75</v>
      </c>
      <c r="AG4" s="19" t="s">
        <v>93</v>
      </c>
      <c r="AH4" s="19" t="s">
        <v>94</v>
      </c>
      <c r="AI4" s="19" t="s">
        <v>97</v>
      </c>
      <c r="AJ4" s="20" t="s">
        <v>98</v>
      </c>
      <c r="AK4" s="39" t="s">
        <v>67</v>
      </c>
    </row>
    <row r="5" spans="1:37" s="9" customFormat="1" ht="15" customHeight="1" x14ac:dyDescent="0.25">
      <c r="A5" s="61">
        <v>1</v>
      </c>
      <c r="B5" s="62">
        <v>1</v>
      </c>
      <c r="C5" s="44">
        <v>1</v>
      </c>
      <c r="D5" s="44">
        <v>1</v>
      </c>
      <c r="E5" s="61">
        <v>1</v>
      </c>
      <c r="F5" s="44">
        <v>1</v>
      </c>
      <c r="G5" s="44">
        <v>1</v>
      </c>
      <c r="H5" s="76">
        <v>100</v>
      </c>
      <c r="I5" s="62">
        <v>0</v>
      </c>
      <c r="J5" s="62">
        <v>1</v>
      </c>
      <c r="K5" s="62">
        <v>1</v>
      </c>
      <c r="L5" s="147">
        <v>-40</v>
      </c>
      <c r="M5" s="62">
        <v>1</v>
      </c>
      <c r="N5" s="62">
        <v>1</v>
      </c>
      <c r="O5" s="163">
        <v>1</v>
      </c>
      <c r="P5" s="62">
        <v>1</v>
      </c>
      <c r="Q5" s="62">
        <v>1</v>
      </c>
      <c r="R5" s="147">
        <v>1</v>
      </c>
      <c r="S5" s="156">
        <v>0</v>
      </c>
      <c r="T5" s="61">
        <v>1</v>
      </c>
      <c r="U5" s="62">
        <v>1</v>
      </c>
      <c r="V5" s="44">
        <v>1</v>
      </c>
      <c r="W5" s="44">
        <v>1</v>
      </c>
      <c r="X5" s="61">
        <v>1</v>
      </c>
      <c r="Y5" s="44">
        <v>1</v>
      </c>
      <c r="Z5" s="44">
        <v>1</v>
      </c>
      <c r="AA5" s="77">
        <v>100</v>
      </c>
      <c r="AB5" s="62">
        <v>2</v>
      </c>
      <c r="AC5" s="62">
        <v>0</v>
      </c>
      <c r="AD5" s="147">
        <v>-40</v>
      </c>
      <c r="AE5" s="62">
        <v>199</v>
      </c>
      <c r="AF5" s="62">
        <v>114</v>
      </c>
      <c r="AG5" s="73">
        <v>9</v>
      </c>
      <c r="AH5" s="62">
        <v>10</v>
      </c>
      <c r="AI5" s="62">
        <v>3</v>
      </c>
      <c r="AJ5" s="147">
        <v>6</v>
      </c>
      <c r="AK5" s="160">
        <v>0</v>
      </c>
    </row>
    <row r="6" spans="1:37" s="9" customFormat="1" ht="15" customHeight="1" x14ac:dyDescent="0.25">
      <c r="A6" s="33">
        <v>7.6</v>
      </c>
      <c r="B6" s="12">
        <v>4.2</v>
      </c>
      <c r="C6" s="11">
        <v>4.5</v>
      </c>
      <c r="D6" s="11">
        <v>6.1</v>
      </c>
      <c r="E6" s="33">
        <v>5.8</v>
      </c>
      <c r="F6" s="11">
        <v>6.1</v>
      </c>
      <c r="G6" s="11">
        <v>9.5</v>
      </c>
      <c r="H6" s="21">
        <v>100</v>
      </c>
      <c r="I6" s="12"/>
      <c r="J6" s="163">
        <v>5</v>
      </c>
      <c r="K6" s="163">
        <v>7</v>
      </c>
      <c r="L6" s="164">
        <v>-3</v>
      </c>
      <c r="M6" s="163">
        <v>240</v>
      </c>
      <c r="N6" s="163">
        <v>130</v>
      </c>
      <c r="O6" s="163">
        <v>18</v>
      </c>
      <c r="P6" s="163">
        <v>15</v>
      </c>
      <c r="Q6" s="163">
        <v>4</v>
      </c>
      <c r="R6" s="164">
        <v>7</v>
      </c>
      <c r="S6" s="23">
        <v>1</v>
      </c>
      <c r="T6" s="33">
        <v>8.1999999999999993</v>
      </c>
      <c r="U6" s="12">
        <v>4.4000000000000004</v>
      </c>
      <c r="V6" s="11">
        <v>5.0999999999999996</v>
      </c>
      <c r="W6" s="11">
        <v>6.4</v>
      </c>
      <c r="X6" s="33">
        <v>6</v>
      </c>
      <c r="Y6" s="11">
        <v>6.4</v>
      </c>
      <c r="Z6" s="11">
        <v>11</v>
      </c>
      <c r="AA6" s="40">
        <v>100</v>
      </c>
      <c r="AB6" s="163">
        <v>3</v>
      </c>
      <c r="AC6" s="163">
        <v>1</v>
      </c>
      <c r="AD6" s="164">
        <v>-2</v>
      </c>
      <c r="AE6" s="163">
        <v>200</v>
      </c>
      <c r="AF6" s="163">
        <v>115</v>
      </c>
      <c r="AG6" s="163">
        <v>10</v>
      </c>
      <c r="AH6" s="163">
        <v>11</v>
      </c>
      <c r="AI6" s="163">
        <v>4</v>
      </c>
      <c r="AJ6" s="164">
        <v>7</v>
      </c>
      <c r="AK6" s="41">
        <v>1</v>
      </c>
    </row>
    <row r="7" spans="1:37" s="9" customFormat="1" ht="15" customHeight="1" x14ac:dyDescent="0.25">
      <c r="A7" s="24"/>
      <c r="B7" s="10"/>
      <c r="C7" s="27">
        <v>4.5199999999999996</v>
      </c>
      <c r="D7" s="27">
        <v>6.11</v>
      </c>
      <c r="E7" s="24"/>
      <c r="F7" s="27">
        <v>6.15</v>
      </c>
      <c r="G7" s="27">
        <v>9.5500000000000007</v>
      </c>
      <c r="H7" s="23">
        <v>99</v>
      </c>
      <c r="I7" s="10"/>
      <c r="J7" s="13"/>
      <c r="K7" s="13"/>
      <c r="L7" s="36"/>
      <c r="M7" s="13">
        <v>242</v>
      </c>
      <c r="N7" s="13">
        <v>131</v>
      </c>
      <c r="O7" s="13">
        <v>18.5</v>
      </c>
      <c r="P7" s="13">
        <v>16</v>
      </c>
      <c r="Q7" s="10"/>
      <c r="R7" s="25"/>
      <c r="S7" s="23">
        <v>2</v>
      </c>
      <c r="T7" s="24"/>
      <c r="U7" s="10"/>
      <c r="V7" s="27">
        <v>5.12</v>
      </c>
      <c r="W7" s="27">
        <v>6.42</v>
      </c>
      <c r="X7" s="24"/>
      <c r="Y7" s="27">
        <v>6.44</v>
      </c>
      <c r="Z7" s="27">
        <v>11.05</v>
      </c>
      <c r="AA7" s="41">
        <v>99</v>
      </c>
      <c r="AB7" s="13"/>
      <c r="AC7" s="13"/>
      <c r="AD7" s="25"/>
      <c r="AE7" s="13">
        <v>202</v>
      </c>
      <c r="AF7" s="42">
        <v>116</v>
      </c>
      <c r="AG7" s="13">
        <v>10.5</v>
      </c>
      <c r="AH7" s="13">
        <v>12</v>
      </c>
      <c r="AI7" s="10"/>
      <c r="AJ7" s="25"/>
      <c r="AK7" s="41">
        <v>2</v>
      </c>
    </row>
    <row r="8" spans="1:37" s="9" customFormat="1" ht="15" customHeight="1" x14ac:dyDescent="0.25">
      <c r="A8" s="24"/>
      <c r="B8" s="10"/>
      <c r="C8" s="27">
        <v>4.54</v>
      </c>
      <c r="D8" s="27">
        <v>6.13</v>
      </c>
      <c r="E8" s="24"/>
      <c r="F8" s="27">
        <v>6.2</v>
      </c>
      <c r="G8" s="27">
        <v>10</v>
      </c>
      <c r="H8" s="23">
        <v>98</v>
      </c>
      <c r="I8" s="10"/>
      <c r="J8" s="13"/>
      <c r="K8" s="13"/>
      <c r="L8" s="47">
        <v>-2</v>
      </c>
      <c r="M8" s="13">
        <v>244</v>
      </c>
      <c r="N8" s="13">
        <v>132</v>
      </c>
      <c r="O8" s="13">
        <v>19</v>
      </c>
      <c r="P8" s="13">
        <v>17</v>
      </c>
      <c r="Q8" s="10"/>
      <c r="R8" s="25"/>
      <c r="S8" s="23">
        <v>3</v>
      </c>
      <c r="T8" s="24"/>
      <c r="U8" s="10"/>
      <c r="V8" s="27">
        <v>5.14</v>
      </c>
      <c r="W8" s="27">
        <v>6.44</v>
      </c>
      <c r="X8" s="24"/>
      <c r="Y8" s="27">
        <v>6.48</v>
      </c>
      <c r="Z8" s="27">
        <v>11.1</v>
      </c>
      <c r="AA8" s="41">
        <v>98</v>
      </c>
      <c r="AB8" s="13"/>
      <c r="AC8" s="13"/>
      <c r="AD8" s="32">
        <v>-1</v>
      </c>
      <c r="AE8" s="13">
        <v>204</v>
      </c>
      <c r="AF8" s="42">
        <v>117</v>
      </c>
      <c r="AG8" s="13">
        <v>11</v>
      </c>
      <c r="AH8" s="13">
        <v>13</v>
      </c>
      <c r="AI8" s="10"/>
      <c r="AJ8" s="25"/>
      <c r="AK8" s="41">
        <v>3</v>
      </c>
    </row>
    <row r="9" spans="1:37" s="9" customFormat="1" ht="15" customHeight="1" x14ac:dyDescent="0.25">
      <c r="A9" s="24"/>
      <c r="B9" s="10"/>
      <c r="C9" s="27">
        <v>4.5599999999999996</v>
      </c>
      <c r="D9" s="27">
        <v>6.15</v>
      </c>
      <c r="E9" s="24"/>
      <c r="F9" s="27">
        <v>6.25</v>
      </c>
      <c r="G9" s="27">
        <v>10.050000000000001</v>
      </c>
      <c r="H9" s="23">
        <v>97</v>
      </c>
      <c r="I9" s="10"/>
      <c r="J9" s="13">
        <v>6</v>
      </c>
      <c r="K9" s="13">
        <v>8</v>
      </c>
      <c r="L9" s="36"/>
      <c r="M9" s="13">
        <v>246</v>
      </c>
      <c r="N9" s="13">
        <v>133</v>
      </c>
      <c r="O9" s="13">
        <v>19.3</v>
      </c>
      <c r="P9" s="13">
        <v>18</v>
      </c>
      <c r="Q9" s="13">
        <v>5</v>
      </c>
      <c r="R9" s="32">
        <v>8</v>
      </c>
      <c r="S9" s="23">
        <v>4</v>
      </c>
      <c r="T9" s="24"/>
      <c r="U9" s="10"/>
      <c r="V9" s="27">
        <v>5.16</v>
      </c>
      <c r="W9" s="27">
        <v>6.47</v>
      </c>
      <c r="X9" s="24"/>
      <c r="Y9" s="27">
        <v>6.52</v>
      </c>
      <c r="Z9" s="27">
        <v>11.15</v>
      </c>
      <c r="AA9" s="41">
        <v>97</v>
      </c>
      <c r="AB9" s="13">
        <v>4</v>
      </c>
      <c r="AC9" s="13">
        <v>2</v>
      </c>
      <c r="AD9" s="25"/>
      <c r="AE9" s="13">
        <v>206</v>
      </c>
      <c r="AF9" s="42">
        <v>118</v>
      </c>
      <c r="AG9" s="13">
        <v>11.4</v>
      </c>
      <c r="AH9" s="13">
        <v>14</v>
      </c>
      <c r="AI9" s="13">
        <v>5</v>
      </c>
      <c r="AJ9" s="32">
        <v>8</v>
      </c>
      <c r="AK9" s="41">
        <v>4</v>
      </c>
    </row>
    <row r="10" spans="1:37" s="9" customFormat="1" ht="15" customHeight="1" x14ac:dyDescent="0.25">
      <c r="A10" s="24"/>
      <c r="B10" s="10"/>
      <c r="C10" s="27">
        <v>4.58</v>
      </c>
      <c r="D10" s="27">
        <v>6.17</v>
      </c>
      <c r="E10" s="24"/>
      <c r="F10" s="27">
        <v>6.3</v>
      </c>
      <c r="G10" s="27">
        <v>10.1</v>
      </c>
      <c r="H10" s="23">
        <v>96</v>
      </c>
      <c r="I10" s="13"/>
      <c r="J10" s="13"/>
      <c r="K10" s="13"/>
      <c r="L10" s="36"/>
      <c r="M10" s="13">
        <v>248</v>
      </c>
      <c r="N10" s="13">
        <v>134</v>
      </c>
      <c r="O10" s="13">
        <v>19.600000000000001</v>
      </c>
      <c r="P10" s="13">
        <v>19</v>
      </c>
      <c r="Q10" s="10"/>
      <c r="R10" s="25"/>
      <c r="S10" s="23">
        <v>5</v>
      </c>
      <c r="T10" s="24"/>
      <c r="U10" s="10"/>
      <c r="V10" s="27">
        <v>5.18</v>
      </c>
      <c r="W10" s="27">
        <v>6.5</v>
      </c>
      <c r="X10" s="24"/>
      <c r="Y10" s="27">
        <v>6.57</v>
      </c>
      <c r="Z10" s="27">
        <v>11.2</v>
      </c>
      <c r="AA10" s="41">
        <v>96</v>
      </c>
      <c r="AB10" s="13"/>
      <c r="AC10" s="13"/>
      <c r="AD10" s="25"/>
      <c r="AE10" s="13">
        <v>208</v>
      </c>
      <c r="AF10" s="42">
        <v>119</v>
      </c>
      <c r="AG10" s="13">
        <v>11.7</v>
      </c>
      <c r="AH10" s="13">
        <v>15</v>
      </c>
      <c r="AI10" s="10"/>
      <c r="AJ10" s="25"/>
      <c r="AK10" s="41">
        <v>5</v>
      </c>
    </row>
    <row r="11" spans="1:37" s="9" customFormat="1" ht="15" customHeight="1" x14ac:dyDescent="0.25">
      <c r="A11" s="28">
        <v>7.7</v>
      </c>
      <c r="B11" s="10"/>
      <c r="C11" s="27">
        <v>5</v>
      </c>
      <c r="D11" s="27">
        <v>6.19</v>
      </c>
      <c r="E11" s="28">
        <v>5.9</v>
      </c>
      <c r="F11" s="27">
        <v>6.35</v>
      </c>
      <c r="G11" s="27">
        <v>10.15</v>
      </c>
      <c r="H11" s="23">
        <v>95</v>
      </c>
      <c r="I11" s="10"/>
      <c r="J11" s="13"/>
      <c r="K11" s="13"/>
      <c r="L11" s="47"/>
      <c r="M11" s="13">
        <v>250</v>
      </c>
      <c r="N11" s="13">
        <v>135</v>
      </c>
      <c r="O11" s="13">
        <v>20</v>
      </c>
      <c r="P11" s="13">
        <v>20</v>
      </c>
      <c r="Q11" s="13"/>
      <c r="R11" s="25"/>
      <c r="S11" s="23">
        <v>6</v>
      </c>
      <c r="T11" s="28">
        <v>8.3000000000000007</v>
      </c>
      <c r="U11" s="10"/>
      <c r="V11" s="27">
        <v>5.2</v>
      </c>
      <c r="W11" s="27">
        <v>6.54</v>
      </c>
      <c r="X11" s="28">
        <v>6.1</v>
      </c>
      <c r="Y11" s="27">
        <v>7.02</v>
      </c>
      <c r="Z11" s="27">
        <v>11.25</v>
      </c>
      <c r="AA11" s="41">
        <v>95</v>
      </c>
      <c r="AB11" s="13"/>
      <c r="AC11" s="13"/>
      <c r="AD11" s="32"/>
      <c r="AE11" s="13">
        <v>210</v>
      </c>
      <c r="AF11" s="42">
        <v>120</v>
      </c>
      <c r="AG11" s="13">
        <v>12</v>
      </c>
      <c r="AH11" s="13">
        <v>16</v>
      </c>
      <c r="AI11" s="13"/>
      <c r="AJ11" s="25"/>
      <c r="AK11" s="41">
        <v>6</v>
      </c>
    </row>
    <row r="12" spans="1:37" s="9" customFormat="1" ht="15" customHeight="1" x14ac:dyDescent="0.25">
      <c r="A12" s="24"/>
      <c r="B12" s="13">
        <v>4.3</v>
      </c>
      <c r="C12" s="27">
        <v>5.0199999999999996</v>
      </c>
      <c r="D12" s="27">
        <v>6.21</v>
      </c>
      <c r="E12" s="24"/>
      <c r="F12" s="27">
        <v>6.41</v>
      </c>
      <c r="G12" s="27">
        <v>10.210000000000001</v>
      </c>
      <c r="H12" s="23">
        <v>94</v>
      </c>
      <c r="I12" s="13">
        <v>1</v>
      </c>
      <c r="J12" s="13"/>
      <c r="K12" s="13"/>
      <c r="L12" s="47">
        <v>-1</v>
      </c>
      <c r="M12" s="13">
        <v>252</v>
      </c>
      <c r="N12" s="13">
        <v>136</v>
      </c>
      <c r="O12" s="13">
        <v>20.3</v>
      </c>
      <c r="P12" s="13">
        <v>21</v>
      </c>
      <c r="Q12" s="10"/>
      <c r="R12" s="32"/>
      <c r="S12" s="23">
        <v>7</v>
      </c>
      <c r="T12" s="24"/>
      <c r="U12" s="13">
        <v>4.5</v>
      </c>
      <c r="V12" s="27">
        <v>5.22</v>
      </c>
      <c r="W12" s="27">
        <v>6.58</v>
      </c>
      <c r="X12" s="24"/>
      <c r="Y12" s="27">
        <v>7.08</v>
      </c>
      <c r="Z12" s="27">
        <v>11.31</v>
      </c>
      <c r="AA12" s="41">
        <v>94</v>
      </c>
      <c r="AB12" s="13"/>
      <c r="AC12" s="13"/>
      <c r="AD12" s="32">
        <v>0</v>
      </c>
      <c r="AE12" s="13">
        <v>212</v>
      </c>
      <c r="AF12" s="42">
        <v>121</v>
      </c>
      <c r="AG12" s="13">
        <v>12.4</v>
      </c>
      <c r="AH12" s="13">
        <v>17</v>
      </c>
      <c r="AI12" s="10"/>
      <c r="AJ12" s="32"/>
      <c r="AK12" s="41">
        <v>7</v>
      </c>
    </row>
    <row r="13" spans="1:37" s="9" customFormat="1" ht="15" customHeight="1" x14ac:dyDescent="0.25">
      <c r="A13" s="24"/>
      <c r="B13" s="10"/>
      <c r="C13" s="27">
        <v>5.05</v>
      </c>
      <c r="D13" s="27">
        <v>6.23</v>
      </c>
      <c r="E13" s="24"/>
      <c r="F13" s="27">
        <v>6.47</v>
      </c>
      <c r="G13" s="27">
        <v>10.27</v>
      </c>
      <c r="H13" s="23">
        <v>93</v>
      </c>
      <c r="I13" s="10"/>
      <c r="J13" s="13">
        <v>7</v>
      </c>
      <c r="K13" s="13">
        <v>9</v>
      </c>
      <c r="L13" s="36"/>
      <c r="M13" s="13">
        <v>253</v>
      </c>
      <c r="N13" s="13">
        <v>137</v>
      </c>
      <c r="O13" s="13">
        <v>20.6</v>
      </c>
      <c r="P13" s="13">
        <v>22</v>
      </c>
      <c r="Q13" s="13">
        <v>6</v>
      </c>
      <c r="R13" s="32">
        <v>9</v>
      </c>
      <c r="S13" s="23">
        <v>8</v>
      </c>
      <c r="T13" s="24"/>
      <c r="U13" s="10"/>
      <c r="V13" s="27">
        <v>5.25</v>
      </c>
      <c r="W13" s="27">
        <v>7.02</v>
      </c>
      <c r="X13" s="24"/>
      <c r="Y13" s="27">
        <v>7.15</v>
      </c>
      <c r="Z13" s="27">
        <v>11.37</v>
      </c>
      <c r="AA13" s="41">
        <v>93</v>
      </c>
      <c r="AB13" s="13">
        <v>5</v>
      </c>
      <c r="AC13" s="13">
        <v>3</v>
      </c>
      <c r="AD13" s="25"/>
      <c r="AE13" s="13">
        <v>213</v>
      </c>
      <c r="AF13" s="42">
        <v>122</v>
      </c>
      <c r="AG13" s="13">
        <v>12.7</v>
      </c>
      <c r="AH13" s="13">
        <v>18</v>
      </c>
      <c r="AI13" s="13">
        <v>6</v>
      </c>
      <c r="AJ13" s="32">
        <v>9</v>
      </c>
      <c r="AK13" s="41">
        <v>8</v>
      </c>
    </row>
    <row r="14" spans="1:37" s="9" customFormat="1" ht="15" customHeight="1" x14ac:dyDescent="0.25">
      <c r="A14" s="24"/>
      <c r="B14" s="10"/>
      <c r="C14" s="27">
        <v>5.08</v>
      </c>
      <c r="D14" s="27">
        <v>6.25</v>
      </c>
      <c r="E14" s="24"/>
      <c r="F14" s="27">
        <v>6.54</v>
      </c>
      <c r="G14" s="27">
        <v>10.34</v>
      </c>
      <c r="H14" s="23">
        <v>92</v>
      </c>
      <c r="I14" s="13"/>
      <c r="J14" s="13"/>
      <c r="K14" s="13"/>
      <c r="L14" s="36"/>
      <c r="M14" s="13">
        <v>254</v>
      </c>
      <c r="N14" s="13">
        <v>138</v>
      </c>
      <c r="O14" s="13">
        <v>21</v>
      </c>
      <c r="P14" s="13">
        <v>23</v>
      </c>
      <c r="Q14" s="10"/>
      <c r="R14" s="32"/>
      <c r="S14" s="23">
        <v>9</v>
      </c>
      <c r="T14" s="24"/>
      <c r="U14" s="10"/>
      <c r="V14" s="27">
        <v>5.28</v>
      </c>
      <c r="W14" s="27">
        <v>7.06</v>
      </c>
      <c r="X14" s="24"/>
      <c r="Y14" s="27">
        <v>7.22</v>
      </c>
      <c r="Z14" s="27">
        <v>11.43</v>
      </c>
      <c r="AA14" s="41">
        <v>92</v>
      </c>
      <c r="AB14" s="13"/>
      <c r="AC14" s="13"/>
      <c r="AD14" s="25"/>
      <c r="AE14" s="13">
        <v>214</v>
      </c>
      <c r="AF14" s="42">
        <v>123</v>
      </c>
      <c r="AG14" s="13">
        <v>13</v>
      </c>
      <c r="AH14" s="13">
        <v>19</v>
      </c>
      <c r="AI14" s="10"/>
      <c r="AJ14" s="32"/>
      <c r="AK14" s="41">
        <v>9</v>
      </c>
    </row>
    <row r="15" spans="1:37" s="9" customFormat="1" ht="15" customHeight="1" x14ac:dyDescent="0.25">
      <c r="A15" s="24"/>
      <c r="B15" s="10"/>
      <c r="C15" s="27">
        <v>5.1100000000000003</v>
      </c>
      <c r="D15" s="27">
        <v>6.28</v>
      </c>
      <c r="E15" s="24"/>
      <c r="F15" s="27">
        <v>7.02</v>
      </c>
      <c r="G15" s="27">
        <v>10.42</v>
      </c>
      <c r="H15" s="23">
        <v>91</v>
      </c>
      <c r="I15" s="10"/>
      <c r="J15" s="13"/>
      <c r="K15" s="13"/>
      <c r="L15" s="36"/>
      <c r="M15" s="13">
        <v>255</v>
      </c>
      <c r="N15" s="13">
        <v>139</v>
      </c>
      <c r="O15" s="13">
        <v>21.2</v>
      </c>
      <c r="P15" s="13">
        <v>24</v>
      </c>
      <c r="Q15" s="13"/>
      <c r="R15" s="25"/>
      <c r="S15" s="23">
        <v>10</v>
      </c>
      <c r="T15" s="24"/>
      <c r="U15" s="10"/>
      <c r="V15" s="27">
        <v>5.31</v>
      </c>
      <c r="W15" s="27">
        <v>7.1</v>
      </c>
      <c r="X15" s="24"/>
      <c r="Y15" s="27">
        <v>7.3</v>
      </c>
      <c r="Z15" s="27">
        <v>11.51</v>
      </c>
      <c r="AA15" s="41">
        <v>91</v>
      </c>
      <c r="AB15" s="13"/>
      <c r="AC15" s="13"/>
      <c r="AD15" s="25"/>
      <c r="AE15" s="13">
        <v>215</v>
      </c>
      <c r="AF15" s="42">
        <v>124</v>
      </c>
      <c r="AG15" s="13">
        <v>13.3</v>
      </c>
      <c r="AH15" s="13">
        <v>20</v>
      </c>
      <c r="AI15" s="13"/>
      <c r="AJ15" s="25"/>
      <c r="AK15" s="41">
        <v>10</v>
      </c>
    </row>
    <row r="16" spans="1:37" s="9" customFormat="1" ht="15" customHeight="1" x14ac:dyDescent="0.25">
      <c r="A16" s="28">
        <v>7.8</v>
      </c>
      <c r="B16" s="10"/>
      <c r="C16" s="27">
        <v>5.14</v>
      </c>
      <c r="D16" s="27">
        <v>6.31</v>
      </c>
      <c r="E16" s="28">
        <v>6</v>
      </c>
      <c r="F16" s="27">
        <v>7.1</v>
      </c>
      <c r="G16" s="27">
        <v>10.5</v>
      </c>
      <c r="H16" s="23">
        <v>90</v>
      </c>
      <c r="I16" s="10"/>
      <c r="J16" s="13"/>
      <c r="K16" s="13"/>
      <c r="L16" s="47">
        <v>0</v>
      </c>
      <c r="M16" s="13">
        <v>256</v>
      </c>
      <c r="N16" s="13">
        <v>140</v>
      </c>
      <c r="O16" s="13">
        <v>21.4</v>
      </c>
      <c r="P16" s="13">
        <v>25</v>
      </c>
      <c r="Q16" s="10"/>
      <c r="R16" s="32"/>
      <c r="S16" s="23">
        <v>11</v>
      </c>
      <c r="T16" s="28">
        <v>8.4</v>
      </c>
      <c r="U16" s="10"/>
      <c r="V16" s="27">
        <v>5.34</v>
      </c>
      <c r="W16" s="27">
        <v>7.15</v>
      </c>
      <c r="X16" s="28">
        <v>6.2</v>
      </c>
      <c r="Y16" s="27">
        <v>7.38</v>
      </c>
      <c r="Z16" s="27">
        <v>12</v>
      </c>
      <c r="AA16" s="41">
        <v>90</v>
      </c>
      <c r="AB16" s="13"/>
      <c r="AC16" s="13"/>
      <c r="AD16" s="32">
        <v>1</v>
      </c>
      <c r="AE16" s="13">
        <v>216</v>
      </c>
      <c r="AF16" s="42">
        <v>125</v>
      </c>
      <c r="AG16" s="13">
        <v>13.6</v>
      </c>
      <c r="AH16" s="13">
        <v>21</v>
      </c>
      <c r="AI16" s="10"/>
      <c r="AJ16" s="32"/>
      <c r="AK16" s="41">
        <v>11</v>
      </c>
    </row>
    <row r="17" spans="1:37" s="9" customFormat="1" ht="15" customHeight="1" x14ac:dyDescent="0.25">
      <c r="A17" s="24"/>
      <c r="B17" s="10"/>
      <c r="C17" s="27">
        <v>5.17</v>
      </c>
      <c r="D17" s="27">
        <v>6.34</v>
      </c>
      <c r="E17" s="24"/>
      <c r="F17" s="27">
        <v>7.18</v>
      </c>
      <c r="G17" s="27">
        <v>10.58</v>
      </c>
      <c r="H17" s="23">
        <v>89</v>
      </c>
      <c r="I17" s="13"/>
      <c r="J17" s="13">
        <v>8</v>
      </c>
      <c r="K17" s="13">
        <v>10</v>
      </c>
      <c r="L17" s="36"/>
      <c r="M17" s="13">
        <v>257</v>
      </c>
      <c r="N17" s="13">
        <v>141</v>
      </c>
      <c r="O17" s="13">
        <v>21.7</v>
      </c>
      <c r="P17" s="13"/>
      <c r="Q17" s="13">
        <v>7</v>
      </c>
      <c r="R17" s="32">
        <v>10</v>
      </c>
      <c r="S17" s="23">
        <v>12</v>
      </c>
      <c r="T17" s="24"/>
      <c r="U17" s="10"/>
      <c r="V17" s="27">
        <v>5.37</v>
      </c>
      <c r="W17" s="27">
        <v>7.2</v>
      </c>
      <c r="X17" s="24"/>
      <c r="Y17" s="27">
        <v>7.47</v>
      </c>
      <c r="Z17" s="27">
        <v>12.1</v>
      </c>
      <c r="AA17" s="41">
        <v>89</v>
      </c>
      <c r="AB17" s="13">
        <v>6</v>
      </c>
      <c r="AC17" s="13">
        <v>4</v>
      </c>
      <c r="AD17" s="25"/>
      <c r="AE17" s="13">
        <v>217</v>
      </c>
      <c r="AF17" s="42">
        <v>126</v>
      </c>
      <c r="AG17" s="13">
        <v>13.8</v>
      </c>
      <c r="AH17" s="13"/>
      <c r="AI17" s="13">
        <v>7</v>
      </c>
      <c r="AJ17" s="32">
        <v>10</v>
      </c>
      <c r="AK17" s="41">
        <v>12</v>
      </c>
    </row>
    <row r="18" spans="1:37" s="9" customFormat="1" ht="15" customHeight="1" x14ac:dyDescent="0.25">
      <c r="A18" s="24"/>
      <c r="B18" s="13">
        <v>4.4000000000000004</v>
      </c>
      <c r="C18" s="27">
        <v>5.2</v>
      </c>
      <c r="D18" s="27">
        <v>6.37</v>
      </c>
      <c r="E18" s="24"/>
      <c r="F18" s="27">
        <v>7.26</v>
      </c>
      <c r="G18" s="27">
        <v>11.06</v>
      </c>
      <c r="H18" s="23">
        <v>88</v>
      </c>
      <c r="I18" s="10"/>
      <c r="J18" s="13"/>
      <c r="K18" s="13"/>
      <c r="L18" s="36"/>
      <c r="M18" s="13">
        <v>258</v>
      </c>
      <c r="N18" s="13">
        <v>142</v>
      </c>
      <c r="O18" s="13">
        <v>22</v>
      </c>
      <c r="P18" s="13">
        <v>26</v>
      </c>
      <c r="Q18" s="10"/>
      <c r="R18" s="32"/>
      <c r="S18" s="23">
        <v>13</v>
      </c>
      <c r="T18" s="24"/>
      <c r="U18" s="13">
        <v>4.5999999999999996</v>
      </c>
      <c r="V18" s="27">
        <v>5.4</v>
      </c>
      <c r="W18" s="27">
        <v>7.25</v>
      </c>
      <c r="X18" s="24"/>
      <c r="Y18" s="27">
        <v>7.56</v>
      </c>
      <c r="Z18" s="27">
        <v>12.2</v>
      </c>
      <c r="AA18" s="41">
        <v>88</v>
      </c>
      <c r="AB18" s="13"/>
      <c r="AC18" s="13"/>
      <c r="AD18" s="25"/>
      <c r="AE18" s="13">
        <v>218</v>
      </c>
      <c r="AF18" s="42">
        <v>127</v>
      </c>
      <c r="AG18" s="13">
        <v>14</v>
      </c>
      <c r="AH18" s="13">
        <v>22</v>
      </c>
      <c r="AI18" s="10"/>
      <c r="AJ18" s="32"/>
      <c r="AK18" s="41">
        <v>13</v>
      </c>
    </row>
    <row r="19" spans="1:37" s="9" customFormat="1" ht="15" customHeight="1" x14ac:dyDescent="0.25">
      <c r="A19" s="24"/>
      <c r="B19" s="10"/>
      <c r="C19" s="27">
        <v>5.23</v>
      </c>
      <c r="D19" s="27">
        <v>6.4</v>
      </c>
      <c r="E19" s="24"/>
      <c r="F19" s="27">
        <v>7.34</v>
      </c>
      <c r="G19" s="27">
        <v>11.14</v>
      </c>
      <c r="H19" s="23">
        <v>87</v>
      </c>
      <c r="I19" s="10"/>
      <c r="J19" s="13"/>
      <c r="K19" s="13"/>
      <c r="L19" s="36"/>
      <c r="M19" s="13">
        <v>259</v>
      </c>
      <c r="N19" s="13">
        <v>143</v>
      </c>
      <c r="O19" s="13">
        <v>22.2</v>
      </c>
      <c r="P19" s="10"/>
      <c r="Q19" s="13"/>
      <c r="R19" s="25"/>
      <c r="S19" s="23">
        <v>14</v>
      </c>
      <c r="T19" s="24"/>
      <c r="U19" s="10"/>
      <c r="V19" s="27">
        <v>5.43</v>
      </c>
      <c r="W19" s="27">
        <v>7.3</v>
      </c>
      <c r="X19" s="24"/>
      <c r="Y19" s="27">
        <v>8.0500000000000007</v>
      </c>
      <c r="Z19" s="27">
        <v>12.3</v>
      </c>
      <c r="AA19" s="41">
        <v>87</v>
      </c>
      <c r="AB19" s="13"/>
      <c r="AC19" s="13"/>
      <c r="AD19" s="25"/>
      <c r="AE19" s="13">
        <v>219</v>
      </c>
      <c r="AF19" s="42">
        <v>128</v>
      </c>
      <c r="AG19" s="13">
        <v>14.2</v>
      </c>
      <c r="AH19" s="10"/>
      <c r="AI19" s="13"/>
      <c r="AJ19" s="25"/>
      <c r="AK19" s="41">
        <v>14</v>
      </c>
    </row>
    <row r="20" spans="1:37" s="9" customFormat="1" ht="15" customHeight="1" x14ac:dyDescent="0.25">
      <c r="A20" s="28">
        <v>7.9</v>
      </c>
      <c r="B20" s="10"/>
      <c r="C20" s="27">
        <v>5.26</v>
      </c>
      <c r="D20" s="27">
        <v>6.44</v>
      </c>
      <c r="E20" s="28">
        <v>6.1</v>
      </c>
      <c r="F20" s="27">
        <v>7.42</v>
      </c>
      <c r="G20" s="27">
        <v>11.22</v>
      </c>
      <c r="H20" s="23">
        <v>86</v>
      </c>
      <c r="I20" s="13"/>
      <c r="J20" s="13"/>
      <c r="K20" s="13"/>
      <c r="L20" s="47">
        <v>1</v>
      </c>
      <c r="M20" s="13">
        <v>260</v>
      </c>
      <c r="N20" s="13">
        <v>144</v>
      </c>
      <c r="O20" s="13">
        <v>22.4</v>
      </c>
      <c r="P20" s="13">
        <v>27</v>
      </c>
      <c r="Q20" s="10"/>
      <c r="R20" s="32"/>
      <c r="S20" s="23">
        <v>15</v>
      </c>
      <c r="T20" s="28">
        <v>8.5</v>
      </c>
      <c r="U20" s="10"/>
      <c r="V20" s="27">
        <v>5.46</v>
      </c>
      <c r="W20" s="27">
        <v>7.35</v>
      </c>
      <c r="X20" s="28">
        <v>6.3</v>
      </c>
      <c r="Y20" s="27">
        <v>8.15</v>
      </c>
      <c r="Z20" s="27">
        <v>12.4</v>
      </c>
      <c r="AA20" s="41">
        <v>86</v>
      </c>
      <c r="AB20" s="13"/>
      <c r="AC20" s="13"/>
      <c r="AD20" s="32">
        <v>2</v>
      </c>
      <c r="AE20" s="13">
        <v>220</v>
      </c>
      <c r="AF20" s="42">
        <v>129</v>
      </c>
      <c r="AG20" s="13">
        <v>14.4</v>
      </c>
      <c r="AH20" s="13">
        <v>23</v>
      </c>
      <c r="AI20" s="10"/>
      <c r="AJ20" s="32"/>
      <c r="AK20" s="41">
        <v>15</v>
      </c>
    </row>
    <row r="21" spans="1:37" s="9" customFormat="1" ht="15" customHeight="1" x14ac:dyDescent="0.25">
      <c r="A21" s="24"/>
      <c r="B21" s="10"/>
      <c r="C21" s="27">
        <v>5.29</v>
      </c>
      <c r="D21" s="27">
        <v>6.48</v>
      </c>
      <c r="E21" s="24"/>
      <c r="F21" s="27">
        <v>7.51</v>
      </c>
      <c r="G21" s="27">
        <v>11.3</v>
      </c>
      <c r="H21" s="23">
        <v>85</v>
      </c>
      <c r="I21" s="13">
        <v>2</v>
      </c>
      <c r="J21" s="13">
        <v>9</v>
      </c>
      <c r="K21" s="13">
        <v>11</v>
      </c>
      <c r="L21" s="36"/>
      <c r="M21" s="13">
        <v>261</v>
      </c>
      <c r="N21" s="13">
        <v>145</v>
      </c>
      <c r="O21" s="13">
        <v>22.6</v>
      </c>
      <c r="P21" s="10"/>
      <c r="Q21" s="13">
        <v>8</v>
      </c>
      <c r="R21" s="32">
        <v>11</v>
      </c>
      <c r="S21" s="23">
        <v>16</v>
      </c>
      <c r="T21" s="24"/>
      <c r="U21" s="10"/>
      <c r="V21" s="27">
        <v>5.49</v>
      </c>
      <c r="W21" s="27">
        <v>7.4</v>
      </c>
      <c r="X21" s="24"/>
      <c r="Y21" s="27">
        <v>8.25</v>
      </c>
      <c r="Z21" s="27">
        <v>12.5</v>
      </c>
      <c r="AA21" s="41">
        <v>85</v>
      </c>
      <c r="AB21" s="13">
        <v>7</v>
      </c>
      <c r="AC21" s="13">
        <v>5</v>
      </c>
      <c r="AD21" s="25"/>
      <c r="AE21" s="13">
        <v>221</v>
      </c>
      <c r="AF21" s="42">
        <v>130</v>
      </c>
      <c r="AG21" s="13">
        <v>14.6</v>
      </c>
      <c r="AH21" s="10"/>
      <c r="AI21" s="13">
        <v>8</v>
      </c>
      <c r="AJ21" s="32">
        <v>11</v>
      </c>
      <c r="AK21" s="41">
        <v>16</v>
      </c>
    </row>
    <row r="22" spans="1:37" s="9" customFormat="1" ht="15" customHeight="1" x14ac:dyDescent="0.25">
      <c r="A22" s="24"/>
      <c r="B22" s="10"/>
      <c r="C22" s="27">
        <v>5.32</v>
      </c>
      <c r="D22" s="27">
        <v>6.52</v>
      </c>
      <c r="E22" s="24"/>
      <c r="F22" s="27">
        <v>8</v>
      </c>
      <c r="G22" s="27">
        <v>11.38</v>
      </c>
      <c r="H22" s="23">
        <v>84</v>
      </c>
      <c r="I22" s="13"/>
      <c r="J22" s="13"/>
      <c r="K22" s="13"/>
      <c r="L22" s="36"/>
      <c r="M22" s="13">
        <v>262</v>
      </c>
      <c r="N22" s="13">
        <v>146</v>
      </c>
      <c r="O22" s="13">
        <v>22.8</v>
      </c>
      <c r="P22" s="13">
        <v>28</v>
      </c>
      <c r="Q22" s="10"/>
      <c r="R22" s="32"/>
      <c r="S22" s="23">
        <v>17</v>
      </c>
      <c r="T22" s="24"/>
      <c r="U22" s="10"/>
      <c r="V22" s="27">
        <v>5.52</v>
      </c>
      <c r="W22" s="27">
        <v>7.45</v>
      </c>
      <c r="X22" s="24"/>
      <c r="Y22" s="27">
        <v>8.35</v>
      </c>
      <c r="Z22" s="27">
        <v>13</v>
      </c>
      <c r="AA22" s="41">
        <v>84</v>
      </c>
      <c r="AB22" s="13"/>
      <c r="AC22" s="13"/>
      <c r="AD22" s="25"/>
      <c r="AE22" s="13">
        <v>222</v>
      </c>
      <c r="AF22" s="42">
        <v>131</v>
      </c>
      <c r="AG22" s="13">
        <v>14.8</v>
      </c>
      <c r="AH22" s="13">
        <v>24</v>
      </c>
      <c r="AI22" s="10"/>
      <c r="AJ22" s="32"/>
      <c r="AK22" s="41">
        <v>17</v>
      </c>
    </row>
    <row r="23" spans="1:37" s="9" customFormat="1" ht="15" customHeight="1" x14ac:dyDescent="0.25">
      <c r="A23" s="24"/>
      <c r="B23" s="13">
        <v>4.5</v>
      </c>
      <c r="C23" s="27">
        <v>5.35</v>
      </c>
      <c r="D23" s="27">
        <v>6.56</v>
      </c>
      <c r="E23" s="24"/>
      <c r="F23" s="27">
        <v>8.1</v>
      </c>
      <c r="G23" s="27">
        <v>11.16</v>
      </c>
      <c r="H23" s="23">
        <v>83</v>
      </c>
      <c r="I23" s="10"/>
      <c r="J23" s="13"/>
      <c r="K23" s="13"/>
      <c r="L23" s="36"/>
      <c r="M23" s="13">
        <v>263</v>
      </c>
      <c r="N23" s="13"/>
      <c r="O23" s="13">
        <v>22.9</v>
      </c>
      <c r="P23" s="10"/>
      <c r="Q23" s="13"/>
      <c r="R23" s="25"/>
      <c r="S23" s="23">
        <v>18</v>
      </c>
      <c r="T23" s="24"/>
      <c r="U23" s="13">
        <v>4.7</v>
      </c>
      <c r="V23" s="27">
        <v>5.55</v>
      </c>
      <c r="W23" s="27">
        <v>7.5</v>
      </c>
      <c r="X23" s="24"/>
      <c r="Y23" s="27">
        <v>8.4499999999999993</v>
      </c>
      <c r="Z23" s="27">
        <v>13.1</v>
      </c>
      <c r="AA23" s="41">
        <v>83</v>
      </c>
      <c r="AB23" s="13"/>
      <c r="AC23" s="13"/>
      <c r="AD23" s="25"/>
      <c r="AE23" s="13">
        <v>223</v>
      </c>
      <c r="AF23" s="42"/>
      <c r="AG23" s="13">
        <v>14.9</v>
      </c>
      <c r="AH23" s="10"/>
      <c r="AI23" s="13"/>
      <c r="AJ23" s="25"/>
      <c r="AK23" s="41">
        <v>18</v>
      </c>
    </row>
    <row r="24" spans="1:37" s="9" customFormat="1" ht="15" customHeight="1" x14ac:dyDescent="0.25">
      <c r="A24" s="28">
        <v>8</v>
      </c>
      <c r="B24" s="10"/>
      <c r="C24" s="27">
        <v>5.8</v>
      </c>
      <c r="D24" s="27">
        <v>7</v>
      </c>
      <c r="E24" s="28">
        <v>6.2</v>
      </c>
      <c r="F24" s="27">
        <v>8.1999999999999993</v>
      </c>
      <c r="G24" s="27">
        <v>11.55</v>
      </c>
      <c r="H24" s="23">
        <v>82</v>
      </c>
      <c r="I24" s="13"/>
      <c r="J24" s="13"/>
      <c r="K24" s="13"/>
      <c r="L24" s="47">
        <v>2</v>
      </c>
      <c r="M24" s="13">
        <v>264</v>
      </c>
      <c r="N24" s="13">
        <v>147</v>
      </c>
      <c r="O24" s="13">
        <v>23</v>
      </c>
      <c r="P24" s="13">
        <v>29</v>
      </c>
      <c r="Q24" s="10"/>
      <c r="R24" s="32"/>
      <c r="S24" s="23">
        <v>19</v>
      </c>
      <c r="T24" s="28">
        <v>8.6</v>
      </c>
      <c r="U24" s="10"/>
      <c r="V24" s="27">
        <v>5.58</v>
      </c>
      <c r="W24" s="27">
        <v>7.55</v>
      </c>
      <c r="X24" s="28">
        <v>6.4</v>
      </c>
      <c r="Y24" s="27">
        <v>8.5500000000000007</v>
      </c>
      <c r="Z24" s="27">
        <v>13.2</v>
      </c>
      <c r="AA24" s="41">
        <v>82</v>
      </c>
      <c r="AB24" s="13"/>
      <c r="AC24" s="13"/>
      <c r="AD24" s="32">
        <v>3</v>
      </c>
      <c r="AE24" s="13">
        <v>224</v>
      </c>
      <c r="AF24" s="42">
        <v>132</v>
      </c>
      <c r="AG24" s="13">
        <v>15</v>
      </c>
      <c r="AH24" s="13">
        <v>25</v>
      </c>
      <c r="AI24" s="10"/>
      <c r="AJ24" s="32"/>
      <c r="AK24" s="41">
        <v>19</v>
      </c>
    </row>
    <row r="25" spans="1:37" s="9" customFormat="1" ht="15" customHeight="1" x14ac:dyDescent="0.25">
      <c r="A25" s="24"/>
      <c r="B25" s="10"/>
      <c r="C25" s="27">
        <v>5.41</v>
      </c>
      <c r="D25" s="27">
        <v>7.05</v>
      </c>
      <c r="E25" s="24"/>
      <c r="F25" s="27">
        <v>8.3000000000000007</v>
      </c>
      <c r="G25" s="27">
        <v>12.05</v>
      </c>
      <c r="H25" s="23">
        <v>81</v>
      </c>
      <c r="I25" s="10"/>
      <c r="J25" s="13">
        <v>10</v>
      </c>
      <c r="K25" s="13">
        <v>12</v>
      </c>
      <c r="L25" s="36"/>
      <c r="M25" s="13">
        <v>265</v>
      </c>
      <c r="N25" s="13"/>
      <c r="O25" s="13">
        <v>23.2</v>
      </c>
      <c r="P25" s="10"/>
      <c r="Q25" s="13">
        <v>9</v>
      </c>
      <c r="R25" s="32">
        <v>12</v>
      </c>
      <c r="S25" s="23">
        <v>20</v>
      </c>
      <c r="T25" s="24"/>
      <c r="U25" s="10"/>
      <c r="V25" s="27">
        <v>6.01</v>
      </c>
      <c r="W25" s="27">
        <v>8</v>
      </c>
      <c r="X25" s="24"/>
      <c r="Y25" s="27">
        <v>9.0500000000000007</v>
      </c>
      <c r="Z25" s="27">
        <v>13.3</v>
      </c>
      <c r="AA25" s="41">
        <v>81</v>
      </c>
      <c r="AB25" s="13">
        <v>8</v>
      </c>
      <c r="AC25" s="13">
        <v>6</v>
      </c>
      <c r="AD25" s="25"/>
      <c r="AE25" s="13">
        <v>225</v>
      </c>
      <c r="AF25" s="42"/>
      <c r="AG25" s="13">
        <v>15.2</v>
      </c>
      <c r="AH25" s="10"/>
      <c r="AI25" s="13">
        <v>9</v>
      </c>
      <c r="AJ25" s="32">
        <v>12</v>
      </c>
      <c r="AK25" s="41">
        <v>20</v>
      </c>
    </row>
    <row r="26" spans="1:37" s="9" customFormat="1" ht="15" customHeight="1" x14ac:dyDescent="0.25">
      <c r="A26" s="24"/>
      <c r="B26" s="10"/>
      <c r="C26" s="27">
        <v>5.44</v>
      </c>
      <c r="D26" s="27">
        <v>7.1</v>
      </c>
      <c r="E26" s="24"/>
      <c r="F26" s="27">
        <v>8.4</v>
      </c>
      <c r="G26" s="27">
        <v>12.15</v>
      </c>
      <c r="H26" s="23">
        <v>80</v>
      </c>
      <c r="I26" s="13"/>
      <c r="J26" s="13"/>
      <c r="K26" s="13"/>
      <c r="L26" s="36"/>
      <c r="M26" s="13">
        <v>266</v>
      </c>
      <c r="N26" s="13">
        <v>148</v>
      </c>
      <c r="O26" s="13">
        <v>23.4</v>
      </c>
      <c r="P26" s="13">
        <v>30</v>
      </c>
      <c r="Q26" s="10"/>
      <c r="R26" s="32"/>
      <c r="S26" s="23">
        <v>21</v>
      </c>
      <c r="T26" s="24"/>
      <c r="U26" s="10"/>
      <c r="V26" s="27">
        <v>6.04</v>
      </c>
      <c r="W26" s="27">
        <v>8.06</v>
      </c>
      <c r="X26" s="24"/>
      <c r="Y26" s="27">
        <v>9.15</v>
      </c>
      <c r="Z26" s="27">
        <v>13.4</v>
      </c>
      <c r="AA26" s="41">
        <v>80</v>
      </c>
      <c r="AB26" s="13"/>
      <c r="AC26" s="13"/>
      <c r="AD26" s="25"/>
      <c r="AE26" s="13">
        <v>226</v>
      </c>
      <c r="AF26" s="13">
        <v>133</v>
      </c>
      <c r="AG26" s="13">
        <v>15.4</v>
      </c>
      <c r="AH26" s="13">
        <v>26</v>
      </c>
      <c r="AI26" s="10"/>
      <c r="AJ26" s="32"/>
      <c r="AK26" s="41">
        <v>21</v>
      </c>
    </row>
    <row r="27" spans="1:37" s="9" customFormat="1" ht="15" customHeight="1" x14ac:dyDescent="0.25">
      <c r="A27" s="28">
        <v>8.1</v>
      </c>
      <c r="B27" s="10"/>
      <c r="C27" s="27">
        <v>5.47</v>
      </c>
      <c r="D27" s="27">
        <v>7.15</v>
      </c>
      <c r="E27" s="28">
        <v>6.3</v>
      </c>
      <c r="F27" s="27">
        <v>8.5</v>
      </c>
      <c r="G27" s="27">
        <v>12.25</v>
      </c>
      <c r="H27" s="23">
        <v>79</v>
      </c>
      <c r="I27" s="10"/>
      <c r="J27" s="13"/>
      <c r="K27" s="13"/>
      <c r="L27" s="47"/>
      <c r="M27" s="13">
        <v>267</v>
      </c>
      <c r="N27" s="13"/>
      <c r="O27" s="13">
        <v>23.6</v>
      </c>
      <c r="P27" s="10"/>
      <c r="Q27" s="13"/>
      <c r="R27" s="25"/>
      <c r="S27" s="23">
        <v>22</v>
      </c>
      <c r="T27" s="28">
        <v>8.6999999999999993</v>
      </c>
      <c r="U27" s="10"/>
      <c r="V27" s="27">
        <v>6.07</v>
      </c>
      <c r="W27" s="27">
        <v>8.1199999999999992</v>
      </c>
      <c r="X27" s="28">
        <v>6.5</v>
      </c>
      <c r="Y27" s="27">
        <v>9.25</v>
      </c>
      <c r="Z27" s="27">
        <v>13.5</v>
      </c>
      <c r="AA27" s="41">
        <v>79</v>
      </c>
      <c r="AB27" s="13"/>
      <c r="AC27" s="13"/>
      <c r="AD27" s="32"/>
      <c r="AE27" s="13">
        <v>227</v>
      </c>
      <c r="AF27" s="42"/>
      <c r="AG27" s="13">
        <v>15.6</v>
      </c>
      <c r="AH27" s="10"/>
      <c r="AI27" s="13"/>
      <c r="AJ27" s="25"/>
      <c r="AK27" s="41">
        <v>22</v>
      </c>
    </row>
    <row r="28" spans="1:37" s="9" customFormat="1" ht="15" customHeight="1" x14ac:dyDescent="0.25">
      <c r="A28" s="24"/>
      <c r="B28" s="13">
        <v>4.5999999999999996</v>
      </c>
      <c r="C28" s="27">
        <v>5.5</v>
      </c>
      <c r="D28" s="27">
        <v>7.21</v>
      </c>
      <c r="E28" s="24"/>
      <c r="F28" s="27">
        <v>9</v>
      </c>
      <c r="G28" s="27">
        <v>12.35</v>
      </c>
      <c r="H28" s="23">
        <v>78</v>
      </c>
      <c r="I28" s="13"/>
      <c r="J28" s="13"/>
      <c r="K28" s="13"/>
      <c r="L28" s="36"/>
      <c r="M28" s="13">
        <v>268</v>
      </c>
      <c r="N28" s="13">
        <v>149</v>
      </c>
      <c r="O28" s="13">
        <v>23.8</v>
      </c>
      <c r="P28" s="13">
        <v>31</v>
      </c>
      <c r="Q28" s="10"/>
      <c r="R28" s="32"/>
      <c r="S28" s="23">
        <v>23</v>
      </c>
      <c r="T28" s="24"/>
      <c r="U28" s="13">
        <v>4.8</v>
      </c>
      <c r="V28" s="27">
        <v>6.1</v>
      </c>
      <c r="W28" s="27">
        <v>8.18</v>
      </c>
      <c r="X28" s="24"/>
      <c r="Y28" s="27">
        <v>9.35</v>
      </c>
      <c r="Z28" s="27">
        <v>14.01</v>
      </c>
      <c r="AA28" s="41">
        <v>78</v>
      </c>
      <c r="AB28" s="13"/>
      <c r="AC28" s="13"/>
      <c r="AD28" s="25"/>
      <c r="AE28" s="13">
        <v>228</v>
      </c>
      <c r="AF28" s="13">
        <v>134</v>
      </c>
      <c r="AG28" s="13">
        <v>15.8</v>
      </c>
      <c r="AH28" s="13">
        <v>27</v>
      </c>
      <c r="AI28" s="10"/>
      <c r="AJ28" s="32"/>
      <c r="AK28" s="41">
        <v>23</v>
      </c>
    </row>
    <row r="29" spans="1:37" s="9" customFormat="1" ht="15" customHeight="1" x14ac:dyDescent="0.25">
      <c r="A29" s="24"/>
      <c r="B29" s="10"/>
      <c r="C29" s="27">
        <v>5.53</v>
      </c>
      <c r="D29" s="27">
        <v>7.27</v>
      </c>
      <c r="E29" s="24"/>
      <c r="F29" s="27">
        <v>9.1</v>
      </c>
      <c r="G29" s="27">
        <v>12.45</v>
      </c>
      <c r="H29" s="23">
        <v>77</v>
      </c>
      <c r="I29" s="10"/>
      <c r="J29" s="13"/>
      <c r="K29" s="13"/>
      <c r="L29" s="36"/>
      <c r="M29" s="13">
        <v>269</v>
      </c>
      <c r="N29" s="13"/>
      <c r="O29" s="13">
        <v>23.9</v>
      </c>
      <c r="P29" s="10"/>
      <c r="Q29" s="13"/>
      <c r="R29" s="25"/>
      <c r="S29" s="46">
        <v>24</v>
      </c>
      <c r="T29" s="24"/>
      <c r="U29" s="10"/>
      <c r="V29" s="27">
        <v>6.13</v>
      </c>
      <c r="W29" s="27">
        <v>8.24</v>
      </c>
      <c r="X29" s="24"/>
      <c r="Y29" s="27">
        <v>9.4499999999999993</v>
      </c>
      <c r="Z29" s="27">
        <v>14.12</v>
      </c>
      <c r="AA29" s="41">
        <v>77</v>
      </c>
      <c r="AB29" s="13"/>
      <c r="AC29" s="13"/>
      <c r="AD29" s="25"/>
      <c r="AE29" s="13">
        <v>229</v>
      </c>
      <c r="AF29" s="42"/>
      <c r="AG29" s="13">
        <v>15.9</v>
      </c>
      <c r="AH29" s="10"/>
      <c r="AI29" s="13"/>
      <c r="AJ29" s="25"/>
      <c r="AK29" s="34">
        <v>24</v>
      </c>
    </row>
    <row r="30" spans="1:37" s="9" customFormat="1" x14ac:dyDescent="0.25">
      <c r="A30" s="28">
        <v>8.1999999999999993</v>
      </c>
      <c r="B30" s="10"/>
      <c r="C30" s="27">
        <v>5.56</v>
      </c>
      <c r="D30" s="27">
        <v>7.33</v>
      </c>
      <c r="E30" s="28">
        <v>6.4</v>
      </c>
      <c r="F30" s="27">
        <v>9.1999999999999993</v>
      </c>
      <c r="G30" s="27">
        <v>12.55</v>
      </c>
      <c r="H30" s="23">
        <v>76</v>
      </c>
      <c r="I30" s="12">
        <v>3</v>
      </c>
      <c r="J30" s="12">
        <v>11</v>
      </c>
      <c r="K30" s="12">
        <v>13</v>
      </c>
      <c r="L30" s="161">
        <v>3</v>
      </c>
      <c r="M30" s="12">
        <v>270</v>
      </c>
      <c r="N30" s="12">
        <v>150</v>
      </c>
      <c r="O30" s="12">
        <v>24</v>
      </c>
      <c r="P30" s="12">
        <v>32</v>
      </c>
      <c r="Q30" s="12">
        <v>10</v>
      </c>
      <c r="R30" s="31">
        <v>13</v>
      </c>
      <c r="S30" s="158">
        <v>25</v>
      </c>
      <c r="T30" s="28">
        <v>8.8000000000000007</v>
      </c>
      <c r="U30" s="10"/>
      <c r="V30" s="27">
        <v>6.16</v>
      </c>
      <c r="W30" s="27">
        <v>8.3000000000000007</v>
      </c>
      <c r="X30" s="28">
        <v>6.6</v>
      </c>
      <c r="Y30" s="27">
        <v>9.5500000000000007</v>
      </c>
      <c r="Z30" s="27">
        <v>14.23</v>
      </c>
      <c r="AA30" s="41">
        <v>76</v>
      </c>
      <c r="AB30" s="12">
        <v>9</v>
      </c>
      <c r="AC30" s="12">
        <v>7</v>
      </c>
      <c r="AD30" s="31">
        <v>4</v>
      </c>
      <c r="AE30" s="12">
        <v>230</v>
      </c>
      <c r="AF30" s="12">
        <v>135</v>
      </c>
      <c r="AG30" s="12">
        <v>16</v>
      </c>
      <c r="AH30" s="12">
        <v>28</v>
      </c>
      <c r="AI30" s="12">
        <v>10</v>
      </c>
      <c r="AJ30" s="31">
        <v>13</v>
      </c>
      <c r="AK30" s="33">
        <v>25</v>
      </c>
    </row>
    <row r="31" spans="1:37" s="9" customFormat="1" ht="15" customHeight="1" x14ac:dyDescent="0.25">
      <c r="A31" s="24"/>
      <c r="B31" s="10"/>
      <c r="C31" s="27">
        <v>5.59</v>
      </c>
      <c r="D31" s="27">
        <v>7.39</v>
      </c>
      <c r="E31" s="24"/>
      <c r="F31" s="27">
        <v>9.31</v>
      </c>
      <c r="G31" s="27">
        <v>13.05</v>
      </c>
      <c r="H31" s="23">
        <v>75</v>
      </c>
      <c r="I31" s="10"/>
      <c r="J31" s="13"/>
      <c r="K31" s="13"/>
      <c r="L31" s="36"/>
      <c r="M31" s="13">
        <v>271</v>
      </c>
      <c r="N31" s="13">
        <v>151</v>
      </c>
      <c r="O31" s="13">
        <v>24.2</v>
      </c>
      <c r="P31" s="13"/>
      <c r="Q31" s="13"/>
      <c r="R31" s="25"/>
      <c r="S31" s="23">
        <v>26</v>
      </c>
      <c r="T31" s="24"/>
      <c r="U31" s="10"/>
      <c r="V31" s="27">
        <v>6.19</v>
      </c>
      <c r="W31" s="27">
        <v>8.36</v>
      </c>
      <c r="X31" s="24"/>
      <c r="Y31" s="27">
        <v>10.06</v>
      </c>
      <c r="Z31" s="27">
        <v>14.34</v>
      </c>
      <c r="AA31" s="41">
        <v>75</v>
      </c>
      <c r="AB31" s="13"/>
      <c r="AC31" s="13"/>
      <c r="AD31" s="25"/>
      <c r="AE31" s="13">
        <v>231</v>
      </c>
      <c r="AF31" s="42">
        <v>136</v>
      </c>
      <c r="AG31" s="13">
        <v>16.2</v>
      </c>
      <c r="AH31" s="13"/>
      <c r="AI31" s="13"/>
      <c r="AJ31" s="25"/>
      <c r="AK31" s="41">
        <v>26</v>
      </c>
    </row>
    <row r="32" spans="1:37" s="9" customFormat="1" ht="15" customHeight="1" x14ac:dyDescent="0.25">
      <c r="A32" s="24"/>
      <c r="B32" s="10"/>
      <c r="C32" s="27">
        <v>6.02</v>
      </c>
      <c r="D32" s="27">
        <v>7.45</v>
      </c>
      <c r="E32" s="24"/>
      <c r="F32" s="27">
        <v>9.42</v>
      </c>
      <c r="G32" s="27">
        <v>13.15</v>
      </c>
      <c r="H32" s="23">
        <v>74</v>
      </c>
      <c r="I32" s="13"/>
      <c r="J32" s="13"/>
      <c r="K32" s="13">
        <v>14</v>
      </c>
      <c r="L32" s="36"/>
      <c r="M32" s="13">
        <v>272</v>
      </c>
      <c r="N32" s="13">
        <v>152</v>
      </c>
      <c r="O32" s="13">
        <v>24.4</v>
      </c>
      <c r="P32" s="13"/>
      <c r="Q32" s="13">
        <v>11</v>
      </c>
      <c r="R32" s="32">
        <v>14</v>
      </c>
      <c r="S32" s="23">
        <v>27</v>
      </c>
      <c r="T32" s="24"/>
      <c r="U32" s="10"/>
      <c r="V32" s="27">
        <v>6.22</v>
      </c>
      <c r="W32" s="27">
        <v>8.43</v>
      </c>
      <c r="X32" s="24"/>
      <c r="Y32" s="27">
        <v>10.18</v>
      </c>
      <c r="Z32" s="27">
        <v>14.46</v>
      </c>
      <c r="AA32" s="41">
        <v>74</v>
      </c>
      <c r="AB32" s="13"/>
      <c r="AC32" s="13"/>
      <c r="AD32" s="25"/>
      <c r="AE32" s="13">
        <v>232</v>
      </c>
      <c r="AF32" s="13">
        <v>137</v>
      </c>
      <c r="AG32" s="13">
        <v>16.399999999999999</v>
      </c>
      <c r="AH32" s="13"/>
      <c r="AI32" s="13">
        <v>11</v>
      </c>
      <c r="AJ32" s="32">
        <v>14</v>
      </c>
      <c r="AK32" s="41">
        <v>27</v>
      </c>
    </row>
    <row r="33" spans="1:37" s="9" customFormat="1" ht="15" customHeight="1" x14ac:dyDescent="0.25">
      <c r="A33" s="28">
        <v>8.3000000000000007</v>
      </c>
      <c r="B33" s="13">
        <v>4.7</v>
      </c>
      <c r="C33" s="27">
        <v>6.05</v>
      </c>
      <c r="D33" s="27">
        <v>7.51</v>
      </c>
      <c r="E33" s="28">
        <v>6.5</v>
      </c>
      <c r="F33" s="27">
        <v>9.5299999999999994</v>
      </c>
      <c r="G33" s="27">
        <v>13.26</v>
      </c>
      <c r="H33" s="23">
        <v>73</v>
      </c>
      <c r="I33" s="13"/>
      <c r="J33" s="13">
        <v>12</v>
      </c>
      <c r="K33" s="13"/>
      <c r="L33" s="47"/>
      <c r="M33" s="13">
        <v>273</v>
      </c>
      <c r="N33" s="13">
        <v>153</v>
      </c>
      <c r="O33" s="13">
        <v>24.6</v>
      </c>
      <c r="P33" s="13">
        <v>33</v>
      </c>
      <c r="Q33" s="13"/>
      <c r="R33" s="25"/>
      <c r="S33" s="23">
        <v>28</v>
      </c>
      <c r="T33" s="28">
        <v>8.9</v>
      </c>
      <c r="U33" s="13">
        <v>4.9000000000000004</v>
      </c>
      <c r="V33" s="27">
        <v>6.25</v>
      </c>
      <c r="W33" s="27">
        <v>8.5</v>
      </c>
      <c r="X33" s="28">
        <v>6.7</v>
      </c>
      <c r="Y33" s="27">
        <v>10.3</v>
      </c>
      <c r="Z33" s="27">
        <v>14.58</v>
      </c>
      <c r="AA33" s="41">
        <v>73</v>
      </c>
      <c r="AB33" s="13"/>
      <c r="AC33" s="13"/>
      <c r="AD33" s="32"/>
      <c r="AE33" s="13">
        <v>233</v>
      </c>
      <c r="AF33" s="42">
        <v>138</v>
      </c>
      <c r="AG33" s="13">
        <v>16.600000000000001</v>
      </c>
      <c r="AH33" s="13"/>
      <c r="AI33" s="13"/>
      <c r="AJ33" s="25"/>
      <c r="AK33" s="41">
        <v>28</v>
      </c>
    </row>
    <row r="34" spans="1:37" s="9" customFormat="1" ht="15" customHeight="1" x14ac:dyDescent="0.25">
      <c r="A34" s="24"/>
      <c r="B34" s="10"/>
      <c r="C34" s="27">
        <v>6.08</v>
      </c>
      <c r="D34" s="27">
        <v>7.57</v>
      </c>
      <c r="E34" s="24"/>
      <c r="F34" s="27">
        <v>10.039999999999999</v>
      </c>
      <c r="G34" s="27">
        <v>13.37</v>
      </c>
      <c r="H34" s="23">
        <v>72</v>
      </c>
      <c r="I34" s="13"/>
      <c r="J34" s="13"/>
      <c r="K34" s="13"/>
      <c r="L34" s="36"/>
      <c r="M34" s="13">
        <v>274</v>
      </c>
      <c r="N34" s="13">
        <v>154</v>
      </c>
      <c r="O34" s="13">
        <v>24.7</v>
      </c>
      <c r="P34" s="13"/>
      <c r="Q34" s="10"/>
      <c r="R34" s="32">
        <v>15</v>
      </c>
      <c r="S34" s="23">
        <v>29</v>
      </c>
      <c r="T34" s="24"/>
      <c r="U34" s="10"/>
      <c r="V34" s="27">
        <v>6.28</v>
      </c>
      <c r="W34" s="27">
        <v>8.57</v>
      </c>
      <c r="X34" s="24"/>
      <c r="Y34" s="27">
        <v>10.42</v>
      </c>
      <c r="Z34" s="27">
        <v>15.1</v>
      </c>
      <c r="AA34" s="41">
        <v>72</v>
      </c>
      <c r="AB34" s="13"/>
      <c r="AC34" s="13"/>
      <c r="AD34" s="25"/>
      <c r="AE34" s="13">
        <v>234</v>
      </c>
      <c r="AF34" s="13">
        <v>139</v>
      </c>
      <c r="AG34" s="13">
        <v>16.7</v>
      </c>
      <c r="AH34" s="13"/>
      <c r="AI34" s="10"/>
      <c r="AJ34" s="32">
        <v>15</v>
      </c>
      <c r="AK34" s="41">
        <v>29</v>
      </c>
    </row>
    <row r="35" spans="1:37" s="9" customFormat="1" ht="15" customHeight="1" x14ac:dyDescent="0.25">
      <c r="A35" s="28">
        <v>8.4</v>
      </c>
      <c r="B35" s="10"/>
      <c r="C35" s="27">
        <v>6.11</v>
      </c>
      <c r="D35" s="27">
        <v>8.0299999999999994</v>
      </c>
      <c r="E35" s="28">
        <v>6.6</v>
      </c>
      <c r="F35" s="27">
        <v>10.15</v>
      </c>
      <c r="G35" s="27">
        <v>13.48</v>
      </c>
      <c r="H35" s="23">
        <v>71</v>
      </c>
      <c r="I35" s="13"/>
      <c r="J35" s="13"/>
      <c r="K35" s="13">
        <v>15</v>
      </c>
      <c r="L35" s="47"/>
      <c r="M35" s="13">
        <v>275</v>
      </c>
      <c r="N35" s="13">
        <v>155</v>
      </c>
      <c r="O35" s="13">
        <v>24.8</v>
      </c>
      <c r="P35" s="13"/>
      <c r="Q35" s="13">
        <v>12</v>
      </c>
      <c r="R35" s="32"/>
      <c r="S35" s="23">
        <v>30</v>
      </c>
      <c r="T35" s="24"/>
      <c r="U35" s="10"/>
      <c r="V35" s="27">
        <v>6.31</v>
      </c>
      <c r="W35" s="27">
        <v>9.0399999999999991</v>
      </c>
      <c r="X35" s="28">
        <v>6.8</v>
      </c>
      <c r="Y35" s="27">
        <v>10.55</v>
      </c>
      <c r="Z35" s="27">
        <v>15.22</v>
      </c>
      <c r="AA35" s="41">
        <v>71</v>
      </c>
      <c r="AB35" s="13"/>
      <c r="AC35" s="13"/>
      <c r="AD35" s="32"/>
      <c r="AE35" s="13">
        <v>235</v>
      </c>
      <c r="AF35" s="42">
        <v>140</v>
      </c>
      <c r="AG35" s="13">
        <v>16.8</v>
      </c>
      <c r="AH35" s="13"/>
      <c r="AI35" s="13">
        <v>12</v>
      </c>
      <c r="AJ35" s="32"/>
      <c r="AK35" s="41">
        <v>30</v>
      </c>
    </row>
    <row r="36" spans="1:37" s="9" customFormat="1" x14ac:dyDescent="0.25">
      <c r="A36" s="24"/>
      <c r="B36" s="10"/>
      <c r="C36" s="27">
        <v>6.14</v>
      </c>
      <c r="D36" s="27">
        <v>8.1</v>
      </c>
      <c r="E36" s="24"/>
      <c r="F36" s="27">
        <v>10.26</v>
      </c>
      <c r="G36" s="27">
        <v>14</v>
      </c>
      <c r="H36" s="23">
        <v>70</v>
      </c>
      <c r="I36" s="13"/>
      <c r="J36" s="13"/>
      <c r="K36" s="13"/>
      <c r="L36" s="36"/>
      <c r="M36" s="13"/>
      <c r="N36" s="13"/>
      <c r="O36" s="13">
        <v>24.9</v>
      </c>
      <c r="P36" s="13"/>
      <c r="Q36" s="13"/>
      <c r="R36" s="32">
        <v>16</v>
      </c>
      <c r="S36" s="23">
        <v>31</v>
      </c>
      <c r="T36" s="28">
        <v>9</v>
      </c>
      <c r="U36" s="10"/>
      <c r="V36" s="27">
        <v>6.34</v>
      </c>
      <c r="W36" s="27">
        <v>9.11</v>
      </c>
      <c r="X36" s="24"/>
      <c r="Y36" s="27">
        <v>11.08</v>
      </c>
      <c r="Z36" s="27">
        <v>15.34</v>
      </c>
      <c r="AA36" s="41">
        <v>70</v>
      </c>
      <c r="AB36" s="13"/>
      <c r="AC36" s="13"/>
      <c r="AD36" s="25"/>
      <c r="AE36" s="13"/>
      <c r="AF36" s="13"/>
      <c r="AG36" s="13">
        <v>16.899999999999999</v>
      </c>
      <c r="AH36" s="13"/>
      <c r="AI36" s="13"/>
      <c r="AJ36" s="32">
        <v>16</v>
      </c>
      <c r="AK36" s="41">
        <v>31</v>
      </c>
    </row>
    <row r="37" spans="1:37" s="9" customFormat="1" ht="15" customHeight="1" x14ac:dyDescent="0.25">
      <c r="A37" s="28">
        <v>8.5</v>
      </c>
      <c r="B37" s="13">
        <v>4.8</v>
      </c>
      <c r="C37" s="27">
        <v>6.17</v>
      </c>
      <c r="D37" s="27">
        <v>8.17</v>
      </c>
      <c r="E37" s="28">
        <v>6.7</v>
      </c>
      <c r="F37" s="27">
        <v>10.37</v>
      </c>
      <c r="G37" s="27">
        <v>14.12</v>
      </c>
      <c r="H37" s="23">
        <v>69</v>
      </c>
      <c r="I37" s="13"/>
      <c r="J37" s="13">
        <v>13</v>
      </c>
      <c r="K37" s="13"/>
      <c r="L37" s="47">
        <v>4</v>
      </c>
      <c r="M37" s="13">
        <v>276</v>
      </c>
      <c r="N37" s="13">
        <v>156</v>
      </c>
      <c r="O37" s="13">
        <v>25</v>
      </c>
      <c r="P37" s="13">
        <v>34</v>
      </c>
      <c r="Q37" s="13"/>
      <c r="R37" s="32"/>
      <c r="S37" s="23">
        <v>32</v>
      </c>
      <c r="T37" s="24"/>
      <c r="U37" s="13">
        <v>5</v>
      </c>
      <c r="V37" s="27">
        <v>6.38</v>
      </c>
      <c r="W37" s="27">
        <v>9.19</v>
      </c>
      <c r="X37" s="28">
        <v>6.9</v>
      </c>
      <c r="Y37" s="27">
        <v>11.21</v>
      </c>
      <c r="Z37" s="27">
        <v>15.46</v>
      </c>
      <c r="AA37" s="41">
        <v>69</v>
      </c>
      <c r="AB37" s="13">
        <v>10</v>
      </c>
      <c r="AC37" s="13">
        <v>8</v>
      </c>
      <c r="AD37" s="32">
        <v>5</v>
      </c>
      <c r="AE37" s="13">
        <v>236</v>
      </c>
      <c r="AF37" s="42">
        <v>141</v>
      </c>
      <c r="AG37" s="13">
        <v>17</v>
      </c>
      <c r="AH37" s="13">
        <v>29</v>
      </c>
      <c r="AI37" s="13"/>
      <c r="AJ37" s="32"/>
      <c r="AK37" s="41">
        <v>32</v>
      </c>
    </row>
    <row r="38" spans="1:37" s="9" customFormat="1" ht="15" customHeight="1" x14ac:dyDescent="0.25">
      <c r="A38" s="24"/>
      <c r="B38" s="10"/>
      <c r="C38" s="27">
        <v>6.2</v>
      </c>
      <c r="D38" s="27">
        <v>8.24</v>
      </c>
      <c r="E38" s="28">
        <v>6.8</v>
      </c>
      <c r="F38" s="27">
        <v>10.48</v>
      </c>
      <c r="G38" s="27">
        <v>14.24</v>
      </c>
      <c r="H38" s="23">
        <v>68</v>
      </c>
      <c r="I38" s="13"/>
      <c r="J38" s="13"/>
      <c r="K38" s="13">
        <v>16</v>
      </c>
      <c r="L38" s="47"/>
      <c r="M38" s="13"/>
      <c r="N38" s="13"/>
      <c r="O38" s="13">
        <v>25.2</v>
      </c>
      <c r="P38" s="13"/>
      <c r="Q38" s="13">
        <v>13</v>
      </c>
      <c r="R38" s="32">
        <v>17</v>
      </c>
      <c r="S38" s="23">
        <v>33</v>
      </c>
      <c r="T38" s="28">
        <v>9.1</v>
      </c>
      <c r="U38" s="10"/>
      <c r="V38" s="27">
        <v>6.42</v>
      </c>
      <c r="W38" s="27">
        <v>9.27</v>
      </c>
      <c r="X38" s="28">
        <v>7</v>
      </c>
      <c r="Y38" s="27">
        <v>11.34</v>
      </c>
      <c r="Z38" s="27">
        <v>15.58</v>
      </c>
      <c r="AA38" s="41">
        <v>68</v>
      </c>
      <c r="AB38" s="13"/>
      <c r="AC38" s="13"/>
      <c r="AD38" s="32"/>
      <c r="AE38" s="13"/>
      <c r="AF38" s="13"/>
      <c r="AG38" s="13">
        <v>17.2</v>
      </c>
      <c r="AH38" s="13"/>
      <c r="AI38" s="13">
        <v>13</v>
      </c>
      <c r="AJ38" s="32">
        <v>17</v>
      </c>
      <c r="AK38" s="41">
        <v>33</v>
      </c>
    </row>
    <row r="39" spans="1:37" s="9" customFormat="1" ht="15" customHeight="1" x14ac:dyDescent="0.25">
      <c r="A39" s="28">
        <v>8.6</v>
      </c>
      <c r="B39" s="10"/>
      <c r="C39" s="27">
        <v>6.23</v>
      </c>
      <c r="D39" s="27">
        <v>8.31</v>
      </c>
      <c r="E39" s="28">
        <v>6.9</v>
      </c>
      <c r="F39" s="27">
        <v>11</v>
      </c>
      <c r="G39" s="27">
        <v>14.36</v>
      </c>
      <c r="H39" s="23">
        <v>67</v>
      </c>
      <c r="I39" s="13"/>
      <c r="J39" s="13"/>
      <c r="K39" s="13"/>
      <c r="L39" s="47"/>
      <c r="M39" s="13">
        <v>277</v>
      </c>
      <c r="N39" s="13">
        <v>157</v>
      </c>
      <c r="O39" s="13">
        <v>25.4</v>
      </c>
      <c r="P39" s="13"/>
      <c r="Q39" s="13"/>
      <c r="R39" s="32"/>
      <c r="S39" s="23">
        <v>34</v>
      </c>
      <c r="T39" s="24"/>
      <c r="U39" s="10"/>
      <c r="V39" s="27">
        <v>6.46</v>
      </c>
      <c r="W39" s="27">
        <v>9.35</v>
      </c>
      <c r="X39" s="28">
        <v>7.1</v>
      </c>
      <c r="Y39" s="27">
        <v>11.48</v>
      </c>
      <c r="Z39" s="27">
        <v>16.100000000000001</v>
      </c>
      <c r="AA39" s="41">
        <v>67</v>
      </c>
      <c r="AB39" s="13"/>
      <c r="AC39" s="13"/>
      <c r="AD39" s="32"/>
      <c r="AE39" s="13">
        <v>237</v>
      </c>
      <c r="AF39" s="42">
        <v>142</v>
      </c>
      <c r="AG39" s="13">
        <v>17.399999999999999</v>
      </c>
      <c r="AH39" s="13"/>
      <c r="AI39" s="13"/>
      <c r="AJ39" s="32"/>
      <c r="AK39" s="41">
        <v>34</v>
      </c>
    </row>
    <row r="40" spans="1:37" s="9" customFormat="1" ht="15" customHeight="1" x14ac:dyDescent="0.25">
      <c r="A40" s="28">
        <v>8.6999999999999993</v>
      </c>
      <c r="B40" s="10"/>
      <c r="C40" s="27">
        <v>6.26</v>
      </c>
      <c r="D40" s="27">
        <v>8.3800000000000008</v>
      </c>
      <c r="E40" s="28">
        <v>7</v>
      </c>
      <c r="F40" s="27">
        <v>11.12</v>
      </c>
      <c r="G40" s="27">
        <v>14.48</v>
      </c>
      <c r="H40" s="23">
        <v>66</v>
      </c>
      <c r="I40" s="13"/>
      <c r="J40" s="13"/>
      <c r="K40" s="13"/>
      <c r="L40" s="47"/>
      <c r="M40" s="13"/>
      <c r="N40" s="13"/>
      <c r="O40" s="13">
        <v>25.5</v>
      </c>
      <c r="P40" s="13"/>
      <c r="Q40" s="13"/>
      <c r="R40" s="32">
        <v>18</v>
      </c>
      <c r="S40" s="23">
        <v>35</v>
      </c>
      <c r="T40" s="28">
        <v>9.1999999999999993</v>
      </c>
      <c r="U40" s="10"/>
      <c r="V40" s="27">
        <v>6.5</v>
      </c>
      <c r="W40" s="27">
        <v>9.43</v>
      </c>
      <c r="X40" s="28">
        <v>7.2</v>
      </c>
      <c r="Y40" s="27">
        <v>12.02</v>
      </c>
      <c r="Z40" s="27">
        <v>16.22</v>
      </c>
      <c r="AA40" s="41">
        <v>66</v>
      </c>
      <c r="AB40" s="13"/>
      <c r="AC40" s="13"/>
      <c r="AD40" s="32"/>
      <c r="AE40" s="13"/>
      <c r="AF40" s="13"/>
      <c r="AG40" s="13">
        <v>17.5</v>
      </c>
      <c r="AH40" s="13"/>
      <c r="AI40" s="13"/>
      <c r="AJ40" s="32">
        <v>18</v>
      </c>
      <c r="AK40" s="41">
        <v>35</v>
      </c>
    </row>
    <row r="41" spans="1:37" s="9" customFormat="1" ht="15" customHeight="1" x14ac:dyDescent="0.25">
      <c r="A41" s="28">
        <v>8.8000000000000007</v>
      </c>
      <c r="B41" s="13">
        <v>4.9000000000000004</v>
      </c>
      <c r="C41" s="27">
        <v>6.3</v>
      </c>
      <c r="D41" s="27">
        <v>8.4499999999999993</v>
      </c>
      <c r="E41" s="28">
        <v>7.1</v>
      </c>
      <c r="F41" s="27">
        <v>11.25</v>
      </c>
      <c r="G41" s="27">
        <v>15</v>
      </c>
      <c r="H41" s="23">
        <v>65</v>
      </c>
      <c r="I41" s="13"/>
      <c r="J41" s="13">
        <v>14</v>
      </c>
      <c r="K41" s="13">
        <v>17</v>
      </c>
      <c r="L41" s="47"/>
      <c r="M41" s="13">
        <v>278</v>
      </c>
      <c r="N41" s="13">
        <v>158</v>
      </c>
      <c r="O41" s="13">
        <v>25.6</v>
      </c>
      <c r="P41" s="13">
        <v>35</v>
      </c>
      <c r="Q41" s="13">
        <v>14</v>
      </c>
      <c r="R41" s="32"/>
      <c r="S41" s="23">
        <v>36</v>
      </c>
      <c r="T41" s="28">
        <v>9.3000000000000007</v>
      </c>
      <c r="U41" s="13">
        <v>5.0999999999999996</v>
      </c>
      <c r="V41" s="27">
        <v>6.54</v>
      </c>
      <c r="W41" s="27">
        <v>9.52</v>
      </c>
      <c r="X41" s="28">
        <v>7.3</v>
      </c>
      <c r="Y41" s="27">
        <v>12.16</v>
      </c>
      <c r="Z41" s="27">
        <v>16.350000000000001</v>
      </c>
      <c r="AA41" s="41">
        <v>65</v>
      </c>
      <c r="AB41" s="13"/>
      <c r="AC41" s="13"/>
      <c r="AD41" s="32"/>
      <c r="AE41" s="13">
        <v>238</v>
      </c>
      <c r="AF41" s="42">
        <v>143</v>
      </c>
      <c r="AG41" s="13">
        <v>17.600000000000001</v>
      </c>
      <c r="AH41" s="13"/>
      <c r="AI41" s="13">
        <v>14</v>
      </c>
      <c r="AJ41" s="32"/>
      <c r="AK41" s="41">
        <v>36</v>
      </c>
    </row>
    <row r="42" spans="1:37" s="9" customFormat="1" ht="15" customHeight="1" x14ac:dyDescent="0.25">
      <c r="A42" s="28">
        <v>8.9</v>
      </c>
      <c r="B42" s="10"/>
      <c r="C42" s="27">
        <v>6.34</v>
      </c>
      <c r="D42" s="27">
        <v>8.52</v>
      </c>
      <c r="E42" s="28">
        <v>7.2</v>
      </c>
      <c r="F42" s="27">
        <v>11.38</v>
      </c>
      <c r="G42" s="27">
        <v>15.12</v>
      </c>
      <c r="H42" s="23">
        <v>64</v>
      </c>
      <c r="I42" s="13"/>
      <c r="J42" s="13"/>
      <c r="K42" s="13"/>
      <c r="L42" s="47"/>
      <c r="M42" s="13"/>
      <c r="N42" s="13"/>
      <c r="O42" s="13">
        <v>25.7</v>
      </c>
      <c r="P42" s="13"/>
      <c r="Q42" s="13"/>
      <c r="R42" s="32">
        <v>19</v>
      </c>
      <c r="S42" s="23">
        <v>37</v>
      </c>
      <c r="T42" s="28">
        <v>9.4</v>
      </c>
      <c r="U42" s="10"/>
      <c r="V42" s="27">
        <v>6.58</v>
      </c>
      <c r="W42" s="27">
        <v>10.01</v>
      </c>
      <c r="X42" s="28">
        <v>7.4</v>
      </c>
      <c r="Y42" s="27">
        <v>12.3</v>
      </c>
      <c r="Z42" s="27">
        <v>16.48</v>
      </c>
      <c r="AA42" s="41">
        <v>64</v>
      </c>
      <c r="AB42" s="13"/>
      <c r="AC42" s="13"/>
      <c r="AD42" s="32"/>
      <c r="AE42" s="13"/>
      <c r="AF42" s="13"/>
      <c r="AG42" s="13">
        <v>17.7</v>
      </c>
      <c r="AH42" s="13"/>
      <c r="AI42" s="13"/>
      <c r="AJ42" s="32">
        <v>19</v>
      </c>
      <c r="AK42" s="41">
        <v>37</v>
      </c>
    </row>
    <row r="43" spans="1:37" s="9" customFormat="1" ht="15" customHeight="1" x14ac:dyDescent="0.25">
      <c r="A43" s="28">
        <v>9</v>
      </c>
      <c r="B43" s="10"/>
      <c r="C43" s="27">
        <v>6.38</v>
      </c>
      <c r="D43" s="27">
        <v>8.59</v>
      </c>
      <c r="E43" s="28">
        <v>7.3</v>
      </c>
      <c r="F43" s="27">
        <v>11.51</v>
      </c>
      <c r="G43" s="27">
        <v>15.24</v>
      </c>
      <c r="H43" s="23">
        <v>63</v>
      </c>
      <c r="I43" s="13"/>
      <c r="J43" s="13"/>
      <c r="K43" s="13"/>
      <c r="L43" s="47"/>
      <c r="M43" s="13">
        <v>279</v>
      </c>
      <c r="N43" s="13">
        <v>159</v>
      </c>
      <c r="O43" s="13">
        <v>25.8</v>
      </c>
      <c r="P43" s="13"/>
      <c r="Q43" s="13"/>
      <c r="R43" s="32"/>
      <c r="S43" s="23">
        <v>38</v>
      </c>
      <c r="T43" s="28">
        <v>9.5</v>
      </c>
      <c r="U43" s="10"/>
      <c r="V43" s="27">
        <v>7.02</v>
      </c>
      <c r="W43" s="27">
        <v>10.1</v>
      </c>
      <c r="X43" s="28">
        <v>7.6</v>
      </c>
      <c r="Y43" s="27">
        <v>12.45</v>
      </c>
      <c r="Z43" s="27">
        <v>17.010000000000002</v>
      </c>
      <c r="AA43" s="41">
        <v>63</v>
      </c>
      <c r="AB43" s="13"/>
      <c r="AC43" s="13"/>
      <c r="AD43" s="32"/>
      <c r="AE43" s="13">
        <v>239</v>
      </c>
      <c r="AF43" s="42">
        <v>144</v>
      </c>
      <c r="AG43" s="13">
        <v>17.8</v>
      </c>
      <c r="AH43" s="13"/>
      <c r="AI43" s="13"/>
      <c r="AJ43" s="32"/>
      <c r="AK43" s="41">
        <v>38</v>
      </c>
    </row>
    <row r="44" spans="1:37" s="9" customFormat="1" ht="15" customHeight="1" x14ac:dyDescent="0.25">
      <c r="A44" s="28">
        <v>9.1</v>
      </c>
      <c r="B44" s="13">
        <v>5</v>
      </c>
      <c r="C44" s="27">
        <v>6.42</v>
      </c>
      <c r="D44" s="27">
        <v>9.06</v>
      </c>
      <c r="E44" s="28">
        <v>7.5</v>
      </c>
      <c r="F44" s="27">
        <v>12.04</v>
      </c>
      <c r="G44" s="27">
        <v>15.36</v>
      </c>
      <c r="H44" s="23">
        <v>62</v>
      </c>
      <c r="I44" s="13"/>
      <c r="J44" s="13"/>
      <c r="K44" s="13"/>
      <c r="L44" s="47"/>
      <c r="M44" s="13"/>
      <c r="N44" s="13"/>
      <c r="O44" s="13">
        <v>25.9</v>
      </c>
      <c r="P44" s="13"/>
      <c r="Q44" s="13"/>
      <c r="R44" s="32"/>
      <c r="S44" s="46">
        <v>39</v>
      </c>
      <c r="T44" s="28">
        <v>9.6999999999999993</v>
      </c>
      <c r="U44" s="13">
        <v>5.2</v>
      </c>
      <c r="V44" s="27">
        <v>7.06</v>
      </c>
      <c r="W44" s="27">
        <v>10.199999999999999</v>
      </c>
      <c r="X44" s="28">
        <v>7.8</v>
      </c>
      <c r="Y44" s="27">
        <v>13</v>
      </c>
      <c r="Z44" s="27">
        <v>17.14</v>
      </c>
      <c r="AA44" s="41">
        <v>62</v>
      </c>
      <c r="AB44" s="13"/>
      <c r="AC44" s="13"/>
      <c r="AD44" s="32"/>
      <c r="AE44" s="13"/>
      <c r="AF44" s="13"/>
      <c r="AG44" s="13">
        <v>17.899999999999999</v>
      </c>
      <c r="AH44" s="13"/>
      <c r="AI44" s="13"/>
      <c r="AJ44" s="32"/>
      <c r="AK44" s="34">
        <v>39</v>
      </c>
    </row>
    <row r="45" spans="1:37" s="9" customFormat="1" ht="15" customHeight="1" x14ac:dyDescent="0.25">
      <c r="A45" s="28">
        <v>9.3000000000000007</v>
      </c>
      <c r="B45" s="10"/>
      <c r="C45" s="27">
        <v>6.46</v>
      </c>
      <c r="D45" s="27">
        <v>9.1300000000000008</v>
      </c>
      <c r="E45" s="28">
        <v>7.7</v>
      </c>
      <c r="F45" s="27">
        <v>12.17</v>
      </c>
      <c r="G45" s="27">
        <v>15.48</v>
      </c>
      <c r="H45" s="23">
        <v>61</v>
      </c>
      <c r="I45" s="12">
        <v>4</v>
      </c>
      <c r="J45" s="12">
        <v>15</v>
      </c>
      <c r="K45" s="12">
        <v>18</v>
      </c>
      <c r="L45" s="161">
        <v>5</v>
      </c>
      <c r="M45" s="12">
        <v>280</v>
      </c>
      <c r="N45" s="12">
        <v>160</v>
      </c>
      <c r="O45" s="12">
        <v>26</v>
      </c>
      <c r="P45" s="12">
        <v>36</v>
      </c>
      <c r="Q45" s="12">
        <v>15</v>
      </c>
      <c r="R45" s="31">
        <v>20</v>
      </c>
      <c r="S45" s="144">
        <v>40</v>
      </c>
      <c r="T45" s="28">
        <v>9.9</v>
      </c>
      <c r="U45" s="10"/>
      <c r="V45" s="27">
        <v>7.1</v>
      </c>
      <c r="W45" s="27">
        <v>10.3</v>
      </c>
      <c r="X45" s="28">
        <v>8</v>
      </c>
      <c r="Y45" s="27">
        <v>13.15</v>
      </c>
      <c r="Z45" s="27">
        <v>17.27</v>
      </c>
      <c r="AA45" s="41">
        <v>61</v>
      </c>
      <c r="AB45" s="12">
        <v>11</v>
      </c>
      <c r="AC45" s="12">
        <v>9</v>
      </c>
      <c r="AD45" s="31">
        <v>6</v>
      </c>
      <c r="AE45" s="12">
        <v>240</v>
      </c>
      <c r="AF45" s="12">
        <v>145</v>
      </c>
      <c r="AG45" s="12">
        <v>18</v>
      </c>
      <c r="AH45" s="12">
        <v>30</v>
      </c>
      <c r="AI45" s="12">
        <v>15</v>
      </c>
      <c r="AJ45" s="31">
        <v>20</v>
      </c>
      <c r="AK45" s="144">
        <v>40</v>
      </c>
    </row>
    <row r="46" spans="1:37" s="9" customFormat="1" ht="15" customHeight="1" x14ac:dyDescent="0.25">
      <c r="A46" s="33">
        <v>9.5</v>
      </c>
      <c r="B46" s="12">
        <v>5.0999999999999996</v>
      </c>
      <c r="C46" s="11">
        <v>6.5</v>
      </c>
      <c r="D46" s="11">
        <v>9.1999999999999993</v>
      </c>
      <c r="E46" s="33">
        <v>7.9</v>
      </c>
      <c r="F46" s="11">
        <v>12.3</v>
      </c>
      <c r="G46" s="11">
        <v>16</v>
      </c>
      <c r="H46" s="144">
        <v>60</v>
      </c>
      <c r="I46" s="163"/>
      <c r="J46" s="163"/>
      <c r="K46" s="163">
        <v>19</v>
      </c>
      <c r="L46" s="164"/>
      <c r="M46" s="163">
        <v>284</v>
      </c>
      <c r="N46" s="163">
        <v>162</v>
      </c>
      <c r="O46" s="163">
        <v>26.5</v>
      </c>
      <c r="P46" s="163"/>
      <c r="Q46" s="163"/>
      <c r="R46" s="164"/>
      <c r="S46" s="23">
        <v>41</v>
      </c>
      <c r="T46" s="33">
        <v>10.1</v>
      </c>
      <c r="U46" s="12">
        <v>5.3</v>
      </c>
      <c r="V46" s="11">
        <v>7.14</v>
      </c>
      <c r="W46" s="11">
        <v>10.4</v>
      </c>
      <c r="X46" s="33">
        <v>8.1999999999999993</v>
      </c>
      <c r="Y46" s="11">
        <v>13.3</v>
      </c>
      <c r="Z46" s="11">
        <v>17.399999999999999</v>
      </c>
      <c r="AA46" s="144">
        <v>60</v>
      </c>
      <c r="AB46" s="163"/>
      <c r="AC46" s="163"/>
      <c r="AD46" s="164"/>
      <c r="AE46" s="13">
        <v>245</v>
      </c>
      <c r="AF46" s="163">
        <v>147</v>
      </c>
      <c r="AG46" s="13">
        <v>18.3</v>
      </c>
      <c r="AH46" s="163">
        <v>31</v>
      </c>
      <c r="AI46" s="163"/>
      <c r="AJ46" s="164"/>
      <c r="AK46" s="41">
        <v>41</v>
      </c>
    </row>
    <row r="47" spans="1:37" s="9" customFormat="1" ht="15" customHeight="1" x14ac:dyDescent="0.25">
      <c r="A47" s="24"/>
      <c r="B47" s="10"/>
      <c r="C47" s="27">
        <v>6.52</v>
      </c>
      <c r="D47" s="27">
        <v>9.2100000000000009</v>
      </c>
      <c r="E47" s="24"/>
      <c r="F47" s="27">
        <v>12.32</v>
      </c>
      <c r="G47" s="27">
        <v>16.03</v>
      </c>
      <c r="H47" s="46">
        <v>59</v>
      </c>
      <c r="I47" s="10"/>
      <c r="J47" s="13">
        <v>16</v>
      </c>
      <c r="K47" s="10"/>
      <c r="L47" s="25"/>
      <c r="M47" s="13">
        <v>288</v>
      </c>
      <c r="N47" s="13">
        <v>163</v>
      </c>
      <c r="O47" s="13">
        <v>27</v>
      </c>
      <c r="P47" s="13">
        <v>37</v>
      </c>
      <c r="Q47" s="10"/>
      <c r="R47" s="25"/>
      <c r="S47" s="23">
        <v>42</v>
      </c>
      <c r="T47" s="24"/>
      <c r="U47" s="10"/>
      <c r="V47" s="27">
        <v>7.16</v>
      </c>
      <c r="W47" s="27">
        <v>10.43</v>
      </c>
      <c r="X47" s="24"/>
      <c r="Y47" s="27">
        <v>13.31</v>
      </c>
      <c r="Z47" s="27">
        <v>17.46</v>
      </c>
      <c r="AA47" s="34">
        <v>59</v>
      </c>
      <c r="AB47" s="13">
        <v>12</v>
      </c>
      <c r="AC47" s="10"/>
      <c r="AD47" s="32">
        <v>7</v>
      </c>
      <c r="AE47" s="13">
        <v>250</v>
      </c>
      <c r="AF47" s="13">
        <v>148</v>
      </c>
      <c r="AG47" s="13">
        <v>18.600000000000001</v>
      </c>
      <c r="AH47" s="10"/>
      <c r="AI47" s="10"/>
      <c r="AJ47" s="25"/>
      <c r="AK47" s="41">
        <v>42</v>
      </c>
    </row>
    <row r="48" spans="1:37" s="9" customFormat="1" ht="15" customHeight="1" x14ac:dyDescent="0.25">
      <c r="A48" s="24"/>
      <c r="B48" s="10"/>
      <c r="C48" s="27">
        <v>6.54</v>
      </c>
      <c r="D48" s="27">
        <v>9.2200000000000006</v>
      </c>
      <c r="E48" s="24"/>
      <c r="F48" s="27">
        <v>12.35</v>
      </c>
      <c r="G48" s="27">
        <v>16.059999999999999</v>
      </c>
      <c r="H48" s="23">
        <v>58</v>
      </c>
      <c r="I48" s="10"/>
      <c r="J48" s="10"/>
      <c r="K48" s="13">
        <v>20</v>
      </c>
      <c r="L48" s="25"/>
      <c r="M48" s="13">
        <v>292</v>
      </c>
      <c r="N48" s="13">
        <v>164</v>
      </c>
      <c r="O48" s="13">
        <v>27.5</v>
      </c>
      <c r="P48" s="13"/>
      <c r="Q48" s="13">
        <v>16</v>
      </c>
      <c r="R48" s="32">
        <v>21</v>
      </c>
      <c r="S48" s="23">
        <v>43</v>
      </c>
      <c r="T48" s="24"/>
      <c r="U48" s="10"/>
      <c r="V48" s="27">
        <v>7.18</v>
      </c>
      <c r="W48" s="27">
        <v>10.46</v>
      </c>
      <c r="X48" s="24"/>
      <c r="Y48" s="27">
        <v>13.32</v>
      </c>
      <c r="Z48" s="27">
        <v>17.52</v>
      </c>
      <c r="AA48" s="41">
        <v>58</v>
      </c>
      <c r="AB48" s="10"/>
      <c r="AC48" s="13">
        <v>10</v>
      </c>
      <c r="AD48" s="25"/>
      <c r="AE48" s="13">
        <v>254</v>
      </c>
      <c r="AF48" s="13">
        <v>149</v>
      </c>
      <c r="AG48" s="13">
        <v>18.8</v>
      </c>
      <c r="AH48" s="13">
        <v>32</v>
      </c>
      <c r="AI48" s="13">
        <v>16</v>
      </c>
      <c r="AJ48" s="32">
        <v>21</v>
      </c>
      <c r="AK48" s="41">
        <v>43</v>
      </c>
    </row>
    <row r="49" spans="1:37" s="9" customFormat="1" ht="15" customHeight="1" x14ac:dyDescent="0.25">
      <c r="A49" s="28">
        <v>9.6</v>
      </c>
      <c r="B49" s="10"/>
      <c r="C49" s="27">
        <v>6.57</v>
      </c>
      <c r="D49" s="27">
        <v>9.24</v>
      </c>
      <c r="E49" s="28">
        <v>8</v>
      </c>
      <c r="F49" s="27">
        <v>12.38</v>
      </c>
      <c r="G49" s="27">
        <v>16.09</v>
      </c>
      <c r="H49" s="23">
        <v>57</v>
      </c>
      <c r="I49" s="10"/>
      <c r="J49" s="13">
        <v>17</v>
      </c>
      <c r="K49" s="13"/>
      <c r="L49" s="32">
        <v>6</v>
      </c>
      <c r="M49" s="13">
        <v>296</v>
      </c>
      <c r="N49" s="13">
        <v>165</v>
      </c>
      <c r="O49" s="13">
        <v>28</v>
      </c>
      <c r="P49" s="13">
        <v>38</v>
      </c>
      <c r="Q49" s="10"/>
      <c r="R49" s="25"/>
      <c r="S49" s="23">
        <v>44</v>
      </c>
      <c r="T49" s="28">
        <v>10.199999999999999</v>
      </c>
      <c r="U49" s="10"/>
      <c r="V49" s="27">
        <v>7.21</v>
      </c>
      <c r="W49" s="27">
        <v>10.49</v>
      </c>
      <c r="X49" s="28">
        <v>8.3000000000000007</v>
      </c>
      <c r="Y49" s="27">
        <v>13.34</v>
      </c>
      <c r="Z49" s="27">
        <v>17.579999999999998</v>
      </c>
      <c r="AA49" s="41">
        <v>57</v>
      </c>
      <c r="AB49" s="10"/>
      <c r="AC49" s="10"/>
      <c r="AD49" s="32">
        <v>8</v>
      </c>
      <c r="AE49" s="13">
        <v>257</v>
      </c>
      <c r="AF49" s="13">
        <v>150</v>
      </c>
      <c r="AG49" s="13">
        <v>19</v>
      </c>
      <c r="AH49" s="13"/>
      <c r="AI49" s="10"/>
      <c r="AJ49" s="25"/>
      <c r="AK49" s="41">
        <v>44</v>
      </c>
    </row>
    <row r="50" spans="1:37" s="9" customFormat="1" ht="15" customHeight="1" x14ac:dyDescent="0.25">
      <c r="A50" s="24"/>
      <c r="B50" s="10"/>
      <c r="C50" s="27">
        <v>7</v>
      </c>
      <c r="D50" s="27">
        <v>9.26</v>
      </c>
      <c r="E50" s="24"/>
      <c r="F50" s="27">
        <v>12.41</v>
      </c>
      <c r="G50" s="27">
        <v>16.12</v>
      </c>
      <c r="H50" s="23">
        <v>56</v>
      </c>
      <c r="I50" s="10"/>
      <c r="J50" s="10"/>
      <c r="K50" s="13">
        <v>21</v>
      </c>
      <c r="L50" s="25"/>
      <c r="M50" s="13">
        <v>300</v>
      </c>
      <c r="N50" s="13">
        <v>166</v>
      </c>
      <c r="O50" s="13">
        <v>28.4</v>
      </c>
      <c r="P50" s="13"/>
      <c r="Q50" s="10"/>
      <c r="R50" s="25"/>
      <c r="S50" s="23">
        <v>45</v>
      </c>
      <c r="T50" s="24"/>
      <c r="U50" s="10"/>
      <c r="V50" s="27">
        <v>7.24</v>
      </c>
      <c r="W50" s="27">
        <v>10.52</v>
      </c>
      <c r="X50" s="24"/>
      <c r="Y50" s="27">
        <v>13.37</v>
      </c>
      <c r="Z50" s="27">
        <v>18.04</v>
      </c>
      <c r="AA50" s="41">
        <v>56</v>
      </c>
      <c r="AB50" s="13">
        <v>13</v>
      </c>
      <c r="AC50" s="10"/>
      <c r="AD50" s="32"/>
      <c r="AE50" s="13">
        <v>260</v>
      </c>
      <c r="AF50" s="13">
        <v>151</v>
      </c>
      <c r="AG50" s="13">
        <v>19.2</v>
      </c>
      <c r="AH50" s="13">
        <v>33</v>
      </c>
      <c r="AI50" s="10"/>
      <c r="AJ50" s="25"/>
      <c r="AK50" s="41">
        <v>45</v>
      </c>
    </row>
    <row r="51" spans="1:37" s="9" customFormat="1" ht="15" customHeight="1" x14ac:dyDescent="0.25">
      <c r="A51" s="24"/>
      <c r="B51" s="10"/>
      <c r="C51" s="27">
        <v>7.03</v>
      </c>
      <c r="D51" s="27">
        <v>9.2799999999999994</v>
      </c>
      <c r="E51" s="24"/>
      <c r="F51" s="27">
        <v>12.44</v>
      </c>
      <c r="G51" s="27">
        <v>16.149999999999999</v>
      </c>
      <c r="H51" s="23">
        <v>55</v>
      </c>
      <c r="I51" s="13">
        <v>5</v>
      </c>
      <c r="J51" s="13">
        <v>18</v>
      </c>
      <c r="K51" s="13"/>
      <c r="L51" s="25"/>
      <c r="M51" s="13">
        <v>304</v>
      </c>
      <c r="N51" s="13">
        <v>167</v>
      </c>
      <c r="O51" s="13">
        <v>28.7</v>
      </c>
      <c r="P51" s="13">
        <v>39</v>
      </c>
      <c r="Q51" s="13">
        <v>17</v>
      </c>
      <c r="R51" s="32">
        <v>22</v>
      </c>
      <c r="S51" s="23">
        <v>46</v>
      </c>
      <c r="T51" s="24"/>
      <c r="U51" s="13">
        <v>5.4</v>
      </c>
      <c r="V51" s="27">
        <v>7.27</v>
      </c>
      <c r="W51" s="27">
        <v>10.55</v>
      </c>
      <c r="X51" s="24"/>
      <c r="Y51" s="27">
        <v>13.4</v>
      </c>
      <c r="Z51" s="27">
        <v>18.100000000000001</v>
      </c>
      <c r="AA51" s="41">
        <v>55</v>
      </c>
      <c r="AB51" s="10"/>
      <c r="AC51" s="13">
        <v>11</v>
      </c>
      <c r="AD51" s="25"/>
      <c r="AE51" s="13">
        <v>263</v>
      </c>
      <c r="AF51" s="13">
        <v>152</v>
      </c>
      <c r="AG51" s="13">
        <v>19.399999999999999</v>
      </c>
      <c r="AH51" s="13"/>
      <c r="AI51" s="13">
        <v>17</v>
      </c>
      <c r="AJ51" s="32">
        <v>22</v>
      </c>
      <c r="AK51" s="41">
        <v>46</v>
      </c>
    </row>
    <row r="52" spans="1:37" s="9" customFormat="1" ht="15" customHeight="1" x14ac:dyDescent="0.25">
      <c r="A52" s="28">
        <v>9.6999999999999993</v>
      </c>
      <c r="B52" s="13">
        <v>5.2</v>
      </c>
      <c r="C52" s="27">
        <v>7.06</v>
      </c>
      <c r="D52" s="27">
        <v>9.3000000000000007</v>
      </c>
      <c r="E52" s="28">
        <v>8.1</v>
      </c>
      <c r="F52" s="27">
        <v>12.47</v>
      </c>
      <c r="G52" s="27">
        <v>16.190000000000001</v>
      </c>
      <c r="H52" s="23">
        <v>54</v>
      </c>
      <c r="I52" s="10"/>
      <c r="J52" s="13"/>
      <c r="K52" s="13">
        <v>22</v>
      </c>
      <c r="L52" s="32"/>
      <c r="M52" s="13">
        <v>307</v>
      </c>
      <c r="N52" s="13">
        <v>168</v>
      </c>
      <c r="O52" s="13">
        <v>29</v>
      </c>
      <c r="P52" s="13"/>
      <c r="Q52" s="10"/>
      <c r="R52" s="25"/>
      <c r="S52" s="23">
        <v>47</v>
      </c>
      <c r="T52" s="28">
        <v>10.3</v>
      </c>
      <c r="U52" s="10"/>
      <c r="V52" s="27">
        <v>7.3</v>
      </c>
      <c r="W52" s="27">
        <v>10.59</v>
      </c>
      <c r="X52" s="28">
        <v>8.4</v>
      </c>
      <c r="Y52" s="27">
        <v>13.43</v>
      </c>
      <c r="Z52" s="27">
        <v>18.16</v>
      </c>
      <c r="AA52" s="41">
        <v>54</v>
      </c>
      <c r="AB52" s="10"/>
      <c r="AC52" s="10"/>
      <c r="AD52" s="32">
        <v>9</v>
      </c>
      <c r="AE52" s="13">
        <v>266</v>
      </c>
      <c r="AF52" s="13">
        <v>153</v>
      </c>
      <c r="AG52" s="13">
        <v>19.600000000000001</v>
      </c>
      <c r="AH52" s="13">
        <v>34</v>
      </c>
      <c r="AI52" s="10"/>
      <c r="AJ52" s="25"/>
      <c r="AK52" s="41">
        <v>47</v>
      </c>
    </row>
    <row r="53" spans="1:37" s="9" customFormat="1" ht="15" customHeight="1" x14ac:dyDescent="0.25">
      <c r="A53" s="24"/>
      <c r="B53" s="10"/>
      <c r="C53" s="27">
        <v>7.09</v>
      </c>
      <c r="D53" s="27">
        <v>9.32</v>
      </c>
      <c r="E53" s="24"/>
      <c r="F53" s="27">
        <v>12.5</v>
      </c>
      <c r="G53" s="27">
        <v>16.23</v>
      </c>
      <c r="H53" s="23">
        <v>53</v>
      </c>
      <c r="I53" s="13"/>
      <c r="J53" s="13">
        <v>19</v>
      </c>
      <c r="K53" s="13"/>
      <c r="L53" s="25"/>
      <c r="M53" s="13">
        <v>310</v>
      </c>
      <c r="N53" s="13">
        <v>169</v>
      </c>
      <c r="O53" s="13">
        <v>29.4</v>
      </c>
      <c r="P53" s="13">
        <v>40</v>
      </c>
      <c r="Q53" s="10"/>
      <c r="R53" s="25"/>
      <c r="S53" s="23">
        <v>48</v>
      </c>
      <c r="T53" s="24"/>
      <c r="U53" s="10"/>
      <c r="V53" s="27">
        <v>7.33</v>
      </c>
      <c r="W53" s="27">
        <v>11.03</v>
      </c>
      <c r="X53" s="24"/>
      <c r="Y53" s="27">
        <v>13.46</v>
      </c>
      <c r="Z53" s="27">
        <v>18.23</v>
      </c>
      <c r="AA53" s="41">
        <v>53</v>
      </c>
      <c r="AB53" s="13">
        <v>14</v>
      </c>
      <c r="AC53" s="10"/>
      <c r="AD53" s="32"/>
      <c r="AE53" s="13">
        <v>269</v>
      </c>
      <c r="AF53" s="13">
        <v>154</v>
      </c>
      <c r="AG53" s="13">
        <v>19.8</v>
      </c>
      <c r="AH53" s="13"/>
      <c r="AI53" s="10"/>
      <c r="AJ53" s="25"/>
      <c r="AK53" s="41">
        <v>48</v>
      </c>
    </row>
    <row r="54" spans="1:37" s="9" customFormat="1" ht="15" customHeight="1" x14ac:dyDescent="0.25">
      <c r="A54" s="28">
        <v>9.8000000000000007</v>
      </c>
      <c r="B54" s="10"/>
      <c r="C54" s="27">
        <v>7.12</v>
      </c>
      <c r="D54" s="27">
        <v>9.35</v>
      </c>
      <c r="E54" s="24"/>
      <c r="F54" s="27">
        <v>12.53</v>
      </c>
      <c r="G54" s="27">
        <v>16.27</v>
      </c>
      <c r="H54" s="23">
        <v>52</v>
      </c>
      <c r="I54" s="10"/>
      <c r="J54" s="10"/>
      <c r="K54" s="13">
        <v>23</v>
      </c>
      <c r="L54" s="32">
        <v>7</v>
      </c>
      <c r="M54" s="13">
        <v>313</v>
      </c>
      <c r="N54" s="13">
        <v>170</v>
      </c>
      <c r="O54" s="13">
        <v>29.7</v>
      </c>
      <c r="P54" s="13"/>
      <c r="Q54" s="10"/>
      <c r="R54" s="25"/>
      <c r="S54" s="23">
        <v>49</v>
      </c>
      <c r="T54" s="24"/>
      <c r="U54" s="10"/>
      <c r="V54" s="27">
        <v>7.36</v>
      </c>
      <c r="W54" s="27">
        <v>11.07</v>
      </c>
      <c r="X54" s="28">
        <v>8.5</v>
      </c>
      <c r="Y54" s="27">
        <v>13.49</v>
      </c>
      <c r="Z54" s="27">
        <v>18.3</v>
      </c>
      <c r="AA54" s="41">
        <v>52</v>
      </c>
      <c r="AB54" s="13"/>
      <c r="AC54" s="10"/>
      <c r="AD54" s="25"/>
      <c r="AE54" s="13">
        <v>272</v>
      </c>
      <c r="AF54" s="13">
        <v>155</v>
      </c>
      <c r="AG54" s="13">
        <v>20</v>
      </c>
      <c r="AH54" s="13">
        <v>35</v>
      </c>
      <c r="AI54" s="10"/>
      <c r="AJ54" s="25"/>
      <c r="AK54" s="41">
        <v>49</v>
      </c>
    </row>
    <row r="55" spans="1:37" s="9" customFormat="1" ht="15" customHeight="1" x14ac:dyDescent="0.25">
      <c r="A55" s="24"/>
      <c r="B55" s="10"/>
      <c r="C55" s="27">
        <v>7.15</v>
      </c>
      <c r="D55" s="27">
        <v>9.3800000000000008</v>
      </c>
      <c r="E55" s="28">
        <v>8.1999999999999993</v>
      </c>
      <c r="F55" s="27">
        <v>12.57</v>
      </c>
      <c r="G55" s="27">
        <v>16.309999999999999</v>
      </c>
      <c r="H55" s="23">
        <v>51</v>
      </c>
      <c r="I55" s="10"/>
      <c r="J55" s="13"/>
      <c r="K55" s="13"/>
      <c r="L55" s="25"/>
      <c r="M55" s="13">
        <v>316</v>
      </c>
      <c r="N55" s="13">
        <v>171</v>
      </c>
      <c r="O55" s="13">
        <v>30</v>
      </c>
      <c r="P55" s="13">
        <v>41</v>
      </c>
      <c r="Q55" s="13">
        <v>18</v>
      </c>
      <c r="R55" s="32">
        <v>23</v>
      </c>
      <c r="S55" s="26">
        <v>50</v>
      </c>
      <c r="T55" s="28">
        <v>10.4</v>
      </c>
      <c r="U55" s="10"/>
      <c r="V55" s="27">
        <v>7.39</v>
      </c>
      <c r="W55" s="27">
        <v>11.11</v>
      </c>
      <c r="X55" s="24"/>
      <c r="Y55" s="27">
        <v>13.52</v>
      </c>
      <c r="Z55" s="27">
        <v>18.37</v>
      </c>
      <c r="AA55" s="41">
        <v>51</v>
      </c>
      <c r="AB55" s="10"/>
      <c r="AC55" s="13">
        <v>12</v>
      </c>
      <c r="AD55" s="32">
        <v>10</v>
      </c>
      <c r="AE55" s="13">
        <v>275</v>
      </c>
      <c r="AF55" s="13">
        <v>156</v>
      </c>
      <c r="AG55" s="13">
        <v>20.2</v>
      </c>
      <c r="AH55" s="13"/>
      <c r="AI55" s="13">
        <v>18</v>
      </c>
      <c r="AJ55" s="32">
        <v>23</v>
      </c>
      <c r="AK55" s="24">
        <v>50</v>
      </c>
    </row>
    <row r="56" spans="1:37" s="9" customFormat="1" x14ac:dyDescent="0.25">
      <c r="A56" s="28">
        <v>9.9</v>
      </c>
      <c r="B56" s="10"/>
      <c r="C56" s="27">
        <v>7.19</v>
      </c>
      <c r="D56" s="27">
        <v>9.41</v>
      </c>
      <c r="E56" s="24"/>
      <c r="F56" s="27">
        <v>13.01</v>
      </c>
      <c r="G56" s="27">
        <v>16.350000000000001</v>
      </c>
      <c r="H56" s="26">
        <v>50</v>
      </c>
      <c r="I56" s="10"/>
      <c r="J56" s="13">
        <v>20</v>
      </c>
      <c r="K56" s="13">
        <v>24</v>
      </c>
      <c r="L56" s="25"/>
      <c r="M56" s="13">
        <v>318</v>
      </c>
      <c r="N56" s="13">
        <v>172</v>
      </c>
      <c r="O56" s="13">
        <v>30.4</v>
      </c>
      <c r="P56" s="13"/>
      <c r="Q56" s="13"/>
      <c r="R56" s="32"/>
      <c r="S56" s="23">
        <v>51</v>
      </c>
      <c r="T56" s="24"/>
      <c r="U56" s="13">
        <v>5.5</v>
      </c>
      <c r="V56" s="27">
        <v>7.43</v>
      </c>
      <c r="W56" s="27">
        <v>11.15</v>
      </c>
      <c r="X56" s="28">
        <v>8.6</v>
      </c>
      <c r="Y56" s="27">
        <v>13.55</v>
      </c>
      <c r="Z56" s="27">
        <v>18.440000000000001</v>
      </c>
      <c r="AA56" s="24">
        <v>50</v>
      </c>
      <c r="AB56" s="10"/>
      <c r="AC56" s="13"/>
      <c r="AD56" s="32"/>
      <c r="AE56" s="13">
        <v>278</v>
      </c>
      <c r="AF56" s="13">
        <v>157</v>
      </c>
      <c r="AG56" s="13">
        <v>20.399999999999999</v>
      </c>
      <c r="AH56" s="13">
        <v>36</v>
      </c>
      <c r="AI56" s="13"/>
      <c r="AJ56" s="32"/>
      <c r="AK56" s="41">
        <v>51</v>
      </c>
    </row>
    <row r="57" spans="1:37" s="9" customFormat="1" ht="15" customHeight="1" x14ac:dyDescent="0.25">
      <c r="A57" s="24"/>
      <c r="B57" s="13">
        <v>5.3</v>
      </c>
      <c r="C57" s="27">
        <v>7.23</v>
      </c>
      <c r="D57" s="27">
        <v>9.44</v>
      </c>
      <c r="E57" s="24"/>
      <c r="F57" s="27">
        <v>13.05</v>
      </c>
      <c r="G57" s="27">
        <v>16.399999999999999</v>
      </c>
      <c r="H57" s="23">
        <v>49</v>
      </c>
      <c r="I57" s="10"/>
      <c r="J57" s="10"/>
      <c r="K57" s="13"/>
      <c r="L57" s="32"/>
      <c r="M57" s="13">
        <v>320</v>
      </c>
      <c r="N57" s="13">
        <v>173</v>
      </c>
      <c r="O57" s="13">
        <v>30.7</v>
      </c>
      <c r="P57" s="13">
        <v>42</v>
      </c>
      <c r="Q57" s="10"/>
      <c r="R57" s="25"/>
      <c r="S57" s="23">
        <v>52</v>
      </c>
      <c r="T57" s="24"/>
      <c r="U57" s="10"/>
      <c r="V57" s="27">
        <v>7.47</v>
      </c>
      <c r="W57" s="27">
        <v>11.2</v>
      </c>
      <c r="X57" s="24"/>
      <c r="Y57" s="27">
        <v>13.59</v>
      </c>
      <c r="Z57" s="27">
        <v>18.510000000000002</v>
      </c>
      <c r="AA57" s="41">
        <v>49</v>
      </c>
      <c r="AB57" s="13">
        <v>15</v>
      </c>
      <c r="AC57" s="10"/>
      <c r="AD57" s="25"/>
      <c r="AE57" s="13">
        <v>281</v>
      </c>
      <c r="AF57" s="13">
        <v>158</v>
      </c>
      <c r="AG57" s="13">
        <v>20.6</v>
      </c>
      <c r="AH57" s="13"/>
      <c r="AI57" s="10"/>
      <c r="AJ57" s="25"/>
      <c r="AK57" s="41">
        <v>52</v>
      </c>
    </row>
    <row r="58" spans="1:37" s="9" customFormat="1" ht="15" customHeight="1" x14ac:dyDescent="0.25">
      <c r="A58" s="28">
        <v>10</v>
      </c>
      <c r="B58" s="10"/>
      <c r="C58" s="27">
        <v>7.27</v>
      </c>
      <c r="D58" s="27">
        <v>9.4700000000000006</v>
      </c>
      <c r="E58" s="28">
        <v>8.3000000000000007</v>
      </c>
      <c r="F58" s="27">
        <v>13.1</v>
      </c>
      <c r="G58" s="27">
        <v>16.45</v>
      </c>
      <c r="H58" s="23">
        <v>48</v>
      </c>
      <c r="I58" s="13">
        <v>6</v>
      </c>
      <c r="J58" s="13"/>
      <c r="K58" s="13">
        <v>25</v>
      </c>
      <c r="L58" s="25"/>
      <c r="M58" s="13">
        <v>322</v>
      </c>
      <c r="N58" s="13">
        <v>174</v>
      </c>
      <c r="O58" s="13">
        <v>31</v>
      </c>
      <c r="P58" s="13"/>
      <c r="Q58" s="10"/>
      <c r="R58" s="25"/>
      <c r="S58" s="23">
        <v>53</v>
      </c>
      <c r="T58" s="28">
        <v>10.5</v>
      </c>
      <c r="U58" s="10"/>
      <c r="V58" s="27">
        <v>7.51</v>
      </c>
      <c r="W58" s="27">
        <v>11.25</v>
      </c>
      <c r="X58" s="28">
        <v>8.6999999999999993</v>
      </c>
      <c r="Y58" s="27">
        <v>14.03</v>
      </c>
      <c r="Z58" s="27">
        <v>18.579999999999998</v>
      </c>
      <c r="AA58" s="41">
        <v>48</v>
      </c>
      <c r="AB58" s="13"/>
      <c r="AC58" s="10"/>
      <c r="AD58" s="32">
        <v>11</v>
      </c>
      <c r="AE58" s="13">
        <v>284</v>
      </c>
      <c r="AF58" s="13">
        <v>159</v>
      </c>
      <c r="AG58" s="13">
        <v>20.8</v>
      </c>
      <c r="AH58" s="13">
        <v>37</v>
      </c>
      <c r="AI58" s="10"/>
      <c r="AJ58" s="25"/>
      <c r="AK58" s="41">
        <v>53</v>
      </c>
    </row>
    <row r="59" spans="1:37" s="9" customFormat="1" ht="15" customHeight="1" x14ac:dyDescent="0.25">
      <c r="A59" s="24"/>
      <c r="B59" s="10"/>
      <c r="C59" s="27">
        <v>7.31</v>
      </c>
      <c r="D59" s="27">
        <v>9.5</v>
      </c>
      <c r="E59" s="24"/>
      <c r="F59" s="27">
        <v>13.15</v>
      </c>
      <c r="G59" s="27">
        <v>16.5</v>
      </c>
      <c r="H59" s="23">
        <v>47</v>
      </c>
      <c r="I59" s="10"/>
      <c r="J59" s="13">
        <v>21</v>
      </c>
      <c r="K59" s="13"/>
      <c r="L59" s="32">
        <v>8</v>
      </c>
      <c r="M59" s="13">
        <v>324</v>
      </c>
      <c r="N59" s="13">
        <v>175</v>
      </c>
      <c r="O59" s="13">
        <v>31.4</v>
      </c>
      <c r="P59" s="13">
        <v>43</v>
      </c>
      <c r="Q59" s="10"/>
      <c r="R59" s="25"/>
      <c r="S59" s="23">
        <v>54</v>
      </c>
      <c r="T59" s="24"/>
      <c r="U59" s="10"/>
      <c r="V59" s="27">
        <v>7.55</v>
      </c>
      <c r="W59" s="27">
        <v>11.3</v>
      </c>
      <c r="X59" s="24"/>
      <c r="Y59" s="27">
        <v>14.07</v>
      </c>
      <c r="Z59" s="27">
        <v>19.05</v>
      </c>
      <c r="AA59" s="41">
        <v>47</v>
      </c>
      <c r="AB59" s="10"/>
      <c r="AC59" s="10"/>
      <c r="AD59" s="32"/>
      <c r="AE59" s="13">
        <v>287</v>
      </c>
      <c r="AF59" s="13">
        <v>160</v>
      </c>
      <c r="AG59" s="13">
        <v>21</v>
      </c>
      <c r="AH59" s="13"/>
      <c r="AI59" s="10"/>
      <c r="AJ59" s="25"/>
      <c r="AK59" s="41">
        <v>54</v>
      </c>
    </row>
    <row r="60" spans="1:37" s="9" customFormat="1" ht="15" customHeight="1" x14ac:dyDescent="0.25">
      <c r="A60" s="28">
        <v>10.1</v>
      </c>
      <c r="B60" s="10"/>
      <c r="C60" s="27">
        <v>7.35</v>
      </c>
      <c r="D60" s="27">
        <v>9.5399999999999991</v>
      </c>
      <c r="E60" s="28">
        <v>8.4</v>
      </c>
      <c r="F60" s="27">
        <v>13.2</v>
      </c>
      <c r="G60" s="27">
        <v>16.55</v>
      </c>
      <c r="H60" s="23">
        <v>46</v>
      </c>
      <c r="I60" s="13"/>
      <c r="J60" s="13"/>
      <c r="K60" s="13">
        <v>26</v>
      </c>
      <c r="L60" s="25"/>
      <c r="M60" s="13">
        <v>326</v>
      </c>
      <c r="N60" s="13">
        <v>176</v>
      </c>
      <c r="O60" s="13">
        <v>31.7</v>
      </c>
      <c r="P60" s="13"/>
      <c r="Q60" s="13">
        <v>19</v>
      </c>
      <c r="R60" s="32">
        <v>24</v>
      </c>
      <c r="S60" s="23">
        <v>55</v>
      </c>
      <c r="T60" s="28">
        <v>10.6</v>
      </c>
      <c r="U60" s="13">
        <v>5.6</v>
      </c>
      <c r="V60" s="27">
        <v>7.59</v>
      </c>
      <c r="W60" s="27">
        <v>11.35</v>
      </c>
      <c r="X60" s="28">
        <v>8.8000000000000007</v>
      </c>
      <c r="Y60" s="27">
        <v>14.11</v>
      </c>
      <c r="Z60" s="27">
        <v>19.12</v>
      </c>
      <c r="AA60" s="41">
        <v>46</v>
      </c>
      <c r="AB60" s="10"/>
      <c r="AC60" s="13">
        <v>13</v>
      </c>
      <c r="AD60" s="25"/>
      <c r="AE60" s="13">
        <v>290</v>
      </c>
      <c r="AF60" s="13">
        <v>161</v>
      </c>
      <c r="AG60" s="13">
        <v>21.2</v>
      </c>
      <c r="AH60" s="13">
        <v>38</v>
      </c>
      <c r="AI60" s="13">
        <v>19</v>
      </c>
      <c r="AJ60" s="32">
        <v>24</v>
      </c>
      <c r="AK60" s="41">
        <v>55</v>
      </c>
    </row>
    <row r="61" spans="1:37" s="9" customFormat="1" ht="15" customHeight="1" x14ac:dyDescent="0.25">
      <c r="A61" s="24"/>
      <c r="B61" s="10"/>
      <c r="C61" s="27">
        <v>7.4</v>
      </c>
      <c r="D61" s="27">
        <v>9.58</v>
      </c>
      <c r="E61" s="24"/>
      <c r="F61" s="27">
        <v>13.25</v>
      </c>
      <c r="G61" s="27">
        <v>17</v>
      </c>
      <c r="H61" s="23">
        <v>45</v>
      </c>
      <c r="I61" s="10"/>
      <c r="J61" s="10"/>
      <c r="K61" s="13"/>
      <c r="L61" s="25"/>
      <c r="M61" s="13">
        <v>328</v>
      </c>
      <c r="N61" s="13">
        <v>177</v>
      </c>
      <c r="O61" s="13">
        <v>32</v>
      </c>
      <c r="P61" s="13">
        <v>44</v>
      </c>
      <c r="Q61" s="10"/>
      <c r="R61" s="25"/>
      <c r="S61" s="23">
        <v>56</v>
      </c>
      <c r="T61" s="24"/>
      <c r="U61" s="10"/>
      <c r="V61" s="27">
        <v>8.0399999999999991</v>
      </c>
      <c r="W61" s="27">
        <v>11.4</v>
      </c>
      <c r="X61" s="24"/>
      <c r="Y61" s="27">
        <v>14.15</v>
      </c>
      <c r="Z61" s="27">
        <v>19.2</v>
      </c>
      <c r="AA61" s="41">
        <v>45</v>
      </c>
      <c r="AB61" s="13">
        <v>16</v>
      </c>
      <c r="AC61" s="10"/>
      <c r="AD61" s="32">
        <v>12</v>
      </c>
      <c r="AE61" s="13">
        <v>292</v>
      </c>
      <c r="AF61" s="13">
        <v>162</v>
      </c>
      <c r="AG61" s="13">
        <v>21.4</v>
      </c>
      <c r="AH61" s="13"/>
      <c r="AI61" s="10"/>
      <c r="AJ61" s="25"/>
      <c r="AK61" s="41">
        <v>56</v>
      </c>
    </row>
    <row r="62" spans="1:37" s="9" customFormat="1" ht="15" customHeight="1" x14ac:dyDescent="0.25">
      <c r="A62" s="28">
        <v>10.199999999999999</v>
      </c>
      <c r="B62" s="13">
        <v>5.4</v>
      </c>
      <c r="C62" s="27">
        <v>7.45</v>
      </c>
      <c r="D62" s="27">
        <v>10.02</v>
      </c>
      <c r="E62" s="28">
        <v>8.5</v>
      </c>
      <c r="F62" s="27">
        <v>13.3</v>
      </c>
      <c r="G62" s="27">
        <v>17.059999999999999</v>
      </c>
      <c r="H62" s="23">
        <v>44</v>
      </c>
      <c r="I62" s="10"/>
      <c r="J62" s="13">
        <v>22</v>
      </c>
      <c r="K62" s="13">
        <v>27</v>
      </c>
      <c r="L62" s="32"/>
      <c r="M62" s="13">
        <v>330</v>
      </c>
      <c r="N62" s="13">
        <v>178</v>
      </c>
      <c r="O62" s="13">
        <v>32.299999999999997</v>
      </c>
      <c r="P62" s="13"/>
      <c r="Q62" s="10"/>
      <c r="R62" s="25"/>
      <c r="S62" s="23">
        <v>57</v>
      </c>
      <c r="T62" s="28">
        <v>10.7</v>
      </c>
      <c r="U62" s="10"/>
      <c r="V62" s="27">
        <v>8.09</v>
      </c>
      <c r="W62" s="27">
        <v>11.46</v>
      </c>
      <c r="X62" s="28">
        <v>8.9</v>
      </c>
      <c r="Y62" s="27">
        <v>14.2</v>
      </c>
      <c r="Z62" s="27">
        <v>19.28</v>
      </c>
      <c r="AA62" s="41">
        <v>44</v>
      </c>
      <c r="AB62" s="10"/>
      <c r="AC62" s="10"/>
      <c r="AD62" s="32"/>
      <c r="AE62" s="13">
        <v>294</v>
      </c>
      <c r="AF62" s="13">
        <v>163</v>
      </c>
      <c r="AG62" s="13">
        <v>21.6</v>
      </c>
      <c r="AH62" s="13">
        <v>39</v>
      </c>
      <c r="AI62" s="10"/>
      <c r="AJ62" s="25"/>
      <c r="AK62" s="41">
        <v>57</v>
      </c>
    </row>
    <row r="63" spans="1:37" s="9" customFormat="1" ht="15" customHeight="1" x14ac:dyDescent="0.25">
      <c r="A63" s="24"/>
      <c r="B63" s="10"/>
      <c r="C63" s="27">
        <v>7.5</v>
      </c>
      <c r="D63" s="27">
        <v>10.06</v>
      </c>
      <c r="E63" s="24"/>
      <c r="F63" s="27">
        <v>13.35</v>
      </c>
      <c r="G63" s="27">
        <v>17.12</v>
      </c>
      <c r="H63" s="23">
        <v>43</v>
      </c>
      <c r="I63" s="10"/>
      <c r="J63" s="10"/>
      <c r="K63" s="13"/>
      <c r="L63" s="25"/>
      <c r="M63" s="13">
        <v>332</v>
      </c>
      <c r="N63" s="13">
        <v>179</v>
      </c>
      <c r="O63" s="13">
        <v>32.6</v>
      </c>
      <c r="P63" s="13">
        <v>45</v>
      </c>
      <c r="Q63" s="13"/>
      <c r="R63" s="32"/>
      <c r="S63" s="23">
        <v>58</v>
      </c>
      <c r="T63" s="24"/>
      <c r="U63" s="13">
        <v>5.7</v>
      </c>
      <c r="V63" s="27">
        <v>8.14</v>
      </c>
      <c r="W63" s="27">
        <v>11.52</v>
      </c>
      <c r="X63" s="24"/>
      <c r="Y63" s="27">
        <v>14.25</v>
      </c>
      <c r="Z63" s="27">
        <v>19.36</v>
      </c>
      <c r="AA63" s="41">
        <v>43</v>
      </c>
      <c r="AB63" s="10"/>
      <c r="AC63" s="13"/>
      <c r="AD63" s="25"/>
      <c r="AE63" s="13">
        <v>296</v>
      </c>
      <c r="AF63" s="13">
        <v>164</v>
      </c>
      <c r="AG63" s="13">
        <v>21.8</v>
      </c>
      <c r="AH63" s="13"/>
      <c r="AI63" s="13"/>
      <c r="AJ63" s="32"/>
      <c r="AK63" s="41">
        <v>58</v>
      </c>
    </row>
    <row r="64" spans="1:37" s="9" customFormat="1" ht="15" customHeight="1" x14ac:dyDescent="0.25">
      <c r="A64" s="28">
        <v>10.3</v>
      </c>
      <c r="B64" s="10"/>
      <c r="C64" s="27">
        <v>7.55</v>
      </c>
      <c r="D64" s="27">
        <v>10.1</v>
      </c>
      <c r="E64" s="28">
        <v>8.6</v>
      </c>
      <c r="F64" s="27">
        <v>13.4</v>
      </c>
      <c r="G64" s="27">
        <v>17.18</v>
      </c>
      <c r="H64" s="23">
        <v>42</v>
      </c>
      <c r="I64" s="10"/>
      <c r="J64" s="13"/>
      <c r="K64" s="10"/>
      <c r="L64" s="25"/>
      <c r="M64" s="13">
        <v>334</v>
      </c>
      <c r="N64" s="13"/>
      <c r="O64" s="13">
        <v>32.799999999999997</v>
      </c>
      <c r="P64" s="13"/>
      <c r="Q64" s="10"/>
      <c r="R64" s="25"/>
      <c r="S64" s="46">
        <v>59</v>
      </c>
      <c r="T64" s="28">
        <v>10.8</v>
      </c>
      <c r="U64" s="10"/>
      <c r="V64" s="27">
        <v>8.19</v>
      </c>
      <c r="W64" s="27">
        <v>11.58</v>
      </c>
      <c r="X64" s="28">
        <v>9</v>
      </c>
      <c r="Y64" s="27">
        <v>14.3</v>
      </c>
      <c r="Z64" s="27">
        <v>19.440000000000001</v>
      </c>
      <c r="AA64" s="41">
        <v>42</v>
      </c>
      <c r="AB64" s="13"/>
      <c r="AC64" s="10"/>
      <c r="AD64" s="32"/>
      <c r="AE64" s="13">
        <v>298</v>
      </c>
      <c r="AF64" s="13"/>
      <c r="AG64" s="13">
        <v>21.9</v>
      </c>
      <c r="AH64" s="10"/>
      <c r="AI64" s="10"/>
      <c r="AJ64" s="25"/>
      <c r="AK64" s="34">
        <v>59</v>
      </c>
    </row>
    <row r="65" spans="1:37" s="9" customFormat="1" ht="15" customHeight="1" x14ac:dyDescent="0.25">
      <c r="A65" s="24"/>
      <c r="B65" s="10"/>
      <c r="C65" s="27">
        <v>8</v>
      </c>
      <c r="D65" s="27">
        <v>10.15</v>
      </c>
      <c r="E65" s="24"/>
      <c r="F65" s="27">
        <v>13.45</v>
      </c>
      <c r="G65" s="27">
        <v>17.239999999999998</v>
      </c>
      <c r="H65" s="23">
        <v>41</v>
      </c>
      <c r="I65" s="12">
        <v>7</v>
      </c>
      <c r="J65" s="12">
        <v>23</v>
      </c>
      <c r="K65" s="12">
        <v>28</v>
      </c>
      <c r="L65" s="31">
        <v>9</v>
      </c>
      <c r="M65" s="12">
        <v>335</v>
      </c>
      <c r="N65" s="12">
        <v>180</v>
      </c>
      <c r="O65" s="12">
        <v>33</v>
      </c>
      <c r="P65" s="12">
        <v>46</v>
      </c>
      <c r="Q65" s="12">
        <v>20</v>
      </c>
      <c r="R65" s="31">
        <v>25</v>
      </c>
      <c r="S65" s="144">
        <v>60</v>
      </c>
      <c r="T65" s="24"/>
      <c r="U65" s="10"/>
      <c r="V65" s="27">
        <v>8.24</v>
      </c>
      <c r="W65" s="27">
        <v>12.04</v>
      </c>
      <c r="X65" s="24"/>
      <c r="Y65" s="27">
        <v>14.35</v>
      </c>
      <c r="Z65" s="27">
        <v>19.52</v>
      </c>
      <c r="AA65" s="41">
        <v>41</v>
      </c>
      <c r="AB65" s="12">
        <v>17</v>
      </c>
      <c r="AC65" s="12">
        <v>14</v>
      </c>
      <c r="AD65" s="31">
        <v>13</v>
      </c>
      <c r="AE65" s="12">
        <v>300</v>
      </c>
      <c r="AF65" s="12">
        <v>165</v>
      </c>
      <c r="AG65" s="12">
        <v>22</v>
      </c>
      <c r="AH65" s="12">
        <v>40</v>
      </c>
      <c r="AI65" s="12">
        <v>20</v>
      </c>
      <c r="AJ65" s="31">
        <v>25</v>
      </c>
      <c r="AK65" s="144">
        <v>60</v>
      </c>
    </row>
    <row r="66" spans="1:37" s="9" customFormat="1" x14ac:dyDescent="0.25">
      <c r="A66" s="33">
        <v>10.4</v>
      </c>
      <c r="B66" s="12">
        <v>5.5</v>
      </c>
      <c r="C66" s="11">
        <v>8.0500000000000007</v>
      </c>
      <c r="D66" s="11">
        <v>10.199999999999999</v>
      </c>
      <c r="E66" s="33">
        <v>8.6999999999999993</v>
      </c>
      <c r="F66" s="11">
        <v>13.5</v>
      </c>
      <c r="G66" s="11">
        <v>17.3</v>
      </c>
      <c r="H66" s="144">
        <v>40</v>
      </c>
      <c r="I66" s="163">
        <v>9</v>
      </c>
      <c r="J66" s="163">
        <v>27</v>
      </c>
      <c r="K66" s="163">
        <v>32</v>
      </c>
      <c r="L66" s="164">
        <v>11</v>
      </c>
      <c r="M66" s="163">
        <v>340</v>
      </c>
      <c r="N66" s="163">
        <v>184</v>
      </c>
      <c r="O66" s="163">
        <v>35</v>
      </c>
      <c r="P66" s="163">
        <v>48</v>
      </c>
      <c r="Q66" s="163">
        <v>22</v>
      </c>
      <c r="R66" s="164">
        <v>26</v>
      </c>
      <c r="S66" s="23">
        <v>61</v>
      </c>
      <c r="T66" s="33">
        <v>10.9</v>
      </c>
      <c r="U66" s="12">
        <v>5.8</v>
      </c>
      <c r="V66" s="11">
        <v>8.2899999999999991</v>
      </c>
      <c r="W66" s="11">
        <v>12.1</v>
      </c>
      <c r="X66" s="33">
        <v>9.1</v>
      </c>
      <c r="Y66" s="11">
        <v>14.4</v>
      </c>
      <c r="Z66" s="11">
        <v>20</v>
      </c>
      <c r="AA66" s="144">
        <v>40</v>
      </c>
      <c r="AB66" s="13">
        <v>21</v>
      </c>
      <c r="AC66" s="163">
        <v>17</v>
      </c>
      <c r="AD66" s="164">
        <v>15</v>
      </c>
      <c r="AE66" s="163">
        <v>305</v>
      </c>
      <c r="AF66" s="163">
        <v>168</v>
      </c>
      <c r="AG66" s="163">
        <v>24</v>
      </c>
      <c r="AH66" s="163">
        <v>42</v>
      </c>
      <c r="AI66" s="163">
        <v>22</v>
      </c>
      <c r="AJ66" s="164">
        <v>26</v>
      </c>
      <c r="AK66" s="41">
        <v>61</v>
      </c>
    </row>
    <row r="67" spans="1:37" s="9" customFormat="1" x14ac:dyDescent="0.25">
      <c r="A67" s="24"/>
      <c r="B67" s="10"/>
      <c r="C67" s="27">
        <v>8.06</v>
      </c>
      <c r="D67" s="27">
        <v>10.220000000000001</v>
      </c>
      <c r="E67" s="24"/>
      <c r="F67" s="27">
        <v>13.51</v>
      </c>
      <c r="G67" s="27">
        <v>17.329999999999998</v>
      </c>
      <c r="H67" s="46">
        <v>39</v>
      </c>
      <c r="I67" s="13">
        <v>11</v>
      </c>
      <c r="J67" s="13">
        <v>31</v>
      </c>
      <c r="K67" s="13">
        <v>36</v>
      </c>
      <c r="L67" s="32">
        <v>13</v>
      </c>
      <c r="M67" s="13">
        <v>345</v>
      </c>
      <c r="N67" s="13">
        <v>188</v>
      </c>
      <c r="O67" s="13">
        <v>37</v>
      </c>
      <c r="P67" s="13">
        <v>50</v>
      </c>
      <c r="Q67" s="13">
        <v>24</v>
      </c>
      <c r="R67" s="32">
        <v>27</v>
      </c>
      <c r="S67" s="23">
        <v>62</v>
      </c>
      <c r="T67" s="24"/>
      <c r="U67" s="10"/>
      <c r="V67" s="27">
        <v>8.3000000000000007</v>
      </c>
      <c r="W67" s="27">
        <v>12.12</v>
      </c>
      <c r="X67" s="24"/>
      <c r="Y67" s="27">
        <v>14.41</v>
      </c>
      <c r="Z67" s="27">
        <v>20.03</v>
      </c>
      <c r="AA67" s="34">
        <v>39</v>
      </c>
      <c r="AB67" s="13">
        <v>24</v>
      </c>
      <c r="AC67" s="13">
        <v>20</v>
      </c>
      <c r="AD67" s="32">
        <v>17</v>
      </c>
      <c r="AE67" s="13">
        <v>310</v>
      </c>
      <c r="AF67" s="13">
        <v>171</v>
      </c>
      <c r="AG67" s="13">
        <v>26</v>
      </c>
      <c r="AH67" s="13">
        <v>44</v>
      </c>
      <c r="AI67" s="13">
        <v>24</v>
      </c>
      <c r="AJ67" s="32">
        <v>27</v>
      </c>
      <c r="AK67" s="41">
        <v>62</v>
      </c>
    </row>
    <row r="68" spans="1:37" s="9" customFormat="1" x14ac:dyDescent="0.25">
      <c r="A68" s="24"/>
      <c r="B68" s="10"/>
      <c r="C68" s="27">
        <v>8.07</v>
      </c>
      <c r="D68" s="27">
        <v>10.24</v>
      </c>
      <c r="E68" s="24"/>
      <c r="F68" s="27">
        <v>13.52</v>
      </c>
      <c r="G68" s="27">
        <v>17.36</v>
      </c>
      <c r="H68" s="23">
        <v>38</v>
      </c>
      <c r="I68" s="13">
        <v>13</v>
      </c>
      <c r="J68" s="13">
        <v>34</v>
      </c>
      <c r="K68" s="13">
        <v>40</v>
      </c>
      <c r="L68" s="32">
        <v>15</v>
      </c>
      <c r="M68" s="13">
        <v>350</v>
      </c>
      <c r="N68" s="13">
        <v>192</v>
      </c>
      <c r="O68" s="13">
        <v>39</v>
      </c>
      <c r="P68" s="13">
        <v>52</v>
      </c>
      <c r="Q68" s="13">
        <v>26</v>
      </c>
      <c r="R68" s="32">
        <v>28</v>
      </c>
      <c r="S68" s="23">
        <v>63</v>
      </c>
      <c r="T68" s="24"/>
      <c r="U68" s="10"/>
      <c r="V68" s="27">
        <v>8.31</v>
      </c>
      <c r="W68" s="27">
        <v>12.14</v>
      </c>
      <c r="X68" s="24"/>
      <c r="Y68" s="27">
        <v>14.42</v>
      </c>
      <c r="Z68" s="27">
        <v>20.059999999999999</v>
      </c>
      <c r="AA68" s="41">
        <v>38</v>
      </c>
      <c r="AB68" s="13">
        <v>27</v>
      </c>
      <c r="AC68" s="13">
        <v>23</v>
      </c>
      <c r="AD68" s="32">
        <v>19</v>
      </c>
      <c r="AE68" s="13">
        <v>315</v>
      </c>
      <c r="AF68" s="42">
        <v>174</v>
      </c>
      <c r="AG68" s="13">
        <v>28</v>
      </c>
      <c r="AH68" s="13">
        <v>46</v>
      </c>
      <c r="AI68" s="13">
        <v>26</v>
      </c>
      <c r="AJ68" s="32">
        <v>28</v>
      </c>
      <c r="AK68" s="41">
        <v>63</v>
      </c>
    </row>
    <row r="69" spans="1:37" s="9" customFormat="1" x14ac:dyDescent="0.25">
      <c r="A69" s="24"/>
      <c r="B69" s="10"/>
      <c r="C69" s="27">
        <v>8.08</v>
      </c>
      <c r="D69" s="27">
        <v>10.26</v>
      </c>
      <c r="E69" s="24"/>
      <c r="F69" s="27">
        <v>13.53</v>
      </c>
      <c r="G69" s="27">
        <v>17.39</v>
      </c>
      <c r="H69" s="23">
        <v>37</v>
      </c>
      <c r="I69" s="13">
        <v>15</v>
      </c>
      <c r="J69" s="13">
        <v>37</v>
      </c>
      <c r="K69" s="13">
        <v>43</v>
      </c>
      <c r="L69" s="32">
        <v>16</v>
      </c>
      <c r="M69" s="13">
        <v>355</v>
      </c>
      <c r="N69" s="13">
        <v>195</v>
      </c>
      <c r="O69" s="13">
        <v>41</v>
      </c>
      <c r="P69" s="13">
        <v>54</v>
      </c>
      <c r="Q69" s="13">
        <v>28</v>
      </c>
      <c r="R69" s="32">
        <v>29</v>
      </c>
      <c r="S69" s="23">
        <v>64</v>
      </c>
      <c r="T69" s="24"/>
      <c r="U69" s="10"/>
      <c r="V69" s="27">
        <v>8.32</v>
      </c>
      <c r="W69" s="27">
        <v>12.16</v>
      </c>
      <c r="X69" s="24"/>
      <c r="Y69" s="27">
        <v>14.43</v>
      </c>
      <c r="Z69" s="27">
        <v>20.09</v>
      </c>
      <c r="AA69" s="41">
        <v>37</v>
      </c>
      <c r="AB69" s="13">
        <v>30</v>
      </c>
      <c r="AC69" s="13">
        <v>26</v>
      </c>
      <c r="AD69" s="32">
        <v>21</v>
      </c>
      <c r="AE69" s="13">
        <v>320</v>
      </c>
      <c r="AF69" s="13">
        <v>177</v>
      </c>
      <c r="AG69" s="13">
        <v>30</v>
      </c>
      <c r="AH69" s="13">
        <v>48</v>
      </c>
      <c r="AI69" s="13">
        <v>28</v>
      </c>
      <c r="AJ69" s="32">
        <v>29</v>
      </c>
      <c r="AK69" s="41">
        <v>64</v>
      </c>
    </row>
    <row r="70" spans="1:37" s="9" customFormat="1" x14ac:dyDescent="0.25">
      <c r="A70" s="28">
        <v>10.5</v>
      </c>
      <c r="B70" s="10"/>
      <c r="C70" s="27">
        <v>8.09</v>
      </c>
      <c r="D70" s="27">
        <v>10.29</v>
      </c>
      <c r="E70" s="24"/>
      <c r="F70" s="27">
        <v>13.54</v>
      </c>
      <c r="G70" s="27">
        <v>17.420000000000002</v>
      </c>
      <c r="H70" s="23">
        <v>36</v>
      </c>
      <c r="I70" s="13">
        <v>17</v>
      </c>
      <c r="J70" s="13">
        <v>40</v>
      </c>
      <c r="K70" s="13">
        <v>46</v>
      </c>
      <c r="L70" s="32">
        <v>17</v>
      </c>
      <c r="M70" s="13">
        <v>360</v>
      </c>
      <c r="N70" s="13">
        <v>198</v>
      </c>
      <c r="O70" s="13">
        <v>43</v>
      </c>
      <c r="P70" s="13">
        <v>56</v>
      </c>
      <c r="Q70" s="13">
        <v>30</v>
      </c>
      <c r="R70" s="32">
        <v>30</v>
      </c>
      <c r="S70" s="23">
        <v>65</v>
      </c>
      <c r="T70" s="28">
        <v>11</v>
      </c>
      <c r="U70" s="10"/>
      <c r="V70" s="27">
        <v>8.33</v>
      </c>
      <c r="W70" s="27">
        <v>12.19</v>
      </c>
      <c r="X70" s="24"/>
      <c r="Y70" s="27">
        <v>14.44</v>
      </c>
      <c r="Z70" s="27">
        <v>20.12</v>
      </c>
      <c r="AA70" s="41">
        <v>36</v>
      </c>
      <c r="AB70" s="13">
        <v>33</v>
      </c>
      <c r="AC70" s="13">
        <v>28</v>
      </c>
      <c r="AD70" s="32">
        <v>22</v>
      </c>
      <c r="AE70" s="13">
        <v>325</v>
      </c>
      <c r="AF70" s="42">
        <v>180</v>
      </c>
      <c r="AG70" s="13">
        <v>32</v>
      </c>
      <c r="AH70" s="13">
        <v>50</v>
      </c>
      <c r="AI70" s="13">
        <v>30</v>
      </c>
      <c r="AJ70" s="32">
        <v>30</v>
      </c>
      <c r="AK70" s="41">
        <v>65</v>
      </c>
    </row>
    <row r="71" spans="1:37" s="9" customFormat="1" x14ac:dyDescent="0.25">
      <c r="A71" s="24"/>
      <c r="B71" s="10"/>
      <c r="C71" s="27">
        <v>8.1</v>
      </c>
      <c r="D71" s="27">
        <v>10.32</v>
      </c>
      <c r="E71" s="24"/>
      <c r="F71" s="27">
        <v>13.55</v>
      </c>
      <c r="G71" s="27">
        <v>17.45</v>
      </c>
      <c r="H71" s="23">
        <v>35</v>
      </c>
      <c r="I71" s="13">
        <v>19</v>
      </c>
      <c r="J71" s="13">
        <v>43</v>
      </c>
      <c r="K71" s="13">
        <v>49</v>
      </c>
      <c r="L71" s="32">
        <v>18</v>
      </c>
      <c r="M71" s="13">
        <v>365</v>
      </c>
      <c r="N71" s="13">
        <v>201</v>
      </c>
      <c r="O71" s="13">
        <v>45</v>
      </c>
      <c r="P71" s="13">
        <v>58</v>
      </c>
      <c r="Q71" s="13">
        <v>31</v>
      </c>
      <c r="R71" s="32">
        <v>31</v>
      </c>
      <c r="S71" s="23">
        <v>66</v>
      </c>
      <c r="T71" s="24"/>
      <c r="U71" s="10"/>
      <c r="V71" s="27">
        <v>8.34</v>
      </c>
      <c r="W71" s="27">
        <v>12.22</v>
      </c>
      <c r="X71" s="24"/>
      <c r="Y71" s="27">
        <v>14.45</v>
      </c>
      <c r="Z71" s="27">
        <v>20.149999999999999</v>
      </c>
      <c r="AA71" s="41">
        <v>35</v>
      </c>
      <c r="AB71" s="13">
        <v>36</v>
      </c>
      <c r="AC71" s="13">
        <v>30</v>
      </c>
      <c r="AD71" s="32">
        <v>23</v>
      </c>
      <c r="AE71" s="13">
        <v>330</v>
      </c>
      <c r="AF71" s="13">
        <v>182</v>
      </c>
      <c r="AG71" s="13">
        <v>34</v>
      </c>
      <c r="AH71" s="13">
        <v>52</v>
      </c>
      <c r="AI71" s="13">
        <v>31</v>
      </c>
      <c r="AJ71" s="32">
        <v>31</v>
      </c>
      <c r="AK71" s="41">
        <v>66</v>
      </c>
    </row>
    <row r="72" spans="1:37" s="9" customFormat="1" x14ac:dyDescent="0.25">
      <c r="A72" s="24"/>
      <c r="B72" s="10"/>
      <c r="C72" s="27">
        <v>8.11</v>
      </c>
      <c r="D72" s="27">
        <v>10.35</v>
      </c>
      <c r="E72" s="28">
        <v>8.8000000000000007</v>
      </c>
      <c r="F72" s="27">
        <v>13.56</v>
      </c>
      <c r="G72" s="27">
        <v>17.48</v>
      </c>
      <c r="H72" s="23">
        <v>34</v>
      </c>
      <c r="I72" s="13">
        <v>21</v>
      </c>
      <c r="J72" s="13">
        <v>46</v>
      </c>
      <c r="K72" s="13">
        <v>52</v>
      </c>
      <c r="L72" s="32">
        <v>19</v>
      </c>
      <c r="M72" s="13">
        <v>370</v>
      </c>
      <c r="N72" s="13">
        <v>204</v>
      </c>
      <c r="O72" s="13">
        <v>47</v>
      </c>
      <c r="P72" s="13">
        <v>60</v>
      </c>
      <c r="Q72" s="13">
        <v>32</v>
      </c>
      <c r="R72" s="32">
        <v>32</v>
      </c>
      <c r="S72" s="23">
        <v>67</v>
      </c>
      <c r="T72" s="24"/>
      <c r="U72" s="10"/>
      <c r="V72" s="27">
        <v>8.36</v>
      </c>
      <c r="W72" s="27">
        <v>12.25</v>
      </c>
      <c r="X72" s="28">
        <v>9.1999999999999993</v>
      </c>
      <c r="Y72" s="27">
        <v>14.46</v>
      </c>
      <c r="Z72" s="27">
        <v>20.18</v>
      </c>
      <c r="AA72" s="41">
        <v>34</v>
      </c>
      <c r="AB72" s="13">
        <v>39</v>
      </c>
      <c r="AC72" s="13">
        <v>32</v>
      </c>
      <c r="AD72" s="32">
        <v>24</v>
      </c>
      <c r="AE72" s="13">
        <v>334</v>
      </c>
      <c r="AF72" s="42">
        <v>184</v>
      </c>
      <c r="AG72" s="13">
        <v>36</v>
      </c>
      <c r="AH72" s="13">
        <v>54</v>
      </c>
      <c r="AI72" s="13">
        <v>32</v>
      </c>
      <c r="AJ72" s="32">
        <v>32</v>
      </c>
      <c r="AK72" s="41">
        <v>67</v>
      </c>
    </row>
    <row r="73" spans="1:37" s="9" customFormat="1" x14ac:dyDescent="0.25">
      <c r="A73" s="28">
        <v>10.6</v>
      </c>
      <c r="B73" s="10"/>
      <c r="C73" s="27">
        <v>8.1199999999999992</v>
      </c>
      <c r="D73" s="27">
        <v>10.38</v>
      </c>
      <c r="E73" s="24"/>
      <c r="F73" s="27">
        <v>13.57</v>
      </c>
      <c r="G73" s="27">
        <v>17.52</v>
      </c>
      <c r="H73" s="23">
        <v>33</v>
      </c>
      <c r="I73" s="13">
        <v>22</v>
      </c>
      <c r="J73" s="13">
        <v>49</v>
      </c>
      <c r="K73" s="13">
        <v>55</v>
      </c>
      <c r="L73" s="32">
        <v>20</v>
      </c>
      <c r="M73" s="13">
        <v>375</v>
      </c>
      <c r="N73" s="13">
        <v>207</v>
      </c>
      <c r="O73" s="13">
        <v>48</v>
      </c>
      <c r="P73" s="13">
        <v>62</v>
      </c>
      <c r="Q73" s="13">
        <v>33</v>
      </c>
      <c r="R73" s="32">
        <v>33</v>
      </c>
      <c r="S73" s="23">
        <v>68</v>
      </c>
      <c r="T73" s="24"/>
      <c r="U73" s="10"/>
      <c r="V73" s="27">
        <v>8.3800000000000008</v>
      </c>
      <c r="W73" s="27">
        <v>12.28</v>
      </c>
      <c r="X73" s="24"/>
      <c r="Y73" s="27">
        <v>14.47</v>
      </c>
      <c r="Z73" s="27">
        <v>20.22</v>
      </c>
      <c r="AA73" s="41">
        <v>33</v>
      </c>
      <c r="AB73" s="13">
        <v>41</v>
      </c>
      <c r="AC73" s="13">
        <v>34</v>
      </c>
      <c r="AD73" s="32">
        <v>25</v>
      </c>
      <c r="AE73" s="13">
        <v>338</v>
      </c>
      <c r="AF73" s="13">
        <v>186</v>
      </c>
      <c r="AG73" s="13">
        <v>37</v>
      </c>
      <c r="AH73" s="13">
        <v>56</v>
      </c>
      <c r="AI73" s="13">
        <v>33</v>
      </c>
      <c r="AJ73" s="32">
        <v>33</v>
      </c>
      <c r="AK73" s="41">
        <v>68</v>
      </c>
    </row>
    <row r="74" spans="1:37" s="9" customFormat="1" x14ac:dyDescent="0.25">
      <c r="A74" s="24"/>
      <c r="B74" s="13">
        <v>5.6</v>
      </c>
      <c r="C74" s="27">
        <v>8.1300000000000008</v>
      </c>
      <c r="D74" s="27">
        <v>10.41</v>
      </c>
      <c r="E74" s="24"/>
      <c r="F74" s="27">
        <v>13.58</v>
      </c>
      <c r="G74" s="27">
        <v>17.559999999999999</v>
      </c>
      <c r="H74" s="23">
        <v>32</v>
      </c>
      <c r="I74" s="13">
        <v>23</v>
      </c>
      <c r="J74" s="13">
        <v>52</v>
      </c>
      <c r="K74" s="13">
        <v>58</v>
      </c>
      <c r="L74" s="32">
        <v>21</v>
      </c>
      <c r="M74" s="13">
        <v>379</v>
      </c>
      <c r="N74" s="13">
        <v>210</v>
      </c>
      <c r="O74" s="13">
        <v>49</v>
      </c>
      <c r="P74" s="13">
        <v>64</v>
      </c>
      <c r="Q74" s="13">
        <v>34</v>
      </c>
      <c r="R74" s="32">
        <v>34</v>
      </c>
      <c r="S74" s="23">
        <v>69</v>
      </c>
      <c r="T74" s="28">
        <v>11.1</v>
      </c>
      <c r="U74" s="13">
        <v>5.9</v>
      </c>
      <c r="V74" s="27">
        <v>8.4</v>
      </c>
      <c r="W74" s="27">
        <v>12.31</v>
      </c>
      <c r="X74" s="24"/>
      <c r="Y74" s="27">
        <v>14.48</v>
      </c>
      <c r="Z74" s="27">
        <v>20.260000000000002</v>
      </c>
      <c r="AA74" s="41">
        <v>32</v>
      </c>
      <c r="AB74" s="13">
        <v>43</v>
      </c>
      <c r="AC74" s="13">
        <v>36</v>
      </c>
      <c r="AD74" s="32">
        <v>26</v>
      </c>
      <c r="AE74" s="13">
        <v>342</v>
      </c>
      <c r="AF74" s="42">
        <v>188</v>
      </c>
      <c r="AG74" s="13">
        <v>38</v>
      </c>
      <c r="AH74" s="13">
        <v>58</v>
      </c>
      <c r="AI74" s="13">
        <v>34</v>
      </c>
      <c r="AJ74" s="32">
        <v>34</v>
      </c>
      <c r="AK74" s="41">
        <v>69</v>
      </c>
    </row>
    <row r="75" spans="1:37" s="9" customFormat="1" x14ac:dyDescent="0.25">
      <c r="A75" s="24"/>
      <c r="B75" s="10"/>
      <c r="C75" s="27">
        <v>8.14</v>
      </c>
      <c r="D75" s="27">
        <v>10.45</v>
      </c>
      <c r="E75" s="24"/>
      <c r="F75" s="27">
        <v>13.59</v>
      </c>
      <c r="G75" s="27">
        <v>18</v>
      </c>
      <c r="H75" s="23">
        <v>31</v>
      </c>
      <c r="I75" s="13">
        <v>24</v>
      </c>
      <c r="J75" s="13">
        <v>55</v>
      </c>
      <c r="K75" s="13">
        <v>61</v>
      </c>
      <c r="L75" s="25"/>
      <c r="M75" s="13">
        <v>383</v>
      </c>
      <c r="N75" s="13">
        <v>213</v>
      </c>
      <c r="O75" s="13">
        <v>50</v>
      </c>
      <c r="P75" s="13">
        <v>65</v>
      </c>
      <c r="Q75" s="13">
        <v>35</v>
      </c>
      <c r="R75" s="32">
        <v>35</v>
      </c>
      <c r="S75" s="23">
        <v>70</v>
      </c>
      <c r="T75" s="24"/>
      <c r="U75" s="10"/>
      <c r="V75" s="27">
        <v>8.42</v>
      </c>
      <c r="W75" s="27">
        <v>12.35</v>
      </c>
      <c r="X75" s="24"/>
      <c r="Y75" s="27">
        <v>14.49</v>
      </c>
      <c r="Z75" s="27">
        <v>20.3</v>
      </c>
      <c r="AA75" s="41">
        <v>31</v>
      </c>
      <c r="AB75" s="13">
        <v>45</v>
      </c>
      <c r="AC75" s="13">
        <v>38</v>
      </c>
      <c r="AD75" s="25"/>
      <c r="AE75" s="13">
        <v>346</v>
      </c>
      <c r="AF75" s="13">
        <v>190</v>
      </c>
      <c r="AG75" s="13">
        <v>39</v>
      </c>
      <c r="AH75" s="13">
        <v>60</v>
      </c>
      <c r="AI75" s="13">
        <v>35</v>
      </c>
      <c r="AJ75" s="32">
        <v>35</v>
      </c>
      <c r="AK75" s="41">
        <v>70</v>
      </c>
    </row>
    <row r="76" spans="1:37" s="9" customFormat="1" x14ac:dyDescent="0.25">
      <c r="A76" s="28">
        <v>10.7</v>
      </c>
      <c r="B76" s="10"/>
      <c r="C76" s="27">
        <v>8.15</v>
      </c>
      <c r="D76" s="27">
        <v>10.49</v>
      </c>
      <c r="E76" s="24"/>
      <c r="F76" s="27">
        <v>14</v>
      </c>
      <c r="G76" s="27">
        <v>18.05</v>
      </c>
      <c r="H76" s="23">
        <v>30</v>
      </c>
      <c r="I76" s="13">
        <v>25</v>
      </c>
      <c r="J76" s="13">
        <v>57</v>
      </c>
      <c r="K76" s="13">
        <v>64</v>
      </c>
      <c r="L76" s="32">
        <v>22</v>
      </c>
      <c r="M76" s="13">
        <v>387</v>
      </c>
      <c r="N76" s="13">
        <v>215</v>
      </c>
      <c r="O76" s="13">
        <v>51</v>
      </c>
      <c r="P76" s="13">
        <v>66</v>
      </c>
      <c r="Q76" s="13">
        <v>36</v>
      </c>
      <c r="R76" s="32">
        <v>36</v>
      </c>
      <c r="S76" s="23">
        <v>71</v>
      </c>
      <c r="T76" s="24"/>
      <c r="U76" s="10"/>
      <c r="V76" s="27">
        <v>8.44</v>
      </c>
      <c r="W76" s="27">
        <v>12.39</v>
      </c>
      <c r="X76" s="24"/>
      <c r="Y76" s="27">
        <v>14.5</v>
      </c>
      <c r="Z76" s="27">
        <v>20.350000000000001</v>
      </c>
      <c r="AA76" s="41">
        <v>30</v>
      </c>
      <c r="AB76" s="13">
        <v>47</v>
      </c>
      <c r="AC76" s="13">
        <v>40</v>
      </c>
      <c r="AD76" s="32">
        <v>27</v>
      </c>
      <c r="AE76" s="13">
        <v>350</v>
      </c>
      <c r="AF76" s="42">
        <v>192</v>
      </c>
      <c r="AG76" s="13">
        <v>40</v>
      </c>
      <c r="AH76" s="13">
        <v>61</v>
      </c>
      <c r="AI76" s="13">
        <v>36</v>
      </c>
      <c r="AJ76" s="32">
        <v>36</v>
      </c>
      <c r="AK76" s="41">
        <v>71</v>
      </c>
    </row>
    <row r="77" spans="1:37" s="9" customFormat="1" x14ac:dyDescent="0.25">
      <c r="A77" s="24"/>
      <c r="B77" s="10"/>
      <c r="C77" s="27">
        <v>8.16</v>
      </c>
      <c r="D77" s="27">
        <v>10.53</v>
      </c>
      <c r="E77" s="28">
        <v>8.9</v>
      </c>
      <c r="F77" s="27">
        <v>14.02</v>
      </c>
      <c r="G77" s="27">
        <v>18.100000000000001</v>
      </c>
      <c r="H77" s="23">
        <v>29</v>
      </c>
      <c r="I77" s="13">
        <v>26</v>
      </c>
      <c r="J77" s="13">
        <v>59</v>
      </c>
      <c r="K77" s="13">
        <v>67</v>
      </c>
      <c r="L77" s="25"/>
      <c r="M77" s="13">
        <v>391</v>
      </c>
      <c r="N77" s="13">
        <v>217</v>
      </c>
      <c r="O77" s="13">
        <v>52</v>
      </c>
      <c r="P77" s="13">
        <v>67</v>
      </c>
      <c r="Q77" s="10"/>
      <c r="R77" s="32">
        <v>37</v>
      </c>
      <c r="S77" s="23">
        <v>72</v>
      </c>
      <c r="T77" s="24"/>
      <c r="U77" s="10"/>
      <c r="V77" s="27">
        <v>8.4600000000000009</v>
      </c>
      <c r="W77" s="27">
        <v>12.43</v>
      </c>
      <c r="X77" s="28">
        <v>9.3000000000000007</v>
      </c>
      <c r="Y77" s="27">
        <v>14.52</v>
      </c>
      <c r="Z77" s="27">
        <v>20.399999999999999</v>
      </c>
      <c r="AA77" s="41">
        <v>29</v>
      </c>
      <c r="AB77" s="13">
        <v>49</v>
      </c>
      <c r="AC77" s="13">
        <v>42</v>
      </c>
      <c r="AD77" s="25"/>
      <c r="AE77" s="13">
        <v>353</v>
      </c>
      <c r="AF77" s="13">
        <v>194</v>
      </c>
      <c r="AG77" s="13">
        <v>41</v>
      </c>
      <c r="AH77" s="13">
        <v>62</v>
      </c>
      <c r="AI77" s="10"/>
      <c r="AJ77" s="32">
        <v>37</v>
      </c>
      <c r="AK77" s="41">
        <v>72</v>
      </c>
    </row>
    <row r="78" spans="1:37" s="9" customFormat="1" x14ac:dyDescent="0.25">
      <c r="A78" s="24"/>
      <c r="B78" s="10"/>
      <c r="C78" s="27">
        <v>8.17</v>
      </c>
      <c r="D78" s="27">
        <v>10.57</v>
      </c>
      <c r="E78" s="24"/>
      <c r="F78" s="27">
        <v>14.04</v>
      </c>
      <c r="G78" s="27">
        <v>18.149999999999999</v>
      </c>
      <c r="H78" s="23">
        <v>28</v>
      </c>
      <c r="I78" s="13">
        <v>27</v>
      </c>
      <c r="J78" s="13">
        <v>61</v>
      </c>
      <c r="K78" s="13">
        <v>70</v>
      </c>
      <c r="L78" s="32">
        <v>23</v>
      </c>
      <c r="M78" s="13">
        <v>395</v>
      </c>
      <c r="N78" s="13">
        <v>219</v>
      </c>
      <c r="O78" s="13">
        <v>53</v>
      </c>
      <c r="P78" s="13">
        <v>68</v>
      </c>
      <c r="Q78" s="13">
        <v>37</v>
      </c>
      <c r="R78" s="25"/>
      <c r="S78" s="23">
        <v>73</v>
      </c>
      <c r="T78" s="28">
        <v>11.2</v>
      </c>
      <c r="U78" s="10"/>
      <c r="V78" s="27">
        <v>8.48</v>
      </c>
      <c r="W78" s="27">
        <v>12.47</v>
      </c>
      <c r="X78" s="24"/>
      <c r="Y78" s="27">
        <v>14.54</v>
      </c>
      <c r="Z78" s="27">
        <v>20.45</v>
      </c>
      <c r="AA78" s="41">
        <v>28</v>
      </c>
      <c r="AB78" s="13">
        <v>51</v>
      </c>
      <c r="AC78" s="13">
        <v>44</v>
      </c>
      <c r="AD78" s="32">
        <v>28</v>
      </c>
      <c r="AE78" s="13">
        <v>356</v>
      </c>
      <c r="AF78" s="42">
        <v>196</v>
      </c>
      <c r="AG78" s="13">
        <v>42</v>
      </c>
      <c r="AH78" s="13">
        <v>63</v>
      </c>
      <c r="AI78" s="13">
        <v>37</v>
      </c>
      <c r="AJ78" s="25"/>
      <c r="AK78" s="41">
        <v>73</v>
      </c>
    </row>
    <row r="79" spans="1:37" s="9" customFormat="1" x14ac:dyDescent="0.25">
      <c r="A79" s="28">
        <v>10.8</v>
      </c>
      <c r="B79" s="10"/>
      <c r="C79" s="27">
        <v>8.18</v>
      </c>
      <c r="D79" s="27">
        <v>11.01</v>
      </c>
      <c r="E79" s="24"/>
      <c r="F79" s="27">
        <v>14.06</v>
      </c>
      <c r="G79" s="27">
        <v>18.2</v>
      </c>
      <c r="H79" s="23">
        <v>27</v>
      </c>
      <c r="I79" s="13">
        <v>28</v>
      </c>
      <c r="J79" s="13">
        <v>63</v>
      </c>
      <c r="K79" s="13">
        <v>73</v>
      </c>
      <c r="L79" s="25"/>
      <c r="M79" s="13">
        <v>399</v>
      </c>
      <c r="N79" s="13">
        <v>221</v>
      </c>
      <c r="O79" s="13">
        <v>54</v>
      </c>
      <c r="P79" s="13">
        <v>69</v>
      </c>
      <c r="Q79" s="13"/>
      <c r="R79" s="32">
        <v>38</v>
      </c>
      <c r="S79" s="23">
        <v>74</v>
      </c>
      <c r="T79" s="24"/>
      <c r="U79" s="10"/>
      <c r="V79" s="27">
        <v>8.5</v>
      </c>
      <c r="W79" s="27">
        <v>12.51</v>
      </c>
      <c r="X79" s="24"/>
      <c r="Y79" s="27">
        <v>14.56</v>
      </c>
      <c r="Z79" s="27">
        <v>20.5</v>
      </c>
      <c r="AA79" s="41">
        <v>27</v>
      </c>
      <c r="AB79" s="13">
        <v>53</v>
      </c>
      <c r="AC79" s="13">
        <v>46</v>
      </c>
      <c r="AD79" s="25"/>
      <c r="AE79" s="13">
        <v>359</v>
      </c>
      <c r="AF79" s="13">
        <v>198</v>
      </c>
      <c r="AG79" s="13">
        <v>43</v>
      </c>
      <c r="AH79" s="13">
        <v>64</v>
      </c>
      <c r="AI79" s="13"/>
      <c r="AJ79" s="32">
        <v>38</v>
      </c>
      <c r="AK79" s="41">
        <v>74</v>
      </c>
    </row>
    <row r="80" spans="1:37" s="9" customFormat="1" x14ac:dyDescent="0.25">
      <c r="A80" s="24"/>
      <c r="B80" s="10"/>
      <c r="C80" s="27">
        <v>8.19</v>
      </c>
      <c r="D80" s="27">
        <v>11.05</v>
      </c>
      <c r="E80" s="24"/>
      <c r="F80" s="27">
        <v>14.08</v>
      </c>
      <c r="G80" s="27">
        <v>18.25</v>
      </c>
      <c r="H80" s="23">
        <v>26</v>
      </c>
      <c r="I80" s="10"/>
      <c r="J80" s="13">
        <v>65</v>
      </c>
      <c r="K80" s="13">
        <v>76</v>
      </c>
      <c r="L80" s="25"/>
      <c r="M80" s="13">
        <v>403</v>
      </c>
      <c r="N80" s="13">
        <v>223</v>
      </c>
      <c r="O80" s="13">
        <v>55</v>
      </c>
      <c r="P80" s="13">
        <v>70</v>
      </c>
      <c r="Q80" s="13">
        <v>38</v>
      </c>
      <c r="R80" s="25"/>
      <c r="S80" s="41">
        <v>75</v>
      </c>
      <c r="T80" s="24"/>
      <c r="U80" s="10"/>
      <c r="V80" s="27">
        <v>8.52</v>
      </c>
      <c r="W80" s="27">
        <v>12.55</v>
      </c>
      <c r="X80" s="24"/>
      <c r="Y80" s="27">
        <v>14.58</v>
      </c>
      <c r="Z80" s="27">
        <v>20.55</v>
      </c>
      <c r="AA80" s="41">
        <v>26</v>
      </c>
      <c r="AB80" s="13">
        <v>55</v>
      </c>
      <c r="AC80" s="13">
        <v>48</v>
      </c>
      <c r="AD80" s="25"/>
      <c r="AE80" s="13">
        <v>362</v>
      </c>
      <c r="AF80" s="42">
        <v>200</v>
      </c>
      <c r="AG80" s="13">
        <v>44</v>
      </c>
      <c r="AH80" s="13">
        <v>65</v>
      </c>
      <c r="AI80" s="13">
        <v>38</v>
      </c>
      <c r="AJ80" s="25"/>
      <c r="AK80" s="41">
        <v>75</v>
      </c>
    </row>
    <row r="81" spans="1:37" s="9" customFormat="1" x14ac:dyDescent="0.25">
      <c r="A81" s="33">
        <v>10.9</v>
      </c>
      <c r="B81" s="12">
        <v>5.7</v>
      </c>
      <c r="C81" s="11">
        <v>8.1999999999999993</v>
      </c>
      <c r="D81" s="11">
        <v>11.1</v>
      </c>
      <c r="E81" s="33">
        <v>9</v>
      </c>
      <c r="F81" s="11">
        <v>14.1</v>
      </c>
      <c r="G81" s="11">
        <v>18.3</v>
      </c>
      <c r="H81" s="33">
        <v>25</v>
      </c>
      <c r="I81" s="163">
        <v>29</v>
      </c>
      <c r="J81" s="163">
        <v>67</v>
      </c>
      <c r="K81" s="12">
        <v>79</v>
      </c>
      <c r="L81" s="164">
        <v>24</v>
      </c>
      <c r="M81" s="163">
        <v>407</v>
      </c>
      <c r="N81" s="12">
        <v>225</v>
      </c>
      <c r="O81" s="12">
        <v>56</v>
      </c>
      <c r="P81" s="163">
        <v>71</v>
      </c>
      <c r="Q81" s="163"/>
      <c r="R81" s="164">
        <v>39</v>
      </c>
      <c r="S81" s="23">
        <v>76</v>
      </c>
      <c r="T81" s="33">
        <v>11.3</v>
      </c>
      <c r="U81" s="12">
        <v>6</v>
      </c>
      <c r="V81" s="11">
        <v>8.5500000000000007</v>
      </c>
      <c r="W81" s="11">
        <v>13</v>
      </c>
      <c r="X81" s="33">
        <v>9.4</v>
      </c>
      <c r="Y81" s="11">
        <v>15</v>
      </c>
      <c r="Z81" s="11">
        <v>21</v>
      </c>
      <c r="AA81" s="33">
        <v>25</v>
      </c>
      <c r="AB81" s="13">
        <v>57</v>
      </c>
      <c r="AC81" s="163">
        <v>50</v>
      </c>
      <c r="AD81" s="164">
        <v>29</v>
      </c>
      <c r="AE81" s="12">
        <v>365</v>
      </c>
      <c r="AF81" s="12">
        <v>202</v>
      </c>
      <c r="AG81" s="12">
        <v>45</v>
      </c>
      <c r="AH81" s="163">
        <v>66</v>
      </c>
      <c r="AI81" s="163"/>
      <c r="AJ81" s="164">
        <v>39</v>
      </c>
      <c r="AK81" s="41">
        <v>76</v>
      </c>
    </row>
    <row r="82" spans="1:37" s="9" customFormat="1" x14ac:dyDescent="0.25">
      <c r="A82" s="24"/>
      <c r="B82" s="10"/>
      <c r="C82" s="27">
        <v>8.2200000000000006</v>
      </c>
      <c r="D82" s="27">
        <v>11.12</v>
      </c>
      <c r="E82" s="24"/>
      <c r="F82" s="27">
        <v>14.12</v>
      </c>
      <c r="G82" s="27">
        <v>18.32</v>
      </c>
      <c r="H82" s="46">
        <v>24</v>
      </c>
      <c r="I82" s="10"/>
      <c r="J82" s="13">
        <v>69</v>
      </c>
      <c r="K82" s="13">
        <v>82</v>
      </c>
      <c r="L82" s="25"/>
      <c r="M82" s="13">
        <v>410</v>
      </c>
      <c r="N82" s="13">
        <v>227</v>
      </c>
      <c r="O82" s="13">
        <v>56.5</v>
      </c>
      <c r="P82" s="10"/>
      <c r="Q82" s="13">
        <v>39</v>
      </c>
      <c r="R82" s="25"/>
      <c r="S82" s="23">
        <v>77</v>
      </c>
      <c r="T82" s="24"/>
      <c r="U82" s="10"/>
      <c r="V82" s="27">
        <v>8.57</v>
      </c>
      <c r="W82" s="27">
        <v>13.02</v>
      </c>
      <c r="X82" s="24"/>
      <c r="Y82" s="27">
        <v>15.02</v>
      </c>
      <c r="Z82" s="27">
        <v>21.02</v>
      </c>
      <c r="AA82" s="34">
        <v>24</v>
      </c>
      <c r="AB82" s="13">
        <v>59</v>
      </c>
      <c r="AC82" s="13">
        <v>52</v>
      </c>
      <c r="AD82" s="25"/>
      <c r="AE82" s="13">
        <v>368</v>
      </c>
      <c r="AF82" s="42">
        <v>204</v>
      </c>
      <c r="AG82" s="13">
        <v>45.5</v>
      </c>
      <c r="AH82" s="10"/>
      <c r="AI82" s="13">
        <v>39</v>
      </c>
      <c r="AJ82" s="25"/>
      <c r="AK82" s="41">
        <v>77</v>
      </c>
    </row>
    <row r="83" spans="1:37" s="9" customFormat="1" x14ac:dyDescent="0.25">
      <c r="A83" s="28">
        <v>11</v>
      </c>
      <c r="B83" s="10">
        <v>5.8</v>
      </c>
      <c r="C83" s="27">
        <v>8.24</v>
      </c>
      <c r="D83" s="27">
        <v>11.14</v>
      </c>
      <c r="E83" s="24">
        <v>9.1</v>
      </c>
      <c r="F83" s="27">
        <v>14.14</v>
      </c>
      <c r="G83" s="27">
        <v>18.34</v>
      </c>
      <c r="H83" s="23">
        <v>23</v>
      </c>
      <c r="I83" s="13">
        <v>30</v>
      </c>
      <c r="J83" s="13">
        <v>71</v>
      </c>
      <c r="K83" s="13">
        <v>85</v>
      </c>
      <c r="L83" s="25"/>
      <c r="M83" s="13">
        <v>413</v>
      </c>
      <c r="N83" s="13">
        <v>229</v>
      </c>
      <c r="O83" s="13">
        <v>57</v>
      </c>
      <c r="P83" s="13">
        <v>72</v>
      </c>
      <c r="Q83" s="10"/>
      <c r="R83" s="32">
        <v>40</v>
      </c>
      <c r="S83" s="23">
        <v>78</v>
      </c>
      <c r="T83" s="24">
        <v>11.4</v>
      </c>
      <c r="U83" s="10">
        <v>6.1</v>
      </c>
      <c r="V83" s="27">
        <v>8.59</v>
      </c>
      <c r="W83" s="27">
        <v>13.04</v>
      </c>
      <c r="X83" s="24">
        <v>9.5</v>
      </c>
      <c r="Y83" s="27">
        <v>15.04</v>
      </c>
      <c r="Z83" s="27">
        <v>21.04</v>
      </c>
      <c r="AA83" s="41">
        <v>23</v>
      </c>
      <c r="AB83" s="13">
        <v>61</v>
      </c>
      <c r="AC83" s="13">
        <v>54</v>
      </c>
      <c r="AD83" s="25"/>
      <c r="AE83" s="13">
        <v>371</v>
      </c>
      <c r="AF83" s="13">
        <v>206</v>
      </c>
      <c r="AG83" s="13">
        <v>46</v>
      </c>
      <c r="AH83" s="13">
        <v>67</v>
      </c>
      <c r="AI83" s="10"/>
      <c r="AJ83" s="32">
        <v>40</v>
      </c>
      <c r="AK83" s="41">
        <v>78</v>
      </c>
    </row>
    <row r="84" spans="1:37" s="9" customFormat="1" x14ac:dyDescent="0.25">
      <c r="A84" s="24"/>
      <c r="B84" s="10"/>
      <c r="C84" s="27">
        <v>8.26</v>
      </c>
      <c r="D84" s="27">
        <v>11.16</v>
      </c>
      <c r="E84" s="24"/>
      <c r="F84" s="27">
        <v>14.16</v>
      </c>
      <c r="G84" s="27">
        <v>18.36</v>
      </c>
      <c r="H84" s="23">
        <v>22</v>
      </c>
      <c r="I84" s="10"/>
      <c r="J84" s="13">
        <v>73</v>
      </c>
      <c r="K84" s="13">
        <v>88</v>
      </c>
      <c r="L84" s="32">
        <v>25</v>
      </c>
      <c r="M84" s="13">
        <v>416</v>
      </c>
      <c r="N84" s="13">
        <v>231</v>
      </c>
      <c r="O84" s="13">
        <v>57.5</v>
      </c>
      <c r="P84" s="10"/>
      <c r="Q84" s="13">
        <v>40</v>
      </c>
      <c r="R84" s="25"/>
      <c r="S84" s="23">
        <v>79</v>
      </c>
      <c r="T84" s="24"/>
      <c r="U84" s="10"/>
      <c r="V84" s="27">
        <v>9.01</v>
      </c>
      <c r="W84" s="27">
        <v>13.06</v>
      </c>
      <c r="X84" s="24"/>
      <c r="Y84" s="27">
        <v>15.06</v>
      </c>
      <c r="Z84" s="27">
        <v>21.06</v>
      </c>
      <c r="AA84" s="41">
        <v>22</v>
      </c>
      <c r="AB84" s="13">
        <v>63</v>
      </c>
      <c r="AC84" s="13">
        <v>56</v>
      </c>
      <c r="AD84" s="32">
        <v>30</v>
      </c>
      <c r="AE84" s="13">
        <v>374</v>
      </c>
      <c r="AF84" s="42">
        <v>208</v>
      </c>
      <c r="AG84" s="13">
        <v>46.5</v>
      </c>
      <c r="AH84" s="10"/>
      <c r="AI84" s="13">
        <v>40</v>
      </c>
      <c r="AJ84" s="25"/>
      <c r="AK84" s="41">
        <v>79</v>
      </c>
    </row>
    <row r="85" spans="1:37" s="9" customFormat="1" x14ac:dyDescent="0.25">
      <c r="A85" s="24">
        <v>11.1</v>
      </c>
      <c r="B85" s="10">
        <v>5.8999999999999995</v>
      </c>
      <c r="C85" s="27">
        <v>8.2799999999999994</v>
      </c>
      <c r="D85" s="27">
        <v>11.18</v>
      </c>
      <c r="E85" s="24">
        <v>9.1999999999999993</v>
      </c>
      <c r="F85" s="27">
        <v>14.18</v>
      </c>
      <c r="G85" s="27">
        <v>18.38</v>
      </c>
      <c r="H85" s="23">
        <v>21</v>
      </c>
      <c r="I85" s="13">
        <v>31</v>
      </c>
      <c r="J85" s="13">
        <v>75</v>
      </c>
      <c r="K85" s="13">
        <v>90</v>
      </c>
      <c r="L85" s="25"/>
      <c r="M85" s="13">
        <v>419</v>
      </c>
      <c r="N85" s="13">
        <v>233</v>
      </c>
      <c r="O85" s="13">
        <v>58</v>
      </c>
      <c r="P85" s="13">
        <v>73</v>
      </c>
      <c r="Q85" s="10"/>
      <c r="R85" s="32">
        <v>41</v>
      </c>
      <c r="S85" s="23">
        <v>80</v>
      </c>
      <c r="T85" s="24">
        <v>11.5</v>
      </c>
      <c r="U85" s="10">
        <v>6.1999999999999993</v>
      </c>
      <c r="V85" s="27">
        <v>9.0299999999999994</v>
      </c>
      <c r="W85" s="27">
        <v>13.08</v>
      </c>
      <c r="X85" s="24">
        <v>9.6</v>
      </c>
      <c r="Y85" s="27">
        <v>15.08</v>
      </c>
      <c r="Z85" s="27">
        <v>21.08</v>
      </c>
      <c r="AA85" s="41">
        <v>21</v>
      </c>
      <c r="AB85" s="13">
        <v>65</v>
      </c>
      <c r="AC85" s="13">
        <v>58</v>
      </c>
      <c r="AD85" s="25"/>
      <c r="AE85" s="13">
        <v>377</v>
      </c>
      <c r="AF85" s="13">
        <v>210</v>
      </c>
      <c r="AG85" s="13">
        <v>47</v>
      </c>
      <c r="AH85" s="13">
        <v>68</v>
      </c>
      <c r="AI85" s="10"/>
      <c r="AJ85" s="32">
        <v>41</v>
      </c>
      <c r="AK85" s="41">
        <v>80</v>
      </c>
    </row>
    <row r="86" spans="1:37" s="9" customFormat="1" x14ac:dyDescent="0.25">
      <c r="A86" s="24"/>
      <c r="B86" s="10"/>
      <c r="C86" s="27">
        <v>8.3000000000000007</v>
      </c>
      <c r="D86" s="27">
        <v>11.2</v>
      </c>
      <c r="E86" s="24"/>
      <c r="F86" s="27">
        <v>14.2</v>
      </c>
      <c r="G86" s="27">
        <v>18.399999999999999</v>
      </c>
      <c r="H86" s="23">
        <v>20</v>
      </c>
      <c r="I86" s="10"/>
      <c r="J86" s="13">
        <v>77</v>
      </c>
      <c r="K86" s="13">
        <v>92</v>
      </c>
      <c r="L86" s="25"/>
      <c r="M86" s="13">
        <v>422</v>
      </c>
      <c r="N86" s="13">
        <v>235</v>
      </c>
      <c r="O86" s="13">
        <v>58.5</v>
      </c>
      <c r="P86" s="10"/>
      <c r="Q86" s="13">
        <v>41</v>
      </c>
      <c r="R86" s="32"/>
      <c r="S86" s="23">
        <v>81</v>
      </c>
      <c r="T86" s="24"/>
      <c r="U86" s="10"/>
      <c r="V86" s="27">
        <v>9.0500000000000007</v>
      </c>
      <c r="W86" s="27">
        <v>13.1</v>
      </c>
      <c r="X86" s="24"/>
      <c r="Y86" s="27">
        <v>15.1</v>
      </c>
      <c r="Z86" s="27">
        <v>21.1</v>
      </c>
      <c r="AA86" s="41">
        <v>20</v>
      </c>
      <c r="AB86" s="13">
        <v>67</v>
      </c>
      <c r="AC86" s="13">
        <v>60</v>
      </c>
      <c r="AD86" s="25"/>
      <c r="AE86" s="13">
        <v>380</v>
      </c>
      <c r="AF86" s="42">
        <v>212</v>
      </c>
      <c r="AG86" s="13">
        <v>47.5</v>
      </c>
      <c r="AH86" s="10"/>
      <c r="AI86" s="13">
        <v>41</v>
      </c>
      <c r="AJ86" s="32"/>
      <c r="AK86" s="41">
        <v>81</v>
      </c>
    </row>
    <row r="87" spans="1:37" s="9" customFormat="1" x14ac:dyDescent="0.25">
      <c r="A87" s="24">
        <v>11.2</v>
      </c>
      <c r="B87" s="13">
        <v>6</v>
      </c>
      <c r="C87" s="27">
        <v>8.32</v>
      </c>
      <c r="D87" s="27">
        <v>11.22</v>
      </c>
      <c r="E87" s="24">
        <v>9.2999999999999989</v>
      </c>
      <c r="F87" s="27">
        <v>14.22</v>
      </c>
      <c r="G87" s="27">
        <v>18.420000000000002</v>
      </c>
      <c r="H87" s="23">
        <v>19</v>
      </c>
      <c r="I87" s="13">
        <v>32</v>
      </c>
      <c r="J87" s="13">
        <v>79</v>
      </c>
      <c r="K87" s="13">
        <v>94</v>
      </c>
      <c r="L87" s="32">
        <v>26</v>
      </c>
      <c r="M87" s="13">
        <v>425</v>
      </c>
      <c r="N87" s="13">
        <v>237</v>
      </c>
      <c r="O87" s="13">
        <v>59</v>
      </c>
      <c r="P87" s="13">
        <v>74</v>
      </c>
      <c r="Q87" s="10"/>
      <c r="R87" s="32">
        <v>42</v>
      </c>
      <c r="S87" s="23">
        <v>82</v>
      </c>
      <c r="T87" s="24">
        <v>11.6</v>
      </c>
      <c r="U87" s="10">
        <v>6.2999999999999989</v>
      </c>
      <c r="V87" s="27">
        <v>9.07</v>
      </c>
      <c r="W87" s="27">
        <v>13.12</v>
      </c>
      <c r="X87" s="24">
        <v>9.6999999999999993</v>
      </c>
      <c r="Y87" s="27">
        <v>15.12</v>
      </c>
      <c r="Z87" s="27">
        <v>21.13</v>
      </c>
      <c r="AA87" s="41">
        <v>19</v>
      </c>
      <c r="AB87" s="13">
        <v>69</v>
      </c>
      <c r="AC87" s="13">
        <v>62</v>
      </c>
      <c r="AD87" s="32">
        <v>31</v>
      </c>
      <c r="AE87" s="13">
        <v>382</v>
      </c>
      <c r="AF87" s="42">
        <v>213</v>
      </c>
      <c r="AG87" s="13">
        <v>48</v>
      </c>
      <c r="AH87" s="13">
        <v>69</v>
      </c>
      <c r="AI87" s="10"/>
      <c r="AJ87" s="32">
        <v>42</v>
      </c>
      <c r="AK87" s="41">
        <v>82</v>
      </c>
    </row>
    <row r="88" spans="1:37" s="9" customFormat="1" x14ac:dyDescent="0.25">
      <c r="A88" s="24"/>
      <c r="B88" s="10"/>
      <c r="C88" s="27">
        <v>8.34</v>
      </c>
      <c r="D88" s="27">
        <v>11.24</v>
      </c>
      <c r="E88" s="24"/>
      <c r="F88" s="27">
        <v>14.24</v>
      </c>
      <c r="G88" s="27">
        <v>18.440000000000001</v>
      </c>
      <c r="H88" s="23">
        <v>18</v>
      </c>
      <c r="I88" s="10"/>
      <c r="J88" s="13">
        <v>81</v>
      </c>
      <c r="K88" s="13">
        <v>96</v>
      </c>
      <c r="L88" s="25"/>
      <c r="M88" s="13">
        <v>428</v>
      </c>
      <c r="N88" s="13">
        <v>239</v>
      </c>
      <c r="O88" s="13">
        <v>59.5</v>
      </c>
      <c r="P88" s="10"/>
      <c r="Q88" s="13">
        <v>42</v>
      </c>
      <c r="R88" s="25"/>
      <c r="S88" s="23">
        <v>83</v>
      </c>
      <c r="T88" s="24"/>
      <c r="U88" s="10"/>
      <c r="V88" s="27">
        <v>9.09</v>
      </c>
      <c r="W88" s="27">
        <v>13.14</v>
      </c>
      <c r="X88" s="24"/>
      <c r="Y88" s="27">
        <v>15.14</v>
      </c>
      <c r="Z88" s="27">
        <v>21.16</v>
      </c>
      <c r="AA88" s="41">
        <v>18</v>
      </c>
      <c r="AB88" s="13">
        <v>71</v>
      </c>
      <c r="AC88" s="13">
        <v>64</v>
      </c>
      <c r="AD88" s="25"/>
      <c r="AE88" s="13">
        <v>384</v>
      </c>
      <c r="AF88" s="42">
        <v>214</v>
      </c>
      <c r="AG88" s="13">
        <v>48.5</v>
      </c>
      <c r="AH88" s="10"/>
      <c r="AI88" s="13">
        <v>42</v>
      </c>
      <c r="AJ88" s="25"/>
      <c r="AK88" s="41">
        <v>83</v>
      </c>
    </row>
    <row r="89" spans="1:37" s="9" customFormat="1" x14ac:dyDescent="0.25">
      <c r="A89" s="24">
        <v>11.299999999999999</v>
      </c>
      <c r="B89" s="10">
        <v>6.0999999999999988</v>
      </c>
      <c r="C89" s="27">
        <v>8.36</v>
      </c>
      <c r="D89" s="27">
        <v>11.26</v>
      </c>
      <c r="E89" s="24">
        <v>9.3999999999999986</v>
      </c>
      <c r="F89" s="27">
        <v>14.26</v>
      </c>
      <c r="G89" s="27">
        <v>18.46</v>
      </c>
      <c r="H89" s="23">
        <v>17</v>
      </c>
      <c r="I89" s="13">
        <v>33</v>
      </c>
      <c r="J89" s="13">
        <v>83</v>
      </c>
      <c r="K89" s="13">
        <v>98</v>
      </c>
      <c r="L89" s="25"/>
      <c r="M89" s="13">
        <v>431</v>
      </c>
      <c r="N89" s="13">
        <v>241</v>
      </c>
      <c r="O89" s="13">
        <v>60</v>
      </c>
      <c r="P89" s="13">
        <v>75</v>
      </c>
      <c r="Q89" s="10"/>
      <c r="R89" s="32">
        <v>43</v>
      </c>
      <c r="S89" s="23">
        <v>84</v>
      </c>
      <c r="T89" s="24">
        <v>11.7</v>
      </c>
      <c r="U89" s="10">
        <v>6.3999999999999986</v>
      </c>
      <c r="V89" s="27">
        <v>9.11</v>
      </c>
      <c r="W89" s="27">
        <v>13.16</v>
      </c>
      <c r="X89" s="24">
        <v>9.7999999999999989</v>
      </c>
      <c r="Y89" s="27">
        <v>15.16</v>
      </c>
      <c r="Z89" s="27">
        <v>21.19</v>
      </c>
      <c r="AA89" s="41">
        <v>17</v>
      </c>
      <c r="AB89" s="13">
        <v>73</v>
      </c>
      <c r="AC89" s="13">
        <v>66</v>
      </c>
      <c r="AD89" s="25"/>
      <c r="AE89" s="13">
        <v>386</v>
      </c>
      <c r="AF89" s="42">
        <v>215</v>
      </c>
      <c r="AG89" s="13">
        <v>49</v>
      </c>
      <c r="AH89" s="13">
        <v>70</v>
      </c>
      <c r="AI89" s="10"/>
      <c r="AJ89" s="32">
        <v>43</v>
      </c>
      <c r="AK89" s="41">
        <v>84</v>
      </c>
    </row>
    <row r="90" spans="1:37" s="9" customFormat="1" x14ac:dyDescent="0.25">
      <c r="A90" s="24"/>
      <c r="B90" s="10"/>
      <c r="C90" s="27">
        <v>8.3800000000000008</v>
      </c>
      <c r="D90" s="27">
        <v>11.28</v>
      </c>
      <c r="E90" s="24"/>
      <c r="F90" s="27">
        <v>14.28</v>
      </c>
      <c r="G90" s="27">
        <v>18.48</v>
      </c>
      <c r="H90" s="23">
        <v>16</v>
      </c>
      <c r="I90" s="13"/>
      <c r="J90" s="13">
        <v>85</v>
      </c>
      <c r="K90" s="13">
        <v>100</v>
      </c>
      <c r="L90" s="25"/>
      <c r="M90" s="13">
        <v>434</v>
      </c>
      <c r="N90" s="13">
        <v>243</v>
      </c>
      <c r="O90" s="13">
        <v>60.5</v>
      </c>
      <c r="P90" s="10"/>
      <c r="Q90" s="13">
        <v>43</v>
      </c>
      <c r="R90" s="32"/>
      <c r="S90" s="23">
        <v>85</v>
      </c>
      <c r="T90" s="24"/>
      <c r="U90" s="10"/>
      <c r="V90" s="27">
        <v>9.1300000000000008</v>
      </c>
      <c r="W90" s="27">
        <v>13.18</v>
      </c>
      <c r="X90" s="24"/>
      <c r="Y90" s="27">
        <v>15.18</v>
      </c>
      <c r="Z90" s="27">
        <v>21.22</v>
      </c>
      <c r="AA90" s="41">
        <v>16</v>
      </c>
      <c r="AB90" s="13">
        <v>75</v>
      </c>
      <c r="AC90" s="13">
        <v>68</v>
      </c>
      <c r="AD90" s="25"/>
      <c r="AE90" s="13">
        <v>388</v>
      </c>
      <c r="AF90" s="42">
        <v>216</v>
      </c>
      <c r="AG90" s="13">
        <v>49.5</v>
      </c>
      <c r="AH90" s="10"/>
      <c r="AI90" s="13">
        <v>43</v>
      </c>
      <c r="AJ90" s="32"/>
      <c r="AK90" s="41">
        <v>85</v>
      </c>
    </row>
    <row r="91" spans="1:37" s="9" customFormat="1" x14ac:dyDescent="0.25">
      <c r="A91" s="24">
        <v>11.399999999999999</v>
      </c>
      <c r="B91" s="10">
        <v>6.1999999999999984</v>
      </c>
      <c r="C91" s="27">
        <v>8.4</v>
      </c>
      <c r="D91" s="27">
        <v>11.3</v>
      </c>
      <c r="E91" s="24">
        <v>9.4999999999999982</v>
      </c>
      <c r="F91" s="27">
        <v>14.3</v>
      </c>
      <c r="G91" s="27">
        <v>18.5</v>
      </c>
      <c r="H91" s="23">
        <v>15</v>
      </c>
      <c r="I91" s="13">
        <v>34</v>
      </c>
      <c r="J91" s="13">
        <v>86</v>
      </c>
      <c r="K91" s="13">
        <v>102</v>
      </c>
      <c r="L91" s="32">
        <v>27</v>
      </c>
      <c r="M91" s="13">
        <v>436</v>
      </c>
      <c r="N91" s="13">
        <v>245</v>
      </c>
      <c r="O91" s="13">
        <v>61</v>
      </c>
      <c r="P91" s="13">
        <v>76</v>
      </c>
      <c r="Q91" s="10"/>
      <c r="R91" s="32">
        <v>44</v>
      </c>
      <c r="S91" s="23">
        <v>86</v>
      </c>
      <c r="T91" s="24">
        <v>11.799999999999999</v>
      </c>
      <c r="U91" s="10">
        <v>6.4999999999999982</v>
      </c>
      <c r="V91" s="27">
        <v>9.15</v>
      </c>
      <c r="W91" s="27">
        <v>13.2</v>
      </c>
      <c r="X91" s="24">
        <v>9.8999999999999986</v>
      </c>
      <c r="Y91" s="27">
        <v>15.2</v>
      </c>
      <c r="Z91" s="27">
        <v>21.25</v>
      </c>
      <c r="AA91" s="41">
        <v>15</v>
      </c>
      <c r="AB91" s="13">
        <v>76</v>
      </c>
      <c r="AC91" s="13">
        <v>70</v>
      </c>
      <c r="AD91" s="32">
        <v>32</v>
      </c>
      <c r="AE91" s="13">
        <v>390</v>
      </c>
      <c r="AF91" s="42">
        <v>217</v>
      </c>
      <c r="AG91" s="13">
        <v>50</v>
      </c>
      <c r="AH91" s="13">
        <v>71</v>
      </c>
      <c r="AI91" s="10"/>
      <c r="AJ91" s="32">
        <v>44</v>
      </c>
      <c r="AK91" s="41">
        <v>86</v>
      </c>
    </row>
    <row r="92" spans="1:37" s="9" customFormat="1" x14ac:dyDescent="0.25">
      <c r="A92" s="24">
        <v>11.499999999999998</v>
      </c>
      <c r="B92" s="10">
        <v>6.299999999999998</v>
      </c>
      <c r="C92" s="27">
        <v>8.43</v>
      </c>
      <c r="D92" s="27">
        <v>11.33</v>
      </c>
      <c r="E92" s="24">
        <v>9.5999999999999979</v>
      </c>
      <c r="F92" s="27">
        <v>14.33</v>
      </c>
      <c r="G92" s="27">
        <v>18.53</v>
      </c>
      <c r="H92" s="23">
        <v>14</v>
      </c>
      <c r="I92" s="10"/>
      <c r="J92" s="13">
        <v>87</v>
      </c>
      <c r="K92" s="13">
        <v>104</v>
      </c>
      <c r="L92" s="25"/>
      <c r="M92" s="13">
        <v>438</v>
      </c>
      <c r="N92" s="13">
        <v>247</v>
      </c>
      <c r="O92" s="13">
        <v>61.4</v>
      </c>
      <c r="P92" s="10"/>
      <c r="Q92" s="13">
        <v>44</v>
      </c>
      <c r="R92" s="25"/>
      <c r="S92" s="23">
        <v>87</v>
      </c>
      <c r="T92" s="24">
        <v>11.899999999999999</v>
      </c>
      <c r="U92" s="10">
        <v>6.5999999999999979</v>
      </c>
      <c r="V92" s="27">
        <v>9.17</v>
      </c>
      <c r="W92" s="27">
        <v>13.23</v>
      </c>
      <c r="X92" s="28">
        <v>10</v>
      </c>
      <c r="Y92" s="27">
        <v>15.23</v>
      </c>
      <c r="Z92" s="27">
        <v>21.28</v>
      </c>
      <c r="AA92" s="41">
        <v>14</v>
      </c>
      <c r="AB92" s="13">
        <v>77</v>
      </c>
      <c r="AC92" s="13">
        <v>72</v>
      </c>
      <c r="AD92" s="25"/>
      <c r="AE92" s="13">
        <v>392</v>
      </c>
      <c r="AF92" s="42">
        <v>218</v>
      </c>
      <c r="AG92" s="13">
        <v>50.4</v>
      </c>
      <c r="AH92" s="10"/>
      <c r="AI92" s="13">
        <v>44</v>
      </c>
      <c r="AJ92" s="25"/>
      <c r="AK92" s="41">
        <v>87</v>
      </c>
    </row>
    <row r="93" spans="1:37" s="9" customFormat="1" x14ac:dyDescent="0.25">
      <c r="A93" s="24">
        <v>11.599999999999998</v>
      </c>
      <c r="B93" s="10">
        <v>6.3999999999999977</v>
      </c>
      <c r="C93" s="27">
        <v>8.4600000000000009</v>
      </c>
      <c r="D93" s="27">
        <v>11.36</v>
      </c>
      <c r="E93" s="24">
        <v>9.6999999999999975</v>
      </c>
      <c r="F93" s="27">
        <v>14.36</v>
      </c>
      <c r="G93" s="27">
        <v>18.559999999999999</v>
      </c>
      <c r="H93" s="23">
        <v>13</v>
      </c>
      <c r="I93" s="10"/>
      <c r="J93" s="13">
        <v>88</v>
      </c>
      <c r="K93" s="13">
        <v>106</v>
      </c>
      <c r="L93" s="25"/>
      <c r="M93" s="13">
        <v>440</v>
      </c>
      <c r="N93" s="13">
        <v>248</v>
      </c>
      <c r="O93" s="13">
        <v>61.7</v>
      </c>
      <c r="P93" s="13"/>
      <c r="Q93" s="10"/>
      <c r="R93" s="32">
        <v>45</v>
      </c>
      <c r="S93" s="23">
        <v>88</v>
      </c>
      <c r="T93" s="28">
        <v>12</v>
      </c>
      <c r="U93" s="10">
        <v>6.6999999999999975</v>
      </c>
      <c r="V93" s="27">
        <v>9.19</v>
      </c>
      <c r="W93" s="27">
        <v>13.26</v>
      </c>
      <c r="X93" s="24">
        <v>10.099999999999998</v>
      </c>
      <c r="Y93" s="27">
        <v>15.26</v>
      </c>
      <c r="Z93" s="27">
        <v>21.31</v>
      </c>
      <c r="AA93" s="41">
        <v>13</v>
      </c>
      <c r="AB93" s="13">
        <v>78</v>
      </c>
      <c r="AC93" s="13">
        <v>73</v>
      </c>
      <c r="AD93" s="25"/>
      <c r="AE93" s="13">
        <v>393</v>
      </c>
      <c r="AF93" s="42">
        <v>219</v>
      </c>
      <c r="AG93" s="13">
        <v>50.7</v>
      </c>
      <c r="AH93" s="13"/>
      <c r="AI93" s="10"/>
      <c r="AJ93" s="32">
        <v>45</v>
      </c>
      <c r="AK93" s="41">
        <v>88</v>
      </c>
    </row>
    <row r="94" spans="1:37" s="9" customFormat="1" x14ac:dyDescent="0.25">
      <c r="A94" s="24">
        <v>11.699999999999998</v>
      </c>
      <c r="B94" s="10">
        <v>6.4999999999999973</v>
      </c>
      <c r="C94" s="27">
        <v>8.49</v>
      </c>
      <c r="D94" s="27">
        <v>11.39</v>
      </c>
      <c r="E94" s="24">
        <v>9.7999999999999972</v>
      </c>
      <c r="F94" s="27">
        <v>14.39</v>
      </c>
      <c r="G94" s="27">
        <v>18.59</v>
      </c>
      <c r="H94" s="23">
        <v>12</v>
      </c>
      <c r="I94" s="13">
        <v>35</v>
      </c>
      <c r="J94" s="13">
        <v>89</v>
      </c>
      <c r="K94" s="13">
        <v>108</v>
      </c>
      <c r="L94" s="25"/>
      <c r="M94" s="13">
        <v>442</v>
      </c>
      <c r="N94" s="13">
        <v>249</v>
      </c>
      <c r="O94" s="13">
        <v>62</v>
      </c>
      <c r="P94" s="13">
        <v>77</v>
      </c>
      <c r="Q94" s="13">
        <v>45</v>
      </c>
      <c r="R94" s="32"/>
      <c r="S94" s="23">
        <v>89</v>
      </c>
      <c r="T94" s="24">
        <v>12.099999999999998</v>
      </c>
      <c r="U94" s="10">
        <v>6.7999999999999972</v>
      </c>
      <c r="V94" s="27">
        <v>9.2100000000000009</v>
      </c>
      <c r="W94" s="27">
        <v>13.29</v>
      </c>
      <c r="X94" s="24">
        <v>10.199999999999998</v>
      </c>
      <c r="Y94" s="27">
        <v>15.29</v>
      </c>
      <c r="Z94" s="27">
        <v>21.34</v>
      </c>
      <c r="AA94" s="41">
        <v>12</v>
      </c>
      <c r="AB94" s="13">
        <v>79</v>
      </c>
      <c r="AC94" s="13">
        <v>74</v>
      </c>
      <c r="AD94" s="25"/>
      <c r="AE94" s="13">
        <v>394</v>
      </c>
      <c r="AF94" s="42">
        <v>220</v>
      </c>
      <c r="AG94" s="13">
        <v>51</v>
      </c>
      <c r="AH94" s="13">
        <v>72</v>
      </c>
      <c r="AI94" s="13">
        <v>45</v>
      </c>
      <c r="AJ94" s="32"/>
      <c r="AK94" s="41">
        <v>89</v>
      </c>
    </row>
    <row r="95" spans="1:37" s="9" customFormat="1" x14ac:dyDescent="0.25">
      <c r="A95" s="24">
        <v>11.799999999999997</v>
      </c>
      <c r="B95" s="10">
        <v>6.599999999999997</v>
      </c>
      <c r="C95" s="27">
        <v>8.52</v>
      </c>
      <c r="D95" s="27">
        <v>11.42</v>
      </c>
      <c r="E95" s="24">
        <v>9.8999999999999968</v>
      </c>
      <c r="F95" s="27">
        <v>14.42</v>
      </c>
      <c r="G95" s="27">
        <v>19.02</v>
      </c>
      <c r="H95" s="23">
        <v>11</v>
      </c>
      <c r="I95" s="10"/>
      <c r="J95" s="13">
        <v>90</v>
      </c>
      <c r="K95" s="13">
        <v>110</v>
      </c>
      <c r="L95" s="32">
        <v>28</v>
      </c>
      <c r="M95" s="13">
        <v>444</v>
      </c>
      <c r="N95" s="13">
        <v>250</v>
      </c>
      <c r="O95" s="13">
        <v>62.4</v>
      </c>
      <c r="P95" s="13"/>
      <c r="Q95" s="10"/>
      <c r="R95" s="32">
        <v>46</v>
      </c>
      <c r="S95" s="23">
        <v>90</v>
      </c>
      <c r="T95" s="24">
        <v>12.199999999999998</v>
      </c>
      <c r="U95" s="10">
        <v>6.8999999999999968</v>
      </c>
      <c r="V95" s="27">
        <v>9.23</v>
      </c>
      <c r="W95" s="27">
        <v>13.32</v>
      </c>
      <c r="X95" s="24">
        <v>10.299999999999997</v>
      </c>
      <c r="Y95" s="27">
        <v>15.32</v>
      </c>
      <c r="Z95" s="27">
        <v>21.37</v>
      </c>
      <c r="AA95" s="41">
        <v>11</v>
      </c>
      <c r="AB95" s="13">
        <v>80</v>
      </c>
      <c r="AC95" s="13">
        <v>75</v>
      </c>
      <c r="AD95" s="32">
        <v>33</v>
      </c>
      <c r="AE95" s="13">
        <v>395</v>
      </c>
      <c r="AF95" s="42">
        <v>221</v>
      </c>
      <c r="AG95" s="13">
        <v>51.4</v>
      </c>
      <c r="AH95" s="13"/>
      <c r="AI95" s="10"/>
      <c r="AJ95" s="32">
        <v>46</v>
      </c>
      <c r="AK95" s="41">
        <v>90</v>
      </c>
    </row>
    <row r="96" spans="1:37" s="9" customFormat="1" x14ac:dyDescent="0.25">
      <c r="A96" s="24">
        <v>11.899999999999997</v>
      </c>
      <c r="B96" s="10">
        <v>6.6999999999999966</v>
      </c>
      <c r="C96" s="27">
        <v>8.5500000000000007</v>
      </c>
      <c r="D96" s="27">
        <v>11.45</v>
      </c>
      <c r="E96" s="28">
        <v>10</v>
      </c>
      <c r="F96" s="27">
        <v>14.45</v>
      </c>
      <c r="G96" s="27">
        <v>19.05</v>
      </c>
      <c r="H96" s="23">
        <v>10</v>
      </c>
      <c r="I96" s="10"/>
      <c r="J96" s="13">
        <v>91</v>
      </c>
      <c r="K96" s="13">
        <v>111</v>
      </c>
      <c r="L96" s="25"/>
      <c r="M96" s="13">
        <v>446</v>
      </c>
      <c r="N96" s="13">
        <v>251</v>
      </c>
      <c r="O96" s="13">
        <v>62.7</v>
      </c>
      <c r="P96" s="13"/>
      <c r="Q96" s="13">
        <v>46</v>
      </c>
      <c r="R96" s="25"/>
      <c r="S96" s="23">
        <v>91</v>
      </c>
      <c r="T96" s="24">
        <v>12.299999999999997</v>
      </c>
      <c r="U96" s="13">
        <v>7</v>
      </c>
      <c r="V96" s="27">
        <v>9.25</v>
      </c>
      <c r="W96" s="27">
        <v>13.35</v>
      </c>
      <c r="X96" s="24">
        <v>10.399999999999997</v>
      </c>
      <c r="Y96" s="27">
        <v>15.35</v>
      </c>
      <c r="Z96" s="27">
        <v>21.4</v>
      </c>
      <c r="AA96" s="41">
        <v>10</v>
      </c>
      <c r="AB96" s="13">
        <v>81</v>
      </c>
      <c r="AC96" s="13">
        <v>76</v>
      </c>
      <c r="AD96" s="25"/>
      <c r="AE96" s="13">
        <v>396</v>
      </c>
      <c r="AF96" s="42">
        <v>222</v>
      </c>
      <c r="AG96" s="13">
        <v>51.7</v>
      </c>
      <c r="AH96" s="13"/>
      <c r="AI96" s="13">
        <v>46</v>
      </c>
      <c r="AJ96" s="25"/>
      <c r="AK96" s="41">
        <v>91</v>
      </c>
    </row>
    <row r="97" spans="1:37" s="9" customFormat="1" x14ac:dyDescent="0.25">
      <c r="A97" s="28">
        <v>12</v>
      </c>
      <c r="B97" s="10">
        <v>6.7999999999999963</v>
      </c>
      <c r="C97" s="27">
        <v>8.58</v>
      </c>
      <c r="D97" s="27">
        <v>11.48</v>
      </c>
      <c r="E97" s="24">
        <v>10.099999999999996</v>
      </c>
      <c r="F97" s="27">
        <v>14.48</v>
      </c>
      <c r="G97" s="27">
        <v>19.079999999999998</v>
      </c>
      <c r="H97" s="23">
        <v>9</v>
      </c>
      <c r="I97" s="13">
        <v>36</v>
      </c>
      <c r="J97" s="13">
        <v>92</v>
      </c>
      <c r="K97" s="13">
        <v>112</v>
      </c>
      <c r="L97" s="25"/>
      <c r="M97" s="13">
        <v>448</v>
      </c>
      <c r="N97" s="13">
        <v>252</v>
      </c>
      <c r="O97" s="13">
        <v>63</v>
      </c>
      <c r="P97" s="13">
        <v>78</v>
      </c>
      <c r="Q97" s="10"/>
      <c r="R97" s="32">
        <v>47</v>
      </c>
      <c r="S97" s="23">
        <v>92</v>
      </c>
      <c r="T97" s="24">
        <v>12.399999999999997</v>
      </c>
      <c r="U97" s="10">
        <v>7.0999999999999961</v>
      </c>
      <c r="V97" s="27">
        <v>9.2799999999999994</v>
      </c>
      <c r="W97" s="27">
        <v>13.38</v>
      </c>
      <c r="X97" s="24">
        <v>10.499999999999996</v>
      </c>
      <c r="Y97" s="27">
        <v>15.38</v>
      </c>
      <c r="Z97" s="27">
        <v>21.44</v>
      </c>
      <c r="AA97" s="41">
        <v>9</v>
      </c>
      <c r="AB97" s="13">
        <v>82</v>
      </c>
      <c r="AC97" s="13">
        <v>77</v>
      </c>
      <c r="AD97" s="25"/>
      <c r="AE97" s="13">
        <v>397</v>
      </c>
      <c r="AF97" s="42">
        <v>223</v>
      </c>
      <c r="AG97" s="13">
        <v>52</v>
      </c>
      <c r="AH97" s="13">
        <v>73</v>
      </c>
      <c r="AI97" s="10"/>
      <c r="AJ97" s="32">
        <v>47</v>
      </c>
      <c r="AK97" s="41">
        <v>92</v>
      </c>
    </row>
    <row r="98" spans="1:37" s="9" customFormat="1" x14ac:dyDescent="0.25">
      <c r="A98" s="24">
        <v>12.199999999999996</v>
      </c>
      <c r="B98" s="13">
        <v>7</v>
      </c>
      <c r="C98" s="27">
        <v>9.01</v>
      </c>
      <c r="D98" s="27">
        <v>11.51</v>
      </c>
      <c r="E98" s="24">
        <v>10.299999999999995</v>
      </c>
      <c r="F98" s="27">
        <v>14.51</v>
      </c>
      <c r="G98" s="27">
        <v>19.11</v>
      </c>
      <c r="H98" s="23">
        <v>8</v>
      </c>
      <c r="I98" s="10"/>
      <c r="J98" s="13">
        <v>93</v>
      </c>
      <c r="K98" s="13">
        <v>113</v>
      </c>
      <c r="L98" s="25"/>
      <c r="M98" s="13">
        <v>450</v>
      </c>
      <c r="N98" s="13">
        <v>253</v>
      </c>
      <c r="O98" s="13">
        <v>63.3</v>
      </c>
      <c r="P98" s="13"/>
      <c r="Q98" s="13">
        <v>47</v>
      </c>
      <c r="R98" s="32"/>
      <c r="S98" s="23">
        <v>93</v>
      </c>
      <c r="T98" s="24">
        <v>12.599999999999996</v>
      </c>
      <c r="U98" s="10">
        <v>7.2999999999999963</v>
      </c>
      <c r="V98" s="27">
        <v>9.31</v>
      </c>
      <c r="W98" s="27">
        <v>13.41</v>
      </c>
      <c r="X98" s="24">
        <v>10.699999999999996</v>
      </c>
      <c r="Y98" s="27">
        <v>15.42</v>
      </c>
      <c r="Z98" s="27">
        <v>21.48</v>
      </c>
      <c r="AA98" s="41">
        <v>8</v>
      </c>
      <c r="AB98" s="13">
        <v>83</v>
      </c>
      <c r="AC98" s="13">
        <v>78</v>
      </c>
      <c r="AD98" s="25"/>
      <c r="AE98" s="13">
        <v>398</v>
      </c>
      <c r="AF98" s="42">
        <v>224</v>
      </c>
      <c r="AG98" s="13">
        <v>52.3</v>
      </c>
      <c r="AH98" s="13"/>
      <c r="AI98" s="13">
        <v>47</v>
      </c>
      <c r="AJ98" s="32"/>
      <c r="AK98" s="41">
        <v>93</v>
      </c>
    </row>
    <row r="99" spans="1:37" s="9" customFormat="1" x14ac:dyDescent="0.25">
      <c r="A99" s="24">
        <v>12.399999999999995</v>
      </c>
      <c r="B99" s="10">
        <v>7.1999999999999966</v>
      </c>
      <c r="C99" s="27">
        <v>9.0399999999999991</v>
      </c>
      <c r="D99" s="27">
        <v>11.54</v>
      </c>
      <c r="E99" s="24">
        <v>10.499999999999995</v>
      </c>
      <c r="F99" s="27">
        <v>14.54</v>
      </c>
      <c r="G99" s="27">
        <v>19.14</v>
      </c>
      <c r="H99" s="23">
        <v>7</v>
      </c>
      <c r="I99" s="13"/>
      <c r="J99" s="13">
        <v>94</v>
      </c>
      <c r="K99" s="13">
        <v>114</v>
      </c>
      <c r="L99" s="32"/>
      <c r="M99" s="13">
        <v>452</v>
      </c>
      <c r="N99" s="13">
        <v>254</v>
      </c>
      <c r="O99" s="13">
        <v>63.6</v>
      </c>
      <c r="P99" s="13"/>
      <c r="Q99" s="10"/>
      <c r="R99" s="32">
        <v>48</v>
      </c>
      <c r="S99" s="23">
        <v>94</v>
      </c>
      <c r="T99" s="24">
        <v>12.799999999999995</v>
      </c>
      <c r="U99" s="10">
        <v>7.4999999999999964</v>
      </c>
      <c r="V99" s="27">
        <v>9.34</v>
      </c>
      <c r="W99" s="27">
        <v>13.44</v>
      </c>
      <c r="X99" s="24">
        <v>10.899999999999995</v>
      </c>
      <c r="Y99" s="27">
        <v>15.46</v>
      </c>
      <c r="Z99" s="27">
        <v>21.52</v>
      </c>
      <c r="AA99" s="41">
        <v>7</v>
      </c>
      <c r="AB99" s="13">
        <v>84</v>
      </c>
      <c r="AC99" s="13">
        <v>79</v>
      </c>
      <c r="AD99" s="32"/>
      <c r="AE99" s="13">
        <v>399</v>
      </c>
      <c r="AF99" s="42">
        <v>225</v>
      </c>
      <c r="AG99" s="13">
        <v>52.6</v>
      </c>
      <c r="AH99" s="13"/>
      <c r="AI99" s="10"/>
      <c r="AJ99" s="32">
        <v>48</v>
      </c>
      <c r="AK99" s="41">
        <v>94</v>
      </c>
    </row>
    <row r="100" spans="1:37" s="9" customFormat="1" x14ac:dyDescent="0.25">
      <c r="A100" s="24">
        <v>12.599999999999994</v>
      </c>
      <c r="B100" s="10">
        <v>7.3999999999999968</v>
      </c>
      <c r="C100" s="27">
        <v>9.07</v>
      </c>
      <c r="D100" s="27">
        <v>11.57</v>
      </c>
      <c r="E100" s="24">
        <v>10.699999999999994</v>
      </c>
      <c r="F100" s="27">
        <v>14.57</v>
      </c>
      <c r="G100" s="27">
        <v>19.170000000000002</v>
      </c>
      <c r="H100" s="23">
        <v>6</v>
      </c>
      <c r="I100" s="10"/>
      <c r="J100" s="13">
        <v>95</v>
      </c>
      <c r="K100" s="13">
        <v>115</v>
      </c>
      <c r="L100" s="32">
        <v>29</v>
      </c>
      <c r="M100" s="13">
        <v>454</v>
      </c>
      <c r="N100" s="13">
        <v>255</v>
      </c>
      <c r="O100" s="13">
        <v>63.8</v>
      </c>
      <c r="P100" s="13"/>
      <c r="Q100" s="13">
        <v>48</v>
      </c>
      <c r="R100" s="25"/>
      <c r="S100" s="23">
        <v>95</v>
      </c>
      <c r="T100" s="28">
        <v>13</v>
      </c>
      <c r="U100" s="10">
        <v>7.6999999999999966</v>
      </c>
      <c r="V100" s="27">
        <v>9.3699999999999992</v>
      </c>
      <c r="W100" s="27">
        <v>13.47</v>
      </c>
      <c r="X100" s="24">
        <v>11.099999999999994</v>
      </c>
      <c r="Y100" s="27">
        <v>15.5</v>
      </c>
      <c r="Z100" s="27">
        <v>21.56</v>
      </c>
      <c r="AA100" s="41">
        <v>6</v>
      </c>
      <c r="AB100" s="13">
        <v>85</v>
      </c>
      <c r="AC100" s="13">
        <v>80</v>
      </c>
      <c r="AD100" s="32">
        <v>34</v>
      </c>
      <c r="AE100" s="13">
        <v>400</v>
      </c>
      <c r="AF100" s="42">
        <v>226</v>
      </c>
      <c r="AG100" s="13">
        <v>52.8</v>
      </c>
      <c r="AH100" s="13"/>
      <c r="AI100" s="13">
        <v>48</v>
      </c>
      <c r="AJ100" s="25"/>
      <c r="AK100" s="41">
        <v>95</v>
      </c>
    </row>
    <row r="101" spans="1:37" s="9" customFormat="1" x14ac:dyDescent="0.25">
      <c r="A101" s="24">
        <v>12.799999999999994</v>
      </c>
      <c r="B101" s="10">
        <v>7.599999999999997</v>
      </c>
      <c r="C101" s="27">
        <v>9.1</v>
      </c>
      <c r="D101" s="27">
        <v>12</v>
      </c>
      <c r="E101" s="24">
        <v>10.899999999999993</v>
      </c>
      <c r="F101" s="27">
        <v>15</v>
      </c>
      <c r="G101" s="27">
        <v>19.2</v>
      </c>
      <c r="H101" s="23">
        <v>5</v>
      </c>
      <c r="I101" s="13">
        <v>37</v>
      </c>
      <c r="J101" s="13">
        <v>96</v>
      </c>
      <c r="K101" s="13">
        <v>116</v>
      </c>
      <c r="L101" s="25"/>
      <c r="M101" s="13">
        <v>456</v>
      </c>
      <c r="N101" s="13">
        <v>256</v>
      </c>
      <c r="O101" s="13">
        <v>64</v>
      </c>
      <c r="P101" s="13">
        <v>79</v>
      </c>
      <c r="Q101" s="10"/>
      <c r="R101" s="25"/>
      <c r="S101" s="23">
        <v>96</v>
      </c>
      <c r="T101" s="24">
        <v>13.199999999999994</v>
      </c>
      <c r="U101" s="10">
        <v>7.8999999999999968</v>
      </c>
      <c r="V101" s="27">
        <v>9.4</v>
      </c>
      <c r="W101" s="27">
        <v>13.5</v>
      </c>
      <c r="X101" s="24">
        <v>11.299999999999994</v>
      </c>
      <c r="Y101" s="27">
        <v>15.54</v>
      </c>
      <c r="Z101" s="27">
        <v>22</v>
      </c>
      <c r="AA101" s="41">
        <v>5</v>
      </c>
      <c r="AB101" s="13">
        <v>86</v>
      </c>
      <c r="AC101" s="13">
        <v>81</v>
      </c>
      <c r="AD101" s="25"/>
      <c r="AE101" s="13">
        <v>401</v>
      </c>
      <c r="AF101" s="42">
        <v>227</v>
      </c>
      <c r="AG101" s="13">
        <v>53</v>
      </c>
      <c r="AH101" s="13">
        <v>74</v>
      </c>
      <c r="AI101" s="10"/>
      <c r="AJ101" s="25"/>
      <c r="AK101" s="41">
        <v>96</v>
      </c>
    </row>
    <row r="102" spans="1:37" s="9" customFormat="1" x14ac:dyDescent="0.25">
      <c r="A102" s="28">
        <v>13</v>
      </c>
      <c r="B102" s="10">
        <v>7.7999999999999972</v>
      </c>
      <c r="C102" s="27">
        <v>9.1300000000000008</v>
      </c>
      <c r="D102" s="27">
        <v>12.03</v>
      </c>
      <c r="E102" s="24">
        <v>11.099999999999993</v>
      </c>
      <c r="F102" s="27">
        <v>15.04</v>
      </c>
      <c r="G102" s="27">
        <v>19.23</v>
      </c>
      <c r="H102" s="23">
        <v>4</v>
      </c>
      <c r="I102" s="10"/>
      <c r="J102" s="13">
        <v>97</v>
      </c>
      <c r="K102" s="13">
        <v>117</v>
      </c>
      <c r="L102" s="25"/>
      <c r="M102" s="13">
        <v>457</v>
      </c>
      <c r="N102" s="13">
        <v>257</v>
      </c>
      <c r="O102" s="13">
        <v>64.3</v>
      </c>
      <c r="P102" s="13"/>
      <c r="Q102" s="13">
        <v>49</v>
      </c>
      <c r="R102" s="32">
        <v>49</v>
      </c>
      <c r="S102" s="23">
        <v>97</v>
      </c>
      <c r="T102" s="24">
        <v>13.399999999999993</v>
      </c>
      <c r="U102" s="10">
        <v>8.0999999999999961</v>
      </c>
      <c r="V102" s="27">
        <v>9.43</v>
      </c>
      <c r="W102" s="27">
        <v>13.54</v>
      </c>
      <c r="X102" s="24">
        <v>11.499999999999993</v>
      </c>
      <c r="Y102" s="27">
        <v>15.58</v>
      </c>
      <c r="Z102" s="27">
        <v>22.04</v>
      </c>
      <c r="AA102" s="41">
        <v>4</v>
      </c>
      <c r="AB102" s="13">
        <v>87</v>
      </c>
      <c r="AC102" s="13">
        <v>82</v>
      </c>
      <c r="AD102" s="25"/>
      <c r="AE102" s="13">
        <v>402</v>
      </c>
      <c r="AF102" s="42">
        <v>228</v>
      </c>
      <c r="AG102" s="13">
        <v>53.3</v>
      </c>
      <c r="AH102" s="13"/>
      <c r="AI102" s="13">
        <v>49</v>
      </c>
      <c r="AJ102" s="32">
        <v>49</v>
      </c>
      <c r="AK102" s="41">
        <v>97</v>
      </c>
    </row>
    <row r="103" spans="1:37" s="9" customFormat="1" x14ac:dyDescent="0.25">
      <c r="A103" s="24">
        <v>13.199999999999992</v>
      </c>
      <c r="B103" s="13">
        <v>8</v>
      </c>
      <c r="C103" s="27">
        <v>9.16</v>
      </c>
      <c r="D103" s="27">
        <v>12.06</v>
      </c>
      <c r="E103" s="24">
        <v>11.299999999999992</v>
      </c>
      <c r="F103" s="27">
        <v>15.08</v>
      </c>
      <c r="G103" s="27">
        <v>19.260000000000002</v>
      </c>
      <c r="H103" s="23">
        <v>3</v>
      </c>
      <c r="I103" s="10"/>
      <c r="J103" s="13">
        <v>98</v>
      </c>
      <c r="K103" s="13">
        <v>118</v>
      </c>
      <c r="L103" s="32"/>
      <c r="M103" s="13">
        <v>458</v>
      </c>
      <c r="N103" s="13">
        <v>258</v>
      </c>
      <c r="O103" s="13">
        <v>64.599999999999994</v>
      </c>
      <c r="P103" s="13"/>
      <c r="Q103" s="10"/>
      <c r="R103" s="25"/>
      <c r="S103" s="23">
        <v>98</v>
      </c>
      <c r="T103" s="24">
        <v>13.599999999999993</v>
      </c>
      <c r="U103" s="10">
        <v>8.2999999999999954</v>
      </c>
      <c r="V103" s="27">
        <v>9.4600000000000009</v>
      </c>
      <c r="W103" s="27">
        <v>13.58</v>
      </c>
      <c r="X103" s="24">
        <v>11.699999999999992</v>
      </c>
      <c r="Y103" s="27">
        <v>16.02</v>
      </c>
      <c r="Z103" s="27">
        <v>22.08</v>
      </c>
      <c r="AA103" s="41">
        <v>3</v>
      </c>
      <c r="AB103" s="13">
        <v>88</v>
      </c>
      <c r="AC103" s="13">
        <v>83</v>
      </c>
      <c r="AD103" s="32"/>
      <c r="AE103" s="13">
        <v>403</v>
      </c>
      <c r="AF103" s="42">
        <v>229</v>
      </c>
      <c r="AG103" s="13">
        <v>53.6</v>
      </c>
      <c r="AH103" s="13"/>
      <c r="AI103" s="10"/>
      <c r="AJ103" s="25"/>
      <c r="AK103" s="41">
        <v>98</v>
      </c>
    </row>
    <row r="104" spans="1:37" s="9" customFormat="1" x14ac:dyDescent="0.25">
      <c r="A104" s="24">
        <v>13.399999999999991</v>
      </c>
      <c r="B104" s="10">
        <v>8.1999999999999975</v>
      </c>
      <c r="C104" s="27">
        <v>9.19</v>
      </c>
      <c r="D104" s="27">
        <v>12.09</v>
      </c>
      <c r="E104" s="24">
        <v>11.499999999999991</v>
      </c>
      <c r="F104" s="27">
        <v>15.12</v>
      </c>
      <c r="G104" s="27">
        <v>19.29</v>
      </c>
      <c r="H104" s="23">
        <v>2</v>
      </c>
      <c r="I104" s="10"/>
      <c r="J104" s="13">
        <v>99</v>
      </c>
      <c r="K104" s="13">
        <v>119</v>
      </c>
      <c r="L104" s="25"/>
      <c r="M104" s="13">
        <v>459</v>
      </c>
      <c r="N104" s="13">
        <v>259</v>
      </c>
      <c r="O104" s="13">
        <v>64.8</v>
      </c>
      <c r="P104" s="13"/>
      <c r="Q104" s="10"/>
      <c r="R104" s="25"/>
      <c r="S104" s="80">
        <v>99</v>
      </c>
      <c r="T104" s="24">
        <v>13.799999999999992</v>
      </c>
      <c r="U104" s="10">
        <v>8.4999999999999947</v>
      </c>
      <c r="V104" s="27">
        <v>9.49</v>
      </c>
      <c r="W104" s="27">
        <v>14.02</v>
      </c>
      <c r="X104" s="24">
        <v>11.899999999999991</v>
      </c>
      <c r="Y104" s="27">
        <v>16.059999999999999</v>
      </c>
      <c r="Z104" s="27">
        <v>22.12</v>
      </c>
      <c r="AA104" s="41">
        <v>2</v>
      </c>
      <c r="AB104" s="13">
        <v>89</v>
      </c>
      <c r="AC104" s="13">
        <v>84</v>
      </c>
      <c r="AD104" s="25"/>
      <c r="AE104" s="13">
        <v>404</v>
      </c>
      <c r="AF104" s="35"/>
      <c r="AG104" s="13">
        <v>53.8</v>
      </c>
      <c r="AH104" s="13"/>
      <c r="AI104" s="10"/>
      <c r="AJ104" s="25"/>
      <c r="AK104" s="81">
        <v>99</v>
      </c>
    </row>
    <row r="105" spans="1:37" s="9" customFormat="1" x14ac:dyDescent="0.25">
      <c r="A105" s="78">
        <v>13.599999999999991</v>
      </c>
      <c r="B105" s="79">
        <v>8.3999999999999968</v>
      </c>
      <c r="C105" s="64">
        <v>9.2200000000000006</v>
      </c>
      <c r="D105" s="64">
        <v>12.12</v>
      </c>
      <c r="E105" s="78">
        <v>11.69999999999999</v>
      </c>
      <c r="F105" s="64">
        <v>15.16</v>
      </c>
      <c r="G105" s="64">
        <v>19.32</v>
      </c>
      <c r="H105" s="80">
        <v>1</v>
      </c>
      <c r="I105" s="148">
        <v>38</v>
      </c>
      <c r="J105" s="148">
        <v>100</v>
      </c>
      <c r="K105" s="12">
        <v>120</v>
      </c>
      <c r="L105" s="149">
        <v>30</v>
      </c>
      <c r="M105" s="12">
        <v>460</v>
      </c>
      <c r="N105" s="12">
        <v>260</v>
      </c>
      <c r="O105" s="12">
        <v>65</v>
      </c>
      <c r="P105" s="148">
        <v>80</v>
      </c>
      <c r="Q105" s="148">
        <v>50</v>
      </c>
      <c r="R105" s="149">
        <v>50</v>
      </c>
      <c r="S105" s="157">
        <v>100</v>
      </c>
      <c r="T105" s="63">
        <v>14</v>
      </c>
      <c r="U105" s="79">
        <v>8.699999999999994</v>
      </c>
      <c r="V105" s="64">
        <v>9.52</v>
      </c>
      <c r="W105" s="64">
        <v>14.06</v>
      </c>
      <c r="X105" s="78">
        <v>12.099999999999991</v>
      </c>
      <c r="Y105" s="64">
        <v>16.100000000000001</v>
      </c>
      <c r="Z105" s="64">
        <v>22.16</v>
      </c>
      <c r="AA105" s="81">
        <v>1</v>
      </c>
      <c r="AB105" s="12">
        <v>90</v>
      </c>
      <c r="AC105" s="12">
        <v>85</v>
      </c>
      <c r="AD105" s="149">
        <v>35</v>
      </c>
      <c r="AE105" s="12">
        <v>405</v>
      </c>
      <c r="AF105" s="148">
        <v>230</v>
      </c>
      <c r="AG105" s="148">
        <v>54</v>
      </c>
      <c r="AH105" s="148">
        <v>75</v>
      </c>
      <c r="AI105" s="148">
        <v>50</v>
      </c>
      <c r="AJ105" s="149">
        <v>50</v>
      </c>
      <c r="AK105" s="157">
        <v>100</v>
      </c>
    </row>
    <row r="106" spans="1:37" x14ac:dyDescent="0.25">
      <c r="A106" s="73">
        <v>13.7</v>
      </c>
      <c r="B106" s="73">
        <v>8.5</v>
      </c>
      <c r="C106" s="83">
        <v>9.23</v>
      </c>
      <c r="D106" s="83">
        <v>12.13</v>
      </c>
      <c r="E106" s="73">
        <v>11.8</v>
      </c>
      <c r="F106" s="83">
        <v>15.15</v>
      </c>
      <c r="G106" s="83">
        <v>19.329999999999998</v>
      </c>
      <c r="H106" s="73">
        <v>0</v>
      </c>
      <c r="I106" s="73"/>
      <c r="J106" s="73"/>
      <c r="K106" s="19"/>
      <c r="L106" s="73"/>
      <c r="M106" s="19"/>
      <c r="N106" s="19"/>
      <c r="O106" s="19"/>
      <c r="P106" s="73"/>
      <c r="Q106" s="73"/>
      <c r="R106" s="73"/>
      <c r="S106" s="159">
        <v>100</v>
      </c>
      <c r="T106" s="73">
        <v>14.1</v>
      </c>
      <c r="U106" s="73">
        <v>8.8000000000000007</v>
      </c>
      <c r="V106" s="83">
        <v>9.5299999999999994</v>
      </c>
      <c r="W106" s="83">
        <v>14.07</v>
      </c>
      <c r="X106" s="73">
        <v>12.2</v>
      </c>
      <c r="Y106" s="83">
        <v>16.09</v>
      </c>
      <c r="Z106" s="83">
        <v>22.15</v>
      </c>
      <c r="AA106" s="73">
        <v>0</v>
      </c>
      <c r="AB106" s="19"/>
      <c r="AC106" s="19"/>
      <c r="AD106" s="73"/>
      <c r="AE106" s="19"/>
      <c r="AF106" s="73"/>
      <c r="AG106" s="19"/>
      <c r="AH106" s="73"/>
      <c r="AI106" s="73"/>
      <c r="AJ106" s="73"/>
      <c r="AK106" s="159">
        <v>100</v>
      </c>
    </row>
  </sheetData>
  <sortState ref="AG5:AG106">
    <sortCondition ref="AG5"/>
  </sortState>
  <mergeCells count="15">
    <mergeCell ref="Y3:Z3"/>
    <mergeCell ref="A1:AJ1"/>
    <mergeCell ref="A2:R2"/>
    <mergeCell ref="T2:AJ2"/>
    <mergeCell ref="A3:B3"/>
    <mergeCell ref="C3:D3"/>
    <mergeCell ref="I3:K3"/>
    <mergeCell ref="M3:N3"/>
    <mergeCell ref="Q3:R3"/>
    <mergeCell ref="T3:U3"/>
    <mergeCell ref="V3:W3"/>
    <mergeCell ref="AB3:AC3"/>
    <mergeCell ref="AE3:AF3"/>
    <mergeCell ref="AI3:AJ3"/>
    <mergeCell ref="F3:G3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45"/>
  <sheetViews>
    <sheetView topLeftCell="A25" zoomScale="90" zoomScaleNormal="90" workbookViewId="0">
      <selection activeCell="X96" sqref="X96"/>
    </sheetView>
  </sheetViews>
  <sheetFormatPr defaultRowHeight="15" x14ac:dyDescent="0.25"/>
  <cols>
    <col min="3" max="4" width="9.140625" style="45"/>
    <col min="6" max="8" width="9.140625" style="45"/>
    <col min="9" max="9" width="7.85546875" customWidth="1"/>
    <col min="20" max="20" width="6.85546875" customWidth="1"/>
    <col min="23" max="23" width="9.140625" style="45"/>
    <col min="25" max="26" width="9.140625" style="45"/>
    <col min="27" max="27" width="6.7109375" customWidth="1"/>
    <col min="37" max="37" width="6.85546875" style="53" customWidth="1"/>
  </cols>
  <sheetData>
    <row r="1" spans="1:37" s="9" customFormat="1" ht="15" customHeight="1" thickBot="1" x14ac:dyDescent="0.3">
      <c r="A1" s="401" t="s">
        <v>99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  <c r="AJ1" s="402"/>
      <c r="AK1" s="166"/>
    </row>
    <row r="2" spans="1:37" s="9" customFormat="1" ht="15.75" thickBot="1" x14ac:dyDescent="0.3">
      <c r="A2" s="404" t="s">
        <v>100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14"/>
      <c r="U2" s="404" t="s">
        <v>101</v>
      </c>
      <c r="V2" s="405"/>
      <c r="W2" s="405"/>
      <c r="X2" s="405"/>
      <c r="Y2" s="405"/>
      <c r="Z2" s="405"/>
      <c r="AA2" s="405"/>
      <c r="AB2" s="405"/>
      <c r="AC2" s="405"/>
      <c r="AD2" s="405"/>
      <c r="AE2" s="405"/>
      <c r="AF2" s="405"/>
      <c r="AG2" s="405"/>
      <c r="AH2" s="405"/>
      <c r="AI2" s="405"/>
      <c r="AJ2" s="405"/>
      <c r="AK2" s="138"/>
    </row>
    <row r="3" spans="1:37" s="9" customFormat="1" x14ac:dyDescent="0.25">
      <c r="A3" s="408" t="s">
        <v>59</v>
      </c>
      <c r="B3" s="409"/>
      <c r="C3" s="414" t="s">
        <v>60</v>
      </c>
      <c r="D3" s="414"/>
      <c r="E3" s="150" t="s">
        <v>61</v>
      </c>
      <c r="F3" s="414" t="s">
        <v>62</v>
      </c>
      <c r="G3" s="414"/>
      <c r="H3" s="414"/>
      <c r="I3" s="14"/>
      <c r="J3" s="409" t="s">
        <v>63</v>
      </c>
      <c r="K3" s="409"/>
      <c r="L3" s="409"/>
      <c r="M3" s="16" t="s">
        <v>82</v>
      </c>
      <c r="N3" s="409" t="s">
        <v>64</v>
      </c>
      <c r="O3" s="409"/>
      <c r="P3" s="15" t="s">
        <v>65</v>
      </c>
      <c r="Q3" s="15" t="s">
        <v>66</v>
      </c>
      <c r="R3" s="409" t="s">
        <v>83</v>
      </c>
      <c r="S3" s="415"/>
      <c r="T3" s="14"/>
      <c r="U3" s="408" t="s">
        <v>59</v>
      </c>
      <c r="V3" s="409"/>
      <c r="W3" s="49" t="s">
        <v>60</v>
      </c>
      <c r="X3" s="150" t="s">
        <v>61</v>
      </c>
      <c r="Y3" s="414" t="s">
        <v>62</v>
      </c>
      <c r="Z3" s="414"/>
      <c r="AA3" s="37"/>
      <c r="AB3" s="409" t="s">
        <v>63</v>
      </c>
      <c r="AC3" s="409"/>
      <c r="AD3" s="16" t="s">
        <v>82</v>
      </c>
      <c r="AE3" s="409" t="s">
        <v>64</v>
      </c>
      <c r="AF3" s="409"/>
      <c r="AG3" s="15" t="s">
        <v>65</v>
      </c>
      <c r="AH3" s="15" t="s">
        <v>66</v>
      </c>
      <c r="AI3" s="409" t="s">
        <v>83</v>
      </c>
      <c r="AJ3" s="415"/>
      <c r="AK3" s="138"/>
    </row>
    <row r="4" spans="1:37" s="9" customFormat="1" ht="302.25" customHeight="1" x14ac:dyDescent="0.25">
      <c r="A4" s="18" t="s">
        <v>84</v>
      </c>
      <c r="B4" s="19" t="s">
        <v>69</v>
      </c>
      <c r="C4" s="44" t="s">
        <v>92</v>
      </c>
      <c r="D4" s="44" t="s">
        <v>102</v>
      </c>
      <c r="E4" s="18" t="s">
        <v>68</v>
      </c>
      <c r="F4" s="44" t="s">
        <v>104</v>
      </c>
      <c r="G4" s="44" t="s">
        <v>105</v>
      </c>
      <c r="H4" s="44" t="s">
        <v>106</v>
      </c>
      <c r="I4" s="17" t="s">
        <v>67</v>
      </c>
      <c r="J4" s="19" t="s">
        <v>71</v>
      </c>
      <c r="K4" s="19" t="s">
        <v>72</v>
      </c>
      <c r="L4" s="19" t="s">
        <v>103</v>
      </c>
      <c r="M4" s="20" t="s">
        <v>74</v>
      </c>
      <c r="N4" s="19" t="s">
        <v>87</v>
      </c>
      <c r="O4" s="19" t="s">
        <v>75</v>
      </c>
      <c r="P4" s="19" t="s">
        <v>94</v>
      </c>
      <c r="Q4" s="19" t="s">
        <v>88</v>
      </c>
      <c r="R4" s="19" t="s">
        <v>107</v>
      </c>
      <c r="S4" s="20" t="s">
        <v>108</v>
      </c>
      <c r="T4" s="17" t="s">
        <v>67</v>
      </c>
      <c r="U4" s="18" t="s">
        <v>84</v>
      </c>
      <c r="V4" s="19" t="s">
        <v>69</v>
      </c>
      <c r="W4" s="44" t="s">
        <v>92</v>
      </c>
      <c r="X4" s="18" t="s">
        <v>68</v>
      </c>
      <c r="Y4" s="44" t="s">
        <v>104</v>
      </c>
      <c r="Z4" s="44" t="s">
        <v>106</v>
      </c>
      <c r="AA4" s="39" t="s">
        <v>67</v>
      </c>
      <c r="AB4" s="19" t="s">
        <v>72</v>
      </c>
      <c r="AC4" s="19" t="s">
        <v>103</v>
      </c>
      <c r="AD4" s="20" t="s">
        <v>74</v>
      </c>
      <c r="AE4" s="19" t="s">
        <v>87</v>
      </c>
      <c r="AF4" s="19" t="s">
        <v>75</v>
      </c>
      <c r="AG4" s="19" t="s">
        <v>94</v>
      </c>
      <c r="AH4" s="19" t="s">
        <v>88</v>
      </c>
      <c r="AI4" s="19" t="s">
        <v>107</v>
      </c>
      <c r="AJ4" s="87" t="s">
        <v>108</v>
      </c>
      <c r="AK4" s="167" t="s">
        <v>67</v>
      </c>
    </row>
    <row r="5" spans="1:37" s="9" customFormat="1" ht="15.75" customHeight="1" x14ac:dyDescent="0.25">
      <c r="A5" s="61">
        <v>1</v>
      </c>
      <c r="B5" s="62">
        <v>1</v>
      </c>
      <c r="C5" s="44">
        <v>1</v>
      </c>
      <c r="D5" s="44">
        <v>1</v>
      </c>
      <c r="E5" s="61">
        <v>1</v>
      </c>
      <c r="F5" s="44">
        <v>1</v>
      </c>
      <c r="G5" s="44">
        <v>1</v>
      </c>
      <c r="H5" s="44">
        <v>1</v>
      </c>
      <c r="I5" s="76">
        <v>100</v>
      </c>
      <c r="J5" s="62">
        <v>0</v>
      </c>
      <c r="K5" s="62">
        <v>1</v>
      </c>
      <c r="L5" s="62">
        <v>1</v>
      </c>
      <c r="M5" s="147">
        <v>-40</v>
      </c>
      <c r="N5" s="73">
        <v>1</v>
      </c>
      <c r="O5" s="62">
        <v>1</v>
      </c>
      <c r="P5" s="62">
        <v>1</v>
      </c>
      <c r="Q5" s="73">
        <v>1</v>
      </c>
      <c r="R5" s="62">
        <v>1</v>
      </c>
      <c r="S5" s="147">
        <v>1</v>
      </c>
      <c r="T5" s="156">
        <v>0</v>
      </c>
      <c r="U5" s="61">
        <v>1</v>
      </c>
      <c r="V5" s="62">
        <v>1</v>
      </c>
      <c r="W5" s="44">
        <v>1</v>
      </c>
      <c r="X5" s="61">
        <v>1</v>
      </c>
      <c r="Y5" s="44">
        <v>1</v>
      </c>
      <c r="Z5" s="44">
        <v>1</v>
      </c>
      <c r="AA5" s="77">
        <v>100</v>
      </c>
      <c r="AB5" s="62">
        <v>3</v>
      </c>
      <c r="AC5" s="62">
        <v>1</v>
      </c>
      <c r="AD5" s="147">
        <v>-40</v>
      </c>
      <c r="AE5" s="73">
        <v>244</v>
      </c>
      <c r="AF5" s="62">
        <v>129</v>
      </c>
      <c r="AG5" s="62">
        <v>13</v>
      </c>
      <c r="AH5" s="73">
        <v>12</v>
      </c>
      <c r="AI5" s="62">
        <v>8</v>
      </c>
      <c r="AJ5" s="88">
        <v>11</v>
      </c>
      <c r="AK5" s="73">
        <v>0</v>
      </c>
    </row>
    <row r="6" spans="1:37" s="9" customFormat="1" ht="15" customHeight="1" x14ac:dyDescent="0.25">
      <c r="A6" s="33">
        <v>7</v>
      </c>
      <c r="B6" s="12">
        <v>4.0999999999999996</v>
      </c>
      <c r="C6" s="11">
        <v>6</v>
      </c>
      <c r="D6" s="11">
        <v>9.1</v>
      </c>
      <c r="E6" s="33">
        <v>5.7</v>
      </c>
      <c r="F6" s="11">
        <v>8.5</v>
      </c>
      <c r="G6" s="11">
        <v>14</v>
      </c>
      <c r="H6" s="11">
        <v>9.4</v>
      </c>
      <c r="I6" s="21">
        <v>100</v>
      </c>
      <c r="J6" s="12"/>
      <c r="K6" s="12">
        <v>7</v>
      </c>
      <c r="L6" s="12">
        <v>14</v>
      </c>
      <c r="M6" s="31">
        <v>-2</v>
      </c>
      <c r="N6" s="13">
        <v>310</v>
      </c>
      <c r="O6" s="12">
        <v>150</v>
      </c>
      <c r="P6" s="12">
        <v>18</v>
      </c>
      <c r="Q6" s="13">
        <v>24</v>
      </c>
      <c r="R6" s="12">
        <v>9</v>
      </c>
      <c r="S6" s="31">
        <v>12</v>
      </c>
      <c r="T6" s="23">
        <v>1</v>
      </c>
      <c r="U6" s="33">
        <v>7.7</v>
      </c>
      <c r="V6" s="12">
        <v>4.3</v>
      </c>
      <c r="W6" s="11">
        <v>6.5</v>
      </c>
      <c r="X6" s="33">
        <v>5.9</v>
      </c>
      <c r="Y6" s="11">
        <v>10</v>
      </c>
      <c r="Z6" s="11">
        <v>11</v>
      </c>
      <c r="AA6" s="40">
        <v>100</v>
      </c>
      <c r="AB6" s="169">
        <v>4</v>
      </c>
      <c r="AC6" s="169">
        <v>2</v>
      </c>
      <c r="AD6" s="170">
        <v>-1</v>
      </c>
      <c r="AE6" s="169">
        <v>245</v>
      </c>
      <c r="AF6" s="169">
        <v>130</v>
      </c>
      <c r="AG6" s="169">
        <v>14</v>
      </c>
      <c r="AH6" s="169">
        <v>13</v>
      </c>
      <c r="AI6" s="169">
        <v>9</v>
      </c>
      <c r="AJ6" s="176">
        <v>12</v>
      </c>
      <c r="AK6" s="166">
        <v>1</v>
      </c>
    </row>
    <row r="7" spans="1:37" s="9" customFormat="1" ht="15" customHeight="1" x14ac:dyDescent="0.25">
      <c r="A7" s="24"/>
      <c r="B7" s="10"/>
      <c r="C7" s="27">
        <v>6.02</v>
      </c>
      <c r="D7" s="27">
        <v>9.1300000000000008</v>
      </c>
      <c r="E7" s="24"/>
      <c r="F7" s="27">
        <v>8.5500000000000007</v>
      </c>
      <c r="G7" s="27">
        <v>14.1</v>
      </c>
      <c r="H7" s="27">
        <v>9.4499999999999993</v>
      </c>
      <c r="I7" s="23">
        <v>99</v>
      </c>
      <c r="J7" s="24"/>
      <c r="K7" s="13"/>
      <c r="L7" s="13"/>
      <c r="M7" s="25"/>
      <c r="N7" s="13">
        <v>312</v>
      </c>
      <c r="O7" s="13">
        <v>151</v>
      </c>
      <c r="P7" s="13">
        <v>19</v>
      </c>
      <c r="Q7" s="13">
        <v>24.5</v>
      </c>
      <c r="R7" s="10"/>
      <c r="S7" s="25"/>
      <c r="T7" s="23">
        <v>2</v>
      </c>
      <c r="U7" s="24"/>
      <c r="V7" s="10"/>
      <c r="W7" s="27">
        <v>6.51</v>
      </c>
      <c r="X7" s="24"/>
      <c r="Y7" s="27">
        <v>10.08</v>
      </c>
      <c r="Z7" s="27">
        <v>11.04</v>
      </c>
      <c r="AA7" s="41">
        <v>99</v>
      </c>
      <c r="AB7" s="13"/>
      <c r="AC7" s="13"/>
      <c r="AD7" s="25"/>
      <c r="AE7" s="13">
        <v>247</v>
      </c>
      <c r="AF7" s="13">
        <v>131</v>
      </c>
      <c r="AG7" s="13">
        <v>15</v>
      </c>
      <c r="AH7" s="13">
        <v>13.5</v>
      </c>
      <c r="AI7" s="10"/>
      <c r="AJ7" s="165"/>
      <c r="AK7" s="166">
        <v>2</v>
      </c>
    </row>
    <row r="8" spans="1:37" s="9" customFormat="1" ht="15" customHeight="1" x14ac:dyDescent="0.25">
      <c r="A8" s="24"/>
      <c r="B8" s="10"/>
      <c r="C8" s="27">
        <v>6.04</v>
      </c>
      <c r="D8" s="27">
        <v>9.16</v>
      </c>
      <c r="E8" s="24"/>
      <c r="F8" s="27">
        <v>9</v>
      </c>
      <c r="G8" s="27">
        <v>14.2</v>
      </c>
      <c r="H8" s="27">
        <v>9.5</v>
      </c>
      <c r="I8" s="23">
        <v>98</v>
      </c>
      <c r="J8" s="24"/>
      <c r="K8" s="13"/>
      <c r="L8" s="13"/>
      <c r="M8" s="32">
        <v>-1</v>
      </c>
      <c r="N8" s="13">
        <v>314</v>
      </c>
      <c r="O8" s="13">
        <v>152</v>
      </c>
      <c r="P8" s="13">
        <v>20</v>
      </c>
      <c r="Q8" s="13">
        <v>25</v>
      </c>
      <c r="R8" s="10"/>
      <c r="S8" s="25"/>
      <c r="T8" s="23">
        <v>3</v>
      </c>
      <c r="U8" s="24"/>
      <c r="V8" s="10"/>
      <c r="W8" s="27">
        <v>6.53</v>
      </c>
      <c r="X8" s="24"/>
      <c r="Y8" s="27">
        <v>10.17</v>
      </c>
      <c r="Z8" s="27">
        <v>11.08</v>
      </c>
      <c r="AA8" s="41">
        <v>98</v>
      </c>
      <c r="AB8" s="13"/>
      <c r="AC8" s="13"/>
      <c r="AD8" s="32">
        <v>0</v>
      </c>
      <c r="AE8" s="13">
        <v>249</v>
      </c>
      <c r="AF8" s="13">
        <v>132</v>
      </c>
      <c r="AG8" s="13">
        <v>16</v>
      </c>
      <c r="AH8" s="13">
        <v>14</v>
      </c>
      <c r="AI8" s="10"/>
      <c r="AJ8" s="165"/>
      <c r="AK8" s="166">
        <v>3</v>
      </c>
    </row>
    <row r="9" spans="1:37" s="9" customFormat="1" ht="15" customHeight="1" x14ac:dyDescent="0.25">
      <c r="A9" s="24"/>
      <c r="B9" s="10"/>
      <c r="C9" s="27">
        <v>6.06</v>
      </c>
      <c r="D9" s="27">
        <v>9.1999999999999993</v>
      </c>
      <c r="E9" s="24"/>
      <c r="F9" s="27">
        <v>9.0500000000000007</v>
      </c>
      <c r="G9" s="27">
        <v>14.31</v>
      </c>
      <c r="H9" s="27">
        <v>9.5500000000000007</v>
      </c>
      <c r="I9" s="23">
        <v>97</v>
      </c>
      <c r="J9" s="28">
        <v>1</v>
      </c>
      <c r="K9" s="13">
        <v>8</v>
      </c>
      <c r="L9" s="13">
        <v>15</v>
      </c>
      <c r="M9" s="25"/>
      <c r="N9" s="13">
        <v>316</v>
      </c>
      <c r="O9" s="13">
        <v>153</v>
      </c>
      <c r="P9" s="13">
        <v>21</v>
      </c>
      <c r="Q9" s="13">
        <v>25.4</v>
      </c>
      <c r="R9" s="13">
        <v>10</v>
      </c>
      <c r="S9" s="32">
        <v>13</v>
      </c>
      <c r="T9" s="23">
        <v>4</v>
      </c>
      <c r="U9" s="24"/>
      <c r="V9" s="10"/>
      <c r="W9" s="27">
        <v>0.55000000000000004</v>
      </c>
      <c r="X9" s="24"/>
      <c r="Y9" s="27">
        <v>10.26</v>
      </c>
      <c r="Z9" s="27">
        <v>11.13</v>
      </c>
      <c r="AA9" s="41">
        <v>97</v>
      </c>
      <c r="AB9" s="13">
        <v>5</v>
      </c>
      <c r="AC9" s="13">
        <v>3</v>
      </c>
      <c r="AD9" s="25"/>
      <c r="AE9" s="13">
        <v>251</v>
      </c>
      <c r="AF9" s="13">
        <v>133</v>
      </c>
      <c r="AG9" s="13">
        <v>17</v>
      </c>
      <c r="AH9" s="13">
        <v>14.4</v>
      </c>
      <c r="AI9" s="13">
        <v>10</v>
      </c>
      <c r="AJ9" s="110">
        <v>13</v>
      </c>
      <c r="AK9" s="166">
        <v>4</v>
      </c>
    </row>
    <row r="10" spans="1:37" s="9" customFormat="1" ht="15" customHeight="1" x14ac:dyDescent="0.25">
      <c r="A10" s="24"/>
      <c r="B10" s="10"/>
      <c r="C10" s="27">
        <v>6.08</v>
      </c>
      <c r="D10" s="27">
        <v>9.24</v>
      </c>
      <c r="E10" s="24"/>
      <c r="F10" s="27">
        <v>9.11</v>
      </c>
      <c r="G10" s="27">
        <v>14.42</v>
      </c>
      <c r="H10" s="27">
        <v>10</v>
      </c>
      <c r="I10" s="23">
        <v>96</v>
      </c>
      <c r="J10" s="28"/>
      <c r="K10" s="13"/>
      <c r="L10" s="13"/>
      <c r="M10" s="25"/>
      <c r="N10" s="13">
        <v>318</v>
      </c>
      <c r="O10" s="13">
        <v>154</v>
      </c>
      <c r="P10" s="13">
        <v>22</v>
      </c>
      <c r="Q10" s="13">
        <v>25.7</v>
      </c>
      <c r="R10" s="10"/>
      <c r="S10" s="32"/>
      <c r="T10" s="23">
        <v>5</v>
      </c>
      <c r="U10" s="24"/>
      <c r="V10" s="10"/>
      <c r="W10" s="27">
        <v>6.57</v>
      </c>
      <c r="X10" s="24"/>
      <c r="Y10" s="27">
        <v>10.35</v>
      </c>
      <c r="Z10" s="27">
        <v>11.18</v>
      </c>
      <c r="AA10" s="41">
        <v>96</v>
      </c>
      <c r="AB10" s="13"/>
      <c r="AC10" s="13"/>
      <c r="AD10" s="32"/>
      <c r="AE10" s="13">
        <v>253</v>
      </c>
      <c r="AF10" s="13">
        <v>134</v>
      </c>
      <c r="AG10" s="13">
        <v>18</v>
      </c>
      <c r="AH10" s="13">
        <v>14.7</v>
      </c>
      <c r="AI10" s="10"/>
      <c r="AJ10" s="110"/>
      <c r="AK10" s="166">
        <v>5</v>
      </c>
    </row>
    <row r="11" spans="1:37" s="9" customFormat="1" ht="15" customHeight="1" x14ac:dyDescent="0.25">
      <c r="A11" s="24"/>
      <c r="B11" s="10"/>
      <c r="C11" s="27">
        <v>6.1</v>
      </c>
      <c r="D11" s="27">
        <v>9.2799999999999994</v>
      </c>
      <c r="E11" s="28">
        <v>5.8</v>
      </c>
      <c r="F11" s="27">
        <v>9.17</v>
      </c>
      <c r="G11" s="27">
        <v>14.54</v>
      </c>
      <c r="H11" s="27">
        <v>10.06</v>
      </c>
      <c r="I11" s="23">
        <v>95</v>
      </c>
      <c r="J11" s="24"/>
      <c r="K11" s="13"/>
      <c r="L11" s="13"/>
      <c r="M11" s="32"/>
      <c r="N11" s="13">
        <v>320</v>
      </c>
      <c r="O11" s="13">
        <v>155</v>
      </c>
      <c r="P11" s="13">
        <v>23</v>
      </c>
      <c r="Q11" s="13">
        <v>26</v>
      </c>
      <c r="R11" s="10"/>
      <c r="S11" s="25"/>
      <c r="T11" s="23">
        <v>6</v>
      </c>
      <c r="U11" s="28">
        <v>7.8</v>
      </c>
      <c r="V11" s="10"/>
      <c r="W11" s="27">
        <v>6.59</v>
      </c>
      <c r="X11" s="28">
        <v>6</v>
      </c>
      <c r="Y11" s="27">
        <v>10.45</v>
      </c>
      <c r="Z11" s="27">
        <v>11.24</v>
      </c>
      <c r="AA11" s="41">
        <v>95</v>
      </c>
      <c r="AB11" s="13"/>
      <c r="AC11" s="13"/>
      <c r="AD11" s="25"/>
      <c r="AE11" s="13">
        <v>255</v>
      </c>
      <c r="AF11" s="13">
        <v>135</v>
      </c>
      <c r="AG11" s="13">
        <v>19</v>
      </c>
      <c r="AH11" s="13">
        <v>15</v>
      </c>
      <c r="AI11" s="10"/>
      <c r="AJ11" s="165"/>
      <c r="AK11" s="166">
        <v>6</v>
      </c>
    </row>
    <row r="12" spans="1:37" s="9" customFormat="1" ht="15" customHeight="1" x14ac:dyDescent="0.25">
      <c r="A12" s="28">
        <v>7.1</v>
      </c>
      <c r="B12" s="10"/>
      <c r="C12" s="27">
        <v>6.12</v>
      </c>
      <c r="D12" s="27">
        <v>9.32</v>
      </c>
      <c r="E12" s="24"/>
      <c r="F12" s="27">
        <v>9.24</v>
      </c>
      <c r="G12" s="27">
        <v>15.06</v>
      </c>
      <c r="H12" s="27">
        <v>10.119999999999999</v>
      </c>
      <c r="I12" s="23">
        <v>94</v>
      </c>
      <c r="J12" s="24"/>
      <c r="K12" s="13"/>
      <c r="L12" s="13"/>
      <c r="M12" s="32">
        <v>0</v>
      </c>
      <c r="N12" s="13">
        <v>322</v>
      </c>
      <c r="O12" s="13">
        <v>156</v>
      </c>
      <c r="P12" s="13">
        <v>24</v>
      </c>
      <c r="Q12" s="13">
        <v>26.4</v>
      </c>
      <c r="R12" s="13"/>
      <c r="S12" s="25"/>
      <c r="T12" s="23">
        <v>7</v>
      </c>
      <c r="U12" s="24"/>
      <c r="V12" s="10"/>
      <c r="W12" s="27">
        <v>7.01</v>
      </c>
      <c r="X12" s="24"/>
      <c r="Y12" s="27">
        <v>10.55</v>
      </c>
      <c r="Z12" s="27">
        <v>11.3</v>
      </c>
      <c r="AA12" s="41">
        <v>94</v>
      </c>
      <c r="AB12" s="13"/>
      <c r="AC12" s="13"/>
      <c r="AD12" s="32">
        <v>1</v>
      </c>
      <c r="AE12" s="13">
        <v>257</v>
      </c>
      <c r="AF12" s="13">
        <v>136</v>
      </c>
      <c r="AG12" s="13">
        <v>20</v>
      </c>
      <c r="AH12" s="13">
        <v>15.4</v>
      </c>
      <c r="AI12" s="13"/>
      <c r="AJ12" s="165"/>
      <c r="AK12" s="166">
        <v>7</v>
      </c>
    </row>
    <row r="13" spans="1:37" s="9" customFormat="1" ht="15" customHeight="1" x14ac:dyDescent="0.25">
      <c r="A13" s="24"/>
      <c r="B13" s="10"/>
      <c r="C13" s="27">
        <v>6.15</v>
      </c>
      <c r="D13" s="27">
        <v>9.36</v>
      </c>
      <c r="E13" s="24"/>
      <c r="F13" s="27">
        <v>9.31</v>
      </c>
      <c r="G13" s="27">
        <v>15.19</v>
      </c>
      <c r="H13" s="27">
        <v>10.18</v>
      </c>
      <c r="I13" s="23">
        <v>93</v>
      </c>
      <c r="J13" s="28">
        <v>2</v>
      </c>
      <c r="K13" s="13">
        <v>9</v>
      </c>
      <c r="L13" s="13">
        <v>16</v>
      </c>
      <c r="M13" s="25"/>
      <c r="N13" s="13">
        <v>323</v>
      </c>
      <c r="O13" s="13">
        <v>157</v>
      </c>
      <c r="P13" s="13">
        <v>25</v>
      </c>
      <c r="Q13" s="13">
        <v>26.7</v>
      </c>
      <c r="R13" s="13">
        <v>11</v>
      </c>
      <c r="S13" s="32">
        <v>14</v>
      </c>
      <c r="T13" s="23">
        <v>8</v>
      </c>
      <c r="U13" s="24"/>
      <c r="V13" s="10"/>
      <c r="W13" s="27">
        <v>7.03</v>
      </c>
      <c r="X13" s="24"/>
      <c r="Y13" s="27">
        <v>11.05</v>
      </c>
      <c r="Z13" s="27">
        <v>11.36</v>
      </c>
      <c r="AA13" s="41">
        <v>93</v>
      </c>
      <c r="AB13" s="13">
        <v>6</v>
      </c>
      <c r="AC13" s="13">
        <v>4</v>
      </c>
      <c r="AD13" s="25"/>
      <c r="AE13" s="13">
        <v>258</v>
      </c>
      <c r="AF13" s="13">
        <v>137</v>
      </c>
      <c r="AG13" s="13">
        <v>21</v>
      </c>
      <c r="AH13" s="13">
        <v>15.7</v>
      </c>
      <c r="AI13" s="13">
        <v>11</v>
      </c>
      <c r="AJ13" s="110">
        <v>14</v>
      </c>
      <c r="AK13" s="166">
        <v>8</v>
      </c>
    </row>
    <row r="14" spans="1:37" s="9" customFormat="1" ht="15" customHeight="1" x14ac:dyDescent="0.25">
      <c r="A14" s="24"/>
      <c r="B14" s="10"/>
      <c r="C14" s="27">
        <v>6.18</v>
      </c>
      <c r="D14" s="27">
        <v>9.4</v>
      </c>
      <c r="E14" s="24"/>
      <c r="F14" s="27">
        <v>9.3800000000000008</v>
      </c>
      <c r="G14" s="27">
        <v>15.33</v>
      </c>
      <c r="H14" s="27">
        <v>10.24</v>
      </c>
      <c r="I14" s="23">
        <v>92</v>
      </c>
      <c r="J14" s="28"/>
      <c r="K14" s="13"/>
      <c r="L14" s="13"/>
      <c r="M14" s="25"/>
      <c r="N14" s="13">
        <v>324</v>
      </c>
      <c r="O14" s="13">
        <v>158</v>
      </c>
      <c r="P14" s="13">
        <v>26</v>
      </c>
      <c r="Q14" s="13">
        <v>27</v>
      </c>
      <c r="R14" s="13"/>
      <c r="S14" s="25"/>
      <c r="T14" s="23">
        <v>9</v>
      </c>
      <c r="U14" s="24"/>
      <c r="V14" s="10"/>
      <c r="W14" s="27">
        <v>7.05</v>
      </c>
      <c r="X14" s="24"/>
      <c r="Y14" s="27">
        <v>11.16</v>
      </c>
      <c r="Z14" s="27">
        <v>11.42</v>
      </c>
      <c r="AA14" s="41">
        <v>92</v>
      </c>
      <c r="AB14" s="13"/>
      <c r="AC14" s="13"/>
      <c r="AD14" s="32"/>
      <c r="AE14" s="13">
        <v>259</v>
      </c>
      <c r="AF14" s="13">
        <v>138</v>
      </c>
      <c r="AG14" s="13">
        <v>22</v>
      </c>
      <c r="AH14" s="13">
        <v>16</v>
      </c>
      <c r="AI14" s="13"/>
      <c r="AJ14" s="165"/>
      <c r="AK14" s="166">
        <v>9</v>
      </c>
    </row>
    <row r="15" spans="1:37" s="9" customFormat="1" ht="15" customHeight="1" x14ac:dyDescent="0.25">
      <c r="A15" s="24"/>
      <c r="B15" s="10"/>
      <c r="C15" s="27">
        <v>6.21</v>
      </c>
      <c r="D15" s="27">
        <v>9.4499999999999993</v>
      </c>
      <c r="E15" s="24"/>
      <c r="F15" s="27">
        <v>9.4600000000000009</v>
      </c>
      <c r="G15" s="27">
        <v>15.47</v>
      </c>
      <c r="H15" s="27">
        <v>10.3</v>
      </c>
      <c r="I15" s="23">
        <v>91</v>
      </c>
      <c r="J15" s="24"/>
      <c r="K15" s="13"/>
      <c r="L15" s="13"/>
      <c r="M15" s="25"/>
      <c r="N15" s="13">
        <v>325</v>
      </c>
      <c r="O15" s="13">
        <v>159</v>
      </c>
      <c r="P15" s="13">
        <v>27</v>
      </c>
      <c r="Q15" s="13">
        <v>27.3</v>
      </c>
      <c r="R15" s="10"/>
      <c r="S15" s="25"/>
      <c r="T15" s="23">
        <v>10</v>
      </c>
      <c r="U15" s="24"/>
      <c r="V15" s="13">
        <v>4.4000000000000004</v>
      </c>
      <c r="W15" s="27">
        <v>7.08</v>
      </c>
      <c r="X15" s="24"/>
      <c r="Y15" s="27">
        <v>11.27</v>
      </c>
      <c r="Z15" s="27">
        <v>11.49</v>
      </c>
      <c r="AA15" s="41">
        <v>91</v>
      </c>
      <c r="AB15" s="13"/>
      <c r="AC15" s="13"/>
      <c r="AD15" s="25"/>
      <c r="AE15" s="13">
        <v>260</v>
      </c>
      <c r="AF15" s="13">
        <v>139</v>
      </c>
      <c r="AG15" s="13">
        <v>23</v>
      </c>
      <c r="AH15" s="13">
        <v>16.3</v>
      </c>
      <c r="AI15" s="10"/>
      <c r="AJ15" s="165"/>
      <c r="AK15" s="166">
        <v>10</v>
      </c>
    </row>
    <row r="16" spans="1:37" s="9" customFormat="1" ht="15" customHeight="1" x14ac:dyDescent="0.25">
      <c r="A16" s="24"/>
      <c r="B16" s="13">
        <v>4.2</v>
      </c>
      <c r="C16" s="27">
        <v>6.24</v>
      </c>
      <c r="D16" s="27">
        <v>9.5</v>
      </c>
      <c r="E16" s="28">
        <v>5.9</v>
      </c>
      <c r="F16" s="27">
        <v>9.5399999999999991</v>
      </c>
      <c r="G16" s="27">
        <v>16.010000000000002</v>
      </c>
      <c r="H16" s="27">
        <v>10.36</v>
      </c>
      <c r="I16" s="23">
        <v>90</v>
      </c>
      <c r="J16" s="24"/>
      <c r="K16" s="13"/>
      <c r="L16" s="13"/>
      <c r="M16" s="32">
        <v>1</v>
      </c>
      <c r="N16" s="13">
        <v>326</v>
      </c>
      <c r="O16" s="13">
        <v>160</v>
      </c>
      <c r="P16" s="13">
        <v>28</v>
      </c>
      <c r="Q16" s="13">
        <v>27.6</v>
      </c>
      <c r="R16" s="13"/>
      <c r="S16" s="32"/>
      <c r="T16" s="23">
        <v>11</v>
      </c>
      <c r="U16" s="28">
        <v>7.9</v>
      </c>
      <c r="V16" s="10"/>
      <c r="W16" s="27">
        <v>7.11</v>
      </c>
      <c r="X16" s="28">
        <v>6.1</v>
      </c>
      <c r="Y16" s="27">
        <v>11.38</v>
      </c>
      <c r="Z16" s="27">
        <v>11.56</v>
      </c>
      <c r="AA16" s="41">
        <v>90</v>
      </c>
      <c r="AB16" s="13"/>
      <c r="AC16" s="13"/>
      <c r="AD16" s="32">
        <v>2</v>
      </c>
      <c r="AE16" s="13">
        <v>261</v>
      </c>
      <c r="AF16" s="13">
        <v>140</v>
      </c>
      <c r="AG16" s="13">
        <v>24</v>
      </c>
      <c r="AH16" s="13">
        <v>16.600000000000001</v>
      </c>
      <c r="AI16" s="13"/>
      <c r="AJ16" s="110"/>
      <c r="AK16" s="166">
        <v>11</v>
      </c>
    </row>
    <row r="17" spans="1:37" s="9" customFormat="1" ht="15" customHeight="1" x14ac:dyDescent="0.25">
      <c r="A17" s="28">
        <v>7.2</v>
      </c>
      <c r="B17" s="10"/>
      <c r="C17" s="27">
        <v>6.27</v>
      </c>
      <c r="D17" s="27">
        <v>9.5500000000000007</v>
      </c>
      <c r="E17" s="24"/>
      <c r="F17" s="27">
        <v>10.029999999999999</v>
      </c>
      <c r="G17" s="27">
        <v>16.149999999999999</v>
      </c>
      <c r="H17" s="27">
        <v>10.42</v>
      </c>
      <c r="I17" s="23">
        <v>89</v>
      </c>
      <c r="J17" s="28">
        <v>3</v>
      </c>
      <c r="K17" s="13">
        <v>10</v>
      </c>
      <c r="L17" s="13">
        <v>17</v>
      </c>
      <c r="M17" s="25"/>
      <c r="N17" s="13">
        <v>327</v>
      </c>
      <c r="O17" s="13">
        <v>161</v>
      </c>
      <c r="P17" s="13"/>
      <c r="Q17" s="13">
        <v>27.8</v>
      </c>
      <c r="R17" s="13">
        <v>12</v>
      </c>
      <c r="S17" s="32">
        <v>15</v>
      </c>
      <c r="T17" s="23">
        <v>12</v>
      </c>
      <c r="U17" s="24"/>
      <c r="V17" s="10"/>
      <c r="W17" s="27">
        <v>7.14</v>
      </c>
      <c r="X17" s="24"/>
      <c r="Y17" s="27">
        <v>11.49</v>
      </c>
      <c r="Z17" s="27">
        <v>12.03</v>
      </c>
      <c r="AA17" s="41">
        <v>89</v>
      </c>
      <c r="AB17" s="13">
        <v>7</v>
      </c>
      <c r="AC17" s="13">
        <v>5</v>
      </c>
      <c r="AD17" s="32"/>
      <c r="AE17" s="13">
        <v>262</v>
      </c>
      <c r="AF17" s="13">
        <v>141</v>
      </c>
      <c r="AG17" s="13"/>
      <c r="AH17" s="13">
        <v>16.8</v>
      </c>
      <c r="AI17" s="13">
        <v>12</v>
      </c>
      <c r="AJ17" s="110">
        <v>15</v>
      </c>
      <c r="AK17" s="166">
        <v>12</v>
      </c>
    </row>
    <row r="18" spans="1:37" s="9" customFormat="1" ht="15" customHeight="1" x14ac:dyDescent="0.25">
      <c r="A18" s="24"/>
      <c r="B18" s="10"/>
      <c r="C18" s="27">
        <v>6.3</v>
      </c>
      <c r="D18" s="27">
        <v>10</v>
      </c>
      <c r="E18" s="24"/>
      <c r="F18" s="27">
        <v>10.119999999999999</v>
      </c>
      <c r="G18" s="27">
        <v>16.3</v>
      </c>
      <c r="H18" s="27">
        <v>10.48</v>
      </c>
      <c r="I18" s="23">
        <v>88</v>
      </c>
      <c r="J18" s="24"/>
      <c r="K18" s="13"/>
      <c r="L18" s="13"/>
      <c r="M18" s="25"/>
      <c r="N18" s="13">
        <v>328</v>
      </c>
      <c r="O18" s="13">
        <v>162</v>
      </c>
      <c r="P18" s="13">
        <v>29</v>
      </c>
      <c r="Q18" s="13">
        <v>28</v>
      </c>
      <c r="R18" s="13"/>
      <c r="S18" s="25"/>
      <c r="T18" s="23">
        <v>13</v>
      </c>
      <c r="U18" s="24"/>
      <c r="V18" s="10"/>
      <c r="W18" s="27">
        <v>7.17</v>
      </c>
      <c r="X18" s="24"/>
      <c r="Y18" s="27">
        <v>12</v>
      </c>
      <c r="Z18" s="27">
        <v>12.1</v>
      </c>
      <c r="AA18" s="41">
        <v>88</v>
      </c>
      <c r="AB18" s="13"/>
      <c r="AC18" s="13"/>
      <c r="AD18" s="25"/>
      <c r="AE18" s="13">
        <v>263</v>
      </c>
      <c r="AF18" s="13">
        <v>142</v>
      </c>
      <c r="AG18" s="13">
        <v>25</v>
      </c>
      <c r="AH18" s="13">
        <v>17</v>
      </c>
      <c r="AI18" s="13"/>
      <c r="AJ18" s="165"/>
      <c r="AK18" s="166">
        <v>13</v>
      </c>
    </row>
    <row r="19" spans="1:37" s="9" customFormat="1" ht="15" customHeight="1" x14ac:dyDescent="0.25">
      <c r="A19" s="24"/>
      <c r="B19" s="10"/>
      <c r="C19" s="27">
        <v>6.33</v>
      </c>
      <c r="D19" s="27">
        <v>10.050000000000001</v>
      </c>
      <c r="E19" s="24"/>
      <c r="F19" s="27">
        <v>10.210000000000001</v>
      </c>
      <c r="G19" s="27">
        <v>16.46</v>
      </c>
      <c r="H19" s="27">
        <v>10.54</v>
      </c>
      <c r="I19" s="23">
        <v>87</v>
      </c>
      <c r="J19" s="24"/>
      <c r="K19" s="13"/>
      <c r="L19" s="13"/>
      <c r="M19" s="25"/>
      <c r="N19" s="13">
        <v>329</v>
      </c>
      <c r="O19" s="13">
        <v>163</v>
      </c>
      <c r="P19" s="13"/>
      <c r="Q19" s="13">
        <v>28.2</v>
      </c>
      <c r="R19" s="10"/>
      <c r="S19" s="32"/>
      <c r="T19" s="23">
        <v>14</v>
      </c>
      <c r="U19" s="24"/>
      <c r="V19" s="10"/>
      <c r="W19" s="27">
        <v>7.2</v>
      </c>
      <c r="X19" s="24"/>
      <c r="Y19" s="27">
        <v>12.11</v>
      </c>
      <c r="Z19" s="27">
        <v>12.18</v>
      </c>
      <c r="AA19" s="41">
        <v>87</v>
      </c>
      <c r="AB19" s="13"/>
      <c r="AC19" s="13"/>
      <c r="AD19" s="25"/>
      <c r="AE19" s="13">
        <v>264</v>
      </c>
      <c r="AF19" s="13">
        <v>143</v>
      </c>
      <c r="AG19" s="13"/>
      <c r="AH19" s="13">
        <v>17.2</v>
      </c>
      <c r="AI19" s="10"/>
      <c r="AJ19" s="110"/>
      <c r="AK19" s="166">
        <v>14</v>
      </c>
    </row>
    <row r="20" spans="1:37" s="9" customFormat="1" ht="15" customHeight="1" x14ac:dyDescent="0.25">
      <c r="A20" s="24"/>
      <c r="B20" s="10"/>
      <c r="C20" s="27">
        <v>6.36</v>
      </c>
      <c r="D20" s="27">
        <v>10.1</v>
      </c>
      <c r="E20" s="28">
        <v>6</v>
      </c>
      <c r="F20" s="27">
        <v>10.3</v>
      </c>
      <c r="G20" s="27">
        <v>17.02</v>
      </c>
      <c r="H20" s="27">
        <v>11</v>
      </c>
      <c r="I20" s="23">
        <v>86</v>
      </c>
      <c r="J20" s="28"/>
      <c r="K20" s="13"/>
      <c r="L20" s="13"/>
      <c r="M20" s="32">
        <v>2</v>
      </c>
      <c r="N20" s="13">
        <v>330</v>
      </c>
      <c r="O20" s="13">
        <v>164</v>
      </c>
      <c r="P20" s="13">
        <v>30</v>
      </c>
      <c r="Q20" s="13">
        <v>28.4</v>
      </c>
      <c r="R20" s="13"/>
      <c r="S20" s="25"/>
      <c r="T20" s="23">
        <v>15</v>
      </c>
      <c r="U20" s="28">
        <v>8</v>
      </c>
      <c r="V20" s="10"/>
      <c r="W20" s="27">
        <v>7.24</v>
      </c>
      <c r="X20" s="28">
        <v>6.2</v>
      </c>
      <c r="Y20" s="27">
        <v>12.23</v>
      </c>
      <c r="Z20" s="27">
        <v>12.26</v>
      </c>
      <c r="AA20" s="41">
        <v>86</v>
      </c>
      <c r="AB20" s="13"/>
      <c r="AC20" s="13"/>
      <c r="AD20" s="32">
        <v>3</v>
      </c>
      <c r="AE20" s="13">
        <v>265</v>
      </c>
      <c r="AF20" s="13">
        <v>144</v>
      </c>
      <c r="AG20" s="13">
        <v>26</v>
      </c>
      <c r="AH20" s="13">
        <v>17.399999999999999</v>
      </c>
      <c r="AI20" s="13"/>
      <c r="AJ20" s="165"/>
      <c r="AK20" s="166">
        <v>15</v>
      </c>
    </row>
    <row r="21" spans="1:37" s="9" customFormat="1" ht="15" customHeight="1" x14ac:dyDescent="0.25">
      <c r="A21" s="24"/>
      <c r="B21" s="10"/>
      <c r="C21" s="27">
        <v>6.39</v>
      </c>
      <c r="D21" s="27">
        <v>10.15</v>
      </c>
      <c r="E21" s="24"/>
      <c r="F21" s="27">
        <v>10.4</v>
      </c>
      <c r="G21" s="27">
        <v>17.18</v>
      </c>
      <c r="H21" s="27">
        <v>11.06</v>
      </c>
      <c r="I21" s="23">
        <v>85</v>
      </c>
      <c r="J21" s="28">
        <v>4</v>
      </c>
      <c r="K21" s="13">
        <v>11</v>
      </c>
      <c r="L21" s="13">
        <v>18</v>
      </c>
      <c r="M21" s="25"/>
      <c r="N21" s="13">
        <v>331</v>
      </c>
      <c r="O21" s="13">
        <v>165</v>
      </c>
      <c r="P21" s="13"/>
      <c r="Q21" s="13">
        <v>28.6</v>
      </c>
      <c r="R21" s="13">
        <v>13</v>
      </c>
      <c r="S21" s="32">
        <v>16</v>
      </c>
      <c r="T21" s="23">
        <v>16</v>
      </c>
      <c r="U21" s="24"/>
      <c r="V21" s="10"/>
      <c r="W21" s="27">
        <v>7.28</v>
      </c>
      <c r="X21" s="24"/>
      <c r="Y21" s="27">
        <v>12.35</v>
      </c>
      <c r="Z21" s="27">
        <v>12.34</v>
      </c>
      <c r="AA21" s="41">
        <v>85</v>
      </c>
      <c r="AB21" s="13">
        <v>8</v>
      </c>
      <c r="AC21" s="13">
        <v>6</v>
      </c>
      <c r="AD21" s="25"/>
      <c r="AE21" s="13">
        <v>266</v>
      </c>
      <c r="AF21" s="13">
        <v>145</v>
      </c>
      <c r="AG21" s="13"/>
      <c r="AH21" s="13">
        <v>17.600000000000001</v>
      </c>
      <c r="AI21" s="13">
        <v>13</v>
      </c>
      <c r="AJ21" s="110">
        <v>16</v>
      </c>
      <c r="AK21" s="166">
        <v>16</v>
      </c>
    </row>
    <row r="22" spans="1:37" s="9" customFormat="1" ht="15" customHeight="1" x14ac:dyDescent="0.25">
      <c r="A22" s="28">
        <v>7.3</v>
      </c>
      <c r="B22" s="10"/>
      <c r="C22" s="27">
        <v>6.42</v>
      </c>
      <c r="D22" s="27">
        <v>10.199999999999999</v>
      </c>
      <c r="E22" s="24"/>
      <c r="F22" s="27">
        <v>10.5</v>
      </c>
      <c r="G22" s="27">
        <v>17.350000000000001</v>
      </c>
      <c r="H22" s="27">
        <v>11.12</v>
      </c>
      <c r="I22" s="23">
        <v>84</v>
      </c>
      <c r="J22" s="28"/>
      <c r="K22" s="13"/>
      <c r="L22" s="13"/>
      <c r="M22" s="25"/>
      <c r="N22" s="13">
        <v>332</v>
      </c>
      <c r="O22" s="13">
        <v>166</v>
      </c>
      <c r="P22" s="13">
        <v>31</v>
      </c>
      <c r="Q22" s="13">
        <v>28.8</v>
      </c>
      <c r="R22" s="13"/>
      <c r="S22" s="25"/>
      <c r="T22" s="23">
        <v>17</v>
      </c>
      <c r="U22" s="24"/>
      <c r="V22" s="10"/>
      <c r="W22" s="27">
        <v>7.32</v>
      </c>
      <c r="X22" s="24"/>
      <c r="Y22" s="27">
        <v>12.48</v>
      </c>
      <c r="Z22" s="27">
        <v>12.42</v>
      </c>
      <c r="AA22" s="41">
        <v>84</v>
      </c>
      <c r="AB22" s="13"/>
      <c r="AC22" s="13"/>
      <c r="AD22" s="32"/>
      <c r="AE22" s="13">
        <v>267</v>
      </c>
      <c r="AF22" s="13">
        <v>146</v>
      </c>
      <c r="AG22" s="13">
        <v>27</v>
      </c>
      <c r="AH22" s="13">
        <v>17.8</v>
      </c>
      <c r="AI22" s="13"/>
      <c r="AJ22" s="165"/>
      <c r="AK22" s="166">
        <v>17</v>
      </c>
    </row>
    <row r="23" spans="1:37" s="9" customFormat="1" ht="15" customHeight="1" x14ac:dyDescent="0.25">
      <c r="A23" s="24"/>
      <c r="B23" s="10"/>
      <c r="C23" s="27">
        <v>6.45</v>
      </c>
      <c r="D23" s="27">
        <v>10.25</v>
      </c>
      <c r="E23" s="24"/>
      <c r="F23" s="27">
        <v>11</v>
      </c>
      <c r="G23" s="27">
        <v>17.52</v>
      </c>
      <c r="H23" s="27">
        <v>11.18</v>
      </c>
      <c r="I23" s="23">
        <v>83</v>
      </c>
      <c r="J23" s="24"/>
      <c r="K23" s="13"/>
      <c r="L23" s="13"/>
      <c r="M23" s="25"/>
      <c r="N23" s="13">
        <v>333</v>
      </c>
      <c r="O23" s="13"/>
      <c r="P23" s="13"/>
      <c r="Q23" s="13">
        <v>28.9</v>
      </c>
      <c r="R23" s="10"/>
      <c r="S23" s="32"/>
      <c r="T23" s="23">
        <v>18</v>
      </c>
      <c r="U23" s="24"/>
      <c r="V23" s="13">
        <v>4.5</v>
      </c>
      <c r="W23" s="27">
        <v>7.36</v>
      </c>
      <c r="X23" s="24"/>
      <c r="Y23" s="27">
        <v>13.01</v>
      </c>
      <c r="Z23" s="27">
        <v>12.5</v>
      </c>
      <c r="AA23" s="41">
        <v>83</v>
      </c>
      <c r="AB23" s="13"/>
      <c r="AC23" s="13"/>
      <c r="AD23" s="25"/>
      <c r="AE23" s="13">
        <v>268</v>
      </c>
      <c r="AF23" s="13"/>
      <c r="AG23" s="13"/>
      <c r="AH23" s="13">
        <v>17.899999999999999</v>
      </c>
      <c r="AI23" s="10"/>
      <c r="AJ23" s="110"/>
      <c r="AK23" s="166">
        <v>18</v>
      </c>
    </row>
    <row r="24" spans="1:37" s="9" customFormat="1" ht="15" customHeight="1" x14ac:dyDescent="0.25">
      <c r="A24" s="24"/>
      <c r="B24" s="13">
        <v>4.3</v>
      </c>
      <c r="C24" s="27">
        <v>6.48</v>
      </c>
      <c r="D24" s="27">
        <v>10.3</v>
      </c>
      <c r="E24" s="28">
        <v>6.1</v>
      </c>
      <c r="F24" s="27">
        <v>11.11</v>
      </c>
      <c r="G24" s="27">
        <v>18.100000000000001</v>
      </c>
      <c r="H24" s="27">
        <v>11.24</v>
      </c>
      <c r="I24" s="23">
        <v>82</v>
      </c>
      <c r="J24" s="28"/>
      <c r="K24" s="13"/>
      <c r="L24" s="13"/>
      <c r="M24" s="32">
        <v>3</v>
      </c>
      <c r="N24" s="13">
        <v>334</v>
      </c>
      <c r="O24" s="13">
        <v>167</v>
      </c>
      <c r="P24" s="13">
        <v>32</v>
      </c>
      <c r="Q24" s="13">
        <v>29</v>
      </c>
      <c r="R24" s="13"/>
      <c r="S24" s="25"/>
      <c r="T24" s="23">
        <v>19</v>
      </c>
      <c r="U24" s="28">
        <v>8.1</v>
      </c>
      <c r="V24" s="10"/>
      <c r="W24" s="27">
        <v>7.4</v>
      </c>
      <c r="X24" s="28">
        <v>6.3</v>
      </c>
      <c r="Y24" s="27">
        <v>13.14</v>
      </c>
      <c r="Z24" s="27">
        <v>12.59</v>
      </c>
      <c r="AA24" s="41">
        <v>82</v>
      </c>
      <c r="AB24" s="13"/>
      <c r="AC24" s="13"/>
      <c r="AD24" s="32">
        <v>4</v>
      </c>
      <c r="AE24" s="13">
        <v>269</v>
      </c>
      <c r="AF24" s="13">
        <v>147</v>
      </c>
      <c r="AG24" s="13">
        <v>28</v>
      </c>
      <c r="AH24" s="13">
        <v>18</v>
      </c>
      <c r="AI24" s="13"/>
      <c r="AJ24" s="165"/>
      <c r="AK24" s="166">
        <v>19</v>
      </c>
    </row>
    <row r="25" spans="1:37" s="9" customFormat="1" ht="15" customHeight="1" x14ac:dyDescent="0.25">
      <c r="A25" s="24"/>
      <c r="B25" s="10"/>
      <c r="C25" s="27">
        <v>6.51</v>
      </c>
      <c r="D25" s="27">
        <v>10.36</v>
      </c>
      <c r="E25" s="24"/>
      <c r="F25" s="27">
        <v>11.22</v>
      </c>
      <c r="G25" s="27">
        <v>18.28</v>
      </c>
      <c r="H25" s="27">
        <v>11.3</v>
      </c>
      <c r="I25" s="23">
        <v>81</v>
      </c>
      <c r="J25" s="28">
        <v>5</v>
      </c>
      <c r="K25" s="13">
        <v>12</v>
      </c>
      <c r="L25" s="13">
        <v>19</v>
      </c>
      <c r="M25" s="25"/>
      <c r="N25" s="13">
        <v>335</v>
      </c>
      <c r="O25" s="13"/>
      <c r="P25" s="13"/>
      <c r="Q25" s="13">
        <v>29.2</v>
      </c>
      <c r="R25" s="13">
        <v>14</v>
      </c>
      <c r="S25" s="32">
        <v>17</v>
      </c>
      <c r="T25" s="23">
        <v>20</v>
      </c>
      <c r="U25" s="24"/>
      <c r="V25" s="10"/>
      <c r="W25" s="27">
        <v>7.45</v>
      </c>
      <c r="X25" s="24"/>
      <c r="Y25" s="27">
        <v>13.28</v>
      </c>
      <c r="Z25" s="27">
        <v>13.08</v>
      </c>
      <c r="AA25" s="41">
        <v>81</v>
      </c>
      <c r="AB25" s="13">
        <v>9</v>
      </c>
      <c r="AC25" s="13">
        <v>7</v>
      </c>
      <c r="AD25" s="25"/>
      <c r="AE25" s="13">
        <v>270</v>
      </c>
      <c r="AF25" s="13"/>
      <c r="AG25" s="13"/>
      <c r="AH25" s="13">
        <v>18.2</v>
      </c>
      <c r="AI25" s="13">
        <v>14</v>
      </c>
      <c r="AJ25" s="110">
        <v>17</v>
      </c>
      <c r="AK25" s="166">
        <v>20</v>
      </c>
    </row>
    <row r="26" spans="1:37" s="9" customFormat="1" ht="15" customHeight="1" x14ac:dyDescent="0.25">
      <c r="A26" s="28">
        <v>7.4</v>
      </c>
      <c r="B26" s="10"/>
      <c r="C26" s="27">
        <v>6.54</v>
      </c>
      <c r="D26" s="27">
        <v>10.42</v>
      </c>
      <c r="E26" s="24"/>
      <c r="F26" s="27">
        <v>11.33</v>
      </c>
      <c r="G26" s="27">
        <v>18.47</v>
      </c>
      <c r="H26" s="27">
        <v>11.37</v>
      </c>
      <c r="I26" s="23">
        <v>80</v>
      </c>
      <c r="J26" s="28"/>
      <c r="K26" s="13"/>
      <c r="L26" s="13"/>
      <c r="M26" s="25"/>
      <c r="N26" s="13">
        <v>336</v>
      </c>
      <c r="O26" s="13">
        <v>168</v>
      </c>
      <c r="P26" s="13">
        <v>33</v>
      </c>
      <c r="Q26" s="13">
        <v>29.4</v>
      </c>
      <c r="R26" s="13"/>
      <c r="S26" s="25"/>
      <c r="T26" s="23">
        <v>21</v>
      </c>
      <c r="U26" s="24"/>
      <c r="V26" s="10"/>
      <c r="W26" s="27">
        <v>7.5</v>
      </c>
      <c r="X26" s="24"/>
      <c r="Y26" s="27">
        <v>13.42</v>
      </c>
      <c r="Z26" s="27">
        <v>13.17</v>
      </c>
      <c r="AA26" s="41">
        <v>80</v>
      </c>
      <c r="AB26" s="13"/>
      <c r="AC26" s="13"/>
      <c r="AD26" s="32"/>
      <c r="AE26" s="13">
        <v>271</v>
      </c>
      <c r="AF26" s="13">
        <v>148</v>
      </c>
      <c r="AG26" s="13">
        <v>29</v>
      </c>
      <c r="AH26" s="13">
        <v>18.399999999999999</v>
      </c>
      <c r="AI26" s="13"/>
      <c r="AJ26" s="165"/>
      <c r="AK26" s="166">
        <v>21</v>
      </c>
    </row>
    <row r="27" spans="1:37" s="9" customFormat="1" ht="15" customHeight="1" x14ac:dyDescent="0.25">
      <c r="A27" s="24"/>
      <c r="B27" s="10"/>
      <c r="C27" s="27">
        <v>6.57</v>
      </c>
      <c r="D27" s="27">
        <v>10.48</v>
      </c>
      <c r="E27" s="28">
        <v>6.2</v>
      </c>
      <c r="F27" s="27">
        <v>11.44</v>
      </c>
      <c r="G27" s="27">
        <v>19.059999999999999</v>
      </c>
      <c r="H27" s="27">
        <v>11.44</v>
      </c>
      <c r="I27" s="23">
        <v>79</v>
      </c>
      <c r="J27" s="24"/>
      <c r="K27" s="13"/>
      <c r="L27" s="13"/>
      <c r="M27" s="32"/>
      <c r="N27" s="13">
        <v>337</v>
      </c>
      <c r="O27" s="13"/>
      <c r="P27" s="13"/>
      <c r="Q27" s="13">
        <v>29.6</v>
      </c>
      <c r="R27" s="10"/>
      <c r="S27" s="32"/>
      <c r="T27" s="23">
        <v>22</v>
      </c>
      <c r="U27" s="28">
        <v>8.1999999999999993</v>
      </c>
      <c r="V27" s="10"/>
      <c r="W27" s="27">
        <v>7.55</v>
      </c>
      <c r="X27" s="28">
        <v>6.4</v>
      </c>
      <c r="Y27" s="27">
        <v>13.57</v>
      </c>
      <c r="Z27" s="27">
        <v>13.26</v>
      </c>
      <c r="AA27" s="41">
        <v>79</v>
      </c>
      <c r="AB27" s="13"/>
      <c r="AC27" s="13"/>
      <c r="AD27" s="25"/>
      <c r="AE27" s="13">
        <v>272</v>
      </c>
      <c r="AF27" s="13"/>
      <c r="AG27" s="13"/>
      <c r="AH27" s="13">
        <v>18.600000000000001</v>
      </c>
      <c r="AI27" s="10"/>
      <c r="AJ27" s="110"/>
      <c r="AK27" s="166">
        <v>22</v>
      </c>
    </row>
    <row r="28" spans="1:37" s="9" customFormat="1" ht="15" customHeight="1" x14ac:dyDescent="0.25">
      <c r="A28" s="24"/>
      <c r="B28" s="10"/>
      <c r="C28" s="27">
        <v>7</v>
      </c>
      <c r="D28" s="27">
        <v>10.54</v>
      </c>
      <c r="E28" s="24"/>
      <c r="F28" s="27">
        <v>11.56</v>
      </c>
      <c r="G28" s="27">
        <v>19.25</v>
      </c>
      <c r="H28" s="27">
        <v>11.51</v>
      </c>
      <c r="I28" s="23">
        <v>78</v>
      </c>
      <c r="J28" s="28"/>
      <c r="K28" s="13"/>
      <c r="L28" s="13"/>
      <c r="M28" s="25"/>
      <c r="N28" s="13">
        <v>338</v>
      </c>
      <c r="O28" s="13">
        <v>169</v>
      </c>
      <c r="P28" s="13">
        <v>34</v>
      </c>
      <c r="Q28" s="13">
        <v>29.8</v>
      </c>
      <c r="R28" s="13"/>
      <c r="S28" s="25"/>
      <c r="T28" s="23">
        <v>23</v>
      </c>
      <c r="U28" s="24"/>
      <c r="V28" s="10"/>
      <c r="W28" s="27">
        <v>8.01</v>
      </c>
      <c r="X28" s="24"/>
      <c r="Y28" s="27">
        <v>14.12</v>
      </c>
      <c r="Z28" s="27">
        <v>13.35</v>
      </c>
      <c r="AA28" s="41">
        <v>78</v>
      </c>
      <c r="AB28" s="13"/>
      <c r="AC28" s="13"/>
      <c r="AD28" s="32"/>
      <c r="AE28" s="13">
        <v>273</v>
      </c>
      <c r="AF28" s="13">
        <v>149</v>
      </c>
      <c r="AG28" s="13">
        <v>30</v>
      </c>
      <c r="AH28" s="13">
        <v>18.8</v>
      </c>
      <c r="AI28" s="13"/>
      <c r="AJ28" s="165"/>
      <c r="AK28" s="166">
        <v>23</v>
      </c>
    </row>
    <row r="29" spans="1:37" s="9" customFormat="1" ht="15" customHeight="1" x14ac:dyDescent="0.25">
      <c r="A29" s="24"/>
      <c r="B29" s="10"/>
      <c r="C29" s="27">
        <v>7.03</v>
      </c>
      <c r="D29" s="27">
        <v>11</v>
      </c>
      <c r="E29" s="28">
        <v>6.3</v>
      </c>
      <c r="F29" s="27">
        <v>12.08</v>
      </c>
      <c r="G29" s="27">
        <v>19.45</v>
      </c>
      <c r="H29" s="27">
        <v>11.58</v>
      </c>
      <c r="I29" s="23">
        <v>77</v>
      </c>
      <c r="J29" s="24"/>
      <c r="K29" s="13"/>
      <c r="L29" s="13"/>
      <c r="M29" s="25"/>
      <c r="N29" s="13">
        <v>339</v>
      </c>
      <c r="O29" s="13"/>
      <c r="P29" s="13"/>
      <c r="Q29" s="13">
        <v>29.9</v>
      </c>
      <c r="R29" s="10"/>
      <c r="S29" s="32"/>
      <c r="T29" s="46">
        <v>24</v>
      </c>
      <c r="U29" s="24"/>
      <c r="V29" s="13">
        <v>4.5999999999999996</v>
      </c>
      <c r="W29" s="27">
        <v>8.07</v>
      </c>
      <c r="X29" s="24"/>
      <c r="Y29" s="27">
        <v>14.27</v>
      </c>
      <c r="Z29" s="27">
        <v>13.45</v>
      </c>
      <c r="AA29" s="41">
        <v>77</v>
      </c>
      <c r="AB29" s="13"/>
      <c r="AC29" s="13"/>
      <c r="AD29" s="25"/>
      <c r="AE29" s="13">
        <v>274</v>
      </c>
      <c r="AF29" s="13"/>
      <c r="AG29" s="13"/>
      <c r="AH29" s="13">
        <v>18.899999999999999</v>
      </c>
      <c r="AI29" s="10"/>
      <c r="AJ29" s="110"/>
      <c r="AK29" s="97">
        <v>24</v>
      </c>
    </row>
    <row r="30" spans="1:37" s="9" customFormat="1" x14ac:dyDescent="0.25">
      <c r="A30" s="28">
        <v>7.5</v>
      </c>
      <c r="B30" s="10"/>
      <c r="C30" s="27">
        <v>7.06</v>
      </c>
      <c r="D30" s="27">
        <v>11.06</v>
      </c>
      <c r="E30" s="24"/>
      <c r="F30" s="27">
        <v>12.2</v>
      </c>
      <c r="G30" s="27">
        <v>20.05</v>
      </c>
      <c r="H30" s="27">
        <v>12.05</v>
      </c>
      <c r="I30" s="23">
        <v>76</v>
      </c>
      <c r="J30" s="33">
        <v>6</v>
      </c>
      <c r="K30" s="12">
        <v>13</v>
      </c>
      <c r="L30" s="12">
        <v>20</v>
      </c>
      <c r="M30" s="31">
        <v>4</v>
      </c>
      <c r="N30" s="12">
        <v>340</v>
      </c>
      <c r="O30" s="12">
        <v>170</v>
      </c>
      <c r="P30" s="12">
        <v>35</v>
      </c>
      <c r="Q30" s="12">
        <v>30</v>
      </c>
      <c r="R30" s="12">
        <v>15</v>
      </c>
      <c r="S30" s="31">
        <v>18</v>
      </c>
      <c r="T30" s="158">
        <v>25</v>
      </c>
      <c r="U30" s="28">
        <v>8.3000000000000007</v>
      </c>
      <c r="V30" s="10"/>
      <c r="W30" s="27">
        <v>8.1300000000000008</v>
      </c>
      <c r="X30" s="28">
        <v>6.5</v>
      </c>
      <c r="Y30" s="27">
        <v>14.42</v>
      </c>
      <c r="Z30" s="27">
        <v>13.55</v>
      </c>
      <c r="AA30" s="41">
        <v>76</v>
      </c>
      <c r="AB30" s="12">
        <v>10</v>
      </c>
      <c r="AC30" s="13">
        <v>8</v>
      </c>
      <c r="AD30" s="32">
        <v>5</v>
      </c>
      <c r="AE30" s="12">
        <v>275</v>
      </c>
      <c r="AF30" s="13">
        <v>150</v>
      </c>
      <c r="AG30" s="13">
        <v>31</v>
      </c>
      <c r="AH30" s="12">
        <v>19</v>
      </c>
      <c r="AI30" s="13">
        <v>15</v>
      </c>
      <c r="AJ30" s="110">
        <v>18</v>
      </c>
      <c r="AK30" s="12">
        <v>25</v>
      </c>
    </row>
    <row r="31" spans="1:37" s="9" customFormat="1" ht="15" customHeight="1" x14ac:dyDescent="0.25">
      <c r="A31" s="24"/>
      <c r="B31" s="13">
        <v>4.4000000000000004</v>
      </c>
      <c r="C31" s="27">
        <v>7.09</v>
      </c>
      <c r="D31" s="27">
        <v>11.12</v>
      </c>
      <c r="E31" s="28">
        <v>6.4</v>
      </c>
      <c r="F31" s="27">
        <v>12.33</v>
      </c>
      <c r="G31" s="27">
        <v>20.260000000000002</v>
      </c>
      <c r="H31" s="27">
        <v>12.12</v>
      </c>
      <c r="I31" s="23">
        <v>75</v>
      </c>
      <c r="J31" s="28"/>
      <c r="K31" s="13"/>
      <c r="L31" s="13"/>
      <c r="M31" s="25"/>
      <c r="N31" s="13">
        <v>342</v>
      </c>
      <c r="O31" s="13">
        <v>172</v>
      </c>
      <c r="P31" s="13"/>
      <c r="Q31" s="13">
        <v>30.4</v>
      </c>
      <c r="R31" s="10"/>
      <c r="S31" s="32"/>
      <c r="T31" s="23">
        <v>26</v>
      </c>
      <c r="U31" s="24"/>
      <c r="V31" s="10"/>
      <c r="W31" s="27">
        <v>8.19</v>
      </c>
      <c r="X31" s="24"/>
      <c r="Y31" s="27">
        <v>14.48</v>
      </c>
      <c r="Z31" s="27">
        <v>14.05</v>
      </c>
      <c r="AA31" s="41">
        <v>75</v>
      </c>
      <c r="AB31" s="13"/>
      <c r="AC31" s="13"/>
      <c r="AD31" s="25"/>
      <c r="AE31" s="13">
        <v>277</v>
      </c>
      <c r="AF31" s="13">
        <v>151</v>
      </c>
      <c r="AG31" s="13"/>
      <c r="AH31" s="13">
        <v>19.2</v>
      </c>
      <c r="AI31" s="10"/>
      <c r="AJ31" s="110"/>
      <c r="AK31" s="166">
        <v>26</v>
      </c>
    </row>
    <row r="32" spans="1:37" s="9" customFormat="1" ht="15" customHeight="1" x14ac:dyDescent="0.25">
      <c r="A32" s="24"/>
      <c r="B32" s="10"/>
      <c r="C32" s="27">
        <v>7.12</v>
      </c>
      <c r="D32" s="27">
        <v>11.19</v>
      </c>
      <c r="E32" s="24"/>
      <c r="F32" s="27">
        <v>12.46</v>
      </c>
      <c r="G32" s="27">
        <v>20.47</v>
      </c>
      <c r="H32" s="27">
        <v>12.2</v>
      </c>
      <c r="I32" s="23">
        <v>74</v>
      </c>
      <c r="J32" s="28"/>
      <c r="K32" s="13"/>
      <c r="L32" s="13"/>
      <c r="M32" s="25"/>
      <c r="N32" s="13">
        <v>343</v>
      </c>
      <c r="O32" s="13">
        <v>174</v>
      </c>
      <c r="P32" s="13"/>
      <c r="Q32" s="13">
        <v>30.7</v>
      </c>
      <c r="R32" s="13">
        <v>16</v>
      </c>
      <c r="S32" s="32">
        <v>19</v>
      </c>
      <c r="T32" s="23">
        <v>27</v>
      </c>
      <c r="U32" s="24"/>
      <c r="V32" s="10"/>
      <c r="W32" s="27">
        <v>8.25</v>
      </c>
      <c r="X32" s="24"/>
      <c r="Y32" s="27">
        <v>15.14</v>
      </c>
      <c r="Z32" s="27">
        <v>14.15</v>
      </c>
      <c r="AA32" s="41">
        <v>74</v>
      </c>
      <c r="AB32" s="13"/>
      <c r="AC32" s="13"/>
      <c r="AD32" s="32"/>
      <c r="AE32" s="13">
        <v>278</v>
      </c>
      <c r="AF32" s="13">
        <v>152</v>
      </c>
      <c r="AG32" s="13"/>
      <c r="AH32" s="13">
        <v>19.399999999999999</v>
      </c>
      <c r="AI32" s="13">
        <v>19</v>
      </c>
      <c r="AJ32" s="110">
        <v>19</v>
      </c>
      <c r="AK32" s="166">
        <v>27</v>
      </c>
    </row>
    <row r="33" spans="1:37" s="9" customFormat="1" ht="15" customHeight="1" x14ac:dyDescent="0.25">
      <c r="A33" s="28">
        <v>7.6</v>
      </c>
      <c r="B33" s="10"/>
      <c r="C33" s="27">
        <v>7.16</v>
      </c>
      <c r="D33" s="27">
        <v>11.26</v>
      </c>
      <c r="E33" s="28">
        <v>6.5</v>
      </c>
      <c r="F33" s="27">
        <v>13</v>
      </c>
      <c r="G33" s="27">
        <v>21.19</v>
      </c>
      <c r="H33" s="27">
        <v>12.28</v>
      </c>
      <c r="I33" s="23">
        <v>73</v>
      </c>
      <c r="J33" s="28"/>
      <c r="K33" s="13">
        <v>14</v>
      </c>
      <c r="L33" s="13">
        <v>21</v>
      </c>
      <c r="M33" s="32"/>
      <c r="N33" s="13">
        <v>344</v>
      </c>
      <c r="O33" s="13">
        <v>176</v>
      </c>
      <c r="P33" s="13">
        <v>36</v>
      </c>
      <c r="Q33" s="13">
        <v>31</v>
      </c>
      <c r="R33" s="10"/>
      <c r="S33" s="32"/>
      <c r="T33" s="23">
        <v>28</v>
      </c>
      <c r="U33" s="28">
        <v>8.4</v>
      </c>
      <c r="V33" s="10"/>
      <c r="W33" s="27">
        <v>8.31</v>
      </c>
      <c r="X33" s="28">
        <v>6.6</v>
      </c>
      <c r="Y33" s="27">
        <v>15.3</v>
      </c>
      <c r="Z33" s="27">
        <v>14.26</v>
      </c>
      <c r="AA33" s="41">
        <v>73</v>
      </c>
      <c r="AB33" s="13"/>
      <c r="AC33" s="13"/>
      <c r="AD33" s="25"/>
      <c r="AE33" s="13">
        <v>279</v>
      </c>
      <c r="AF33" s="13">
        <v>153</v>
      </c>
      <c r="AG33" s="13"/>
      <c r="AH33" s="13">
        <v>19.600000000000001</v>
      </c>
      <c r="AI33" s="10"/>
      <c r="AJ33" s="110"/>
      <c r="AK33" s="166">
        <v>28</v>
      </c>
    </row>
    <row r="34" spans="1:37" s="9" customFormat="1" ht="15" customHeight="1" x14ac:dyDescent="0.25">
      <c r="A34" s="24"/>
      <c r="B34" s="10"/>
      <c r="C34" s="27">
        <v>7.2</v>
      </c>
      <c r="D34" s="27">
        <v>11.33</v>
      </c>
      <c r="E34" s="24"/>
      <c r="F34" s="27">
        <v>13.14</v>
      </c>
      <c r="G34" s="27">
        <v>21.32</v>
      </c>
      <c r="H34" s="27">
        <v>12.36</v>
      </c>
      <c r="I34" s="23">
        <v>72</v>
      </c>
      <c r="J34" s="28"/>
      <c r="K34" s="13"/>
      <c r="L34" s="13"/>
      <c r="M34" s="25"/>
      <c r="N34" s="13">
        <v>345</v>
      </c>
      <c r="O34" s="13">
        <v>178</v>
      </c>
      <c r="P34" s="13"/>
      <c r="Q34" s="13">
        <v>31.3</v>
      </c>
      <c r="R34" s="13"/>
      <c r="S34" s="32">
        <v>20</v>
      </c>
      <c r="T34" s="23">
        <v>29</v>
      </c>
      <c r="U34" s="24"/>
      <c r="V34" s="13">
        <v>4.7</v>
      </c>
      <c r="W34" s="27">
        <v>8.3699999999999992</v>
      </c>
      <c r="X34" s="24"/>
      <c r="Y34" s="27">
        <v>15.46</v>
      </c>
      <c r="Z34" s="27">
        <v>14.37</v>
      </c>
      <c r="AA34" s="41">
        <v>72</v>
      </c>
      <c r="AB34" s="13"/>
      <c r="AC34" s="13"/>
      <c r="AD34" s="32">
        <v>6</v>
      </c>
      <c r="AE34" s="13">
        <v>280</v>
      </c>
      <c r="AF34" s="13">
        <v>154</v>
      </c>
      <c r="AG34" s="13">
        <v>32</v>
      </c>
      <c r="AH34" s="13">
        <v>19.7</v>
      </c>
      <c r="AI34" s="13"/>
      <c r="AJ34" s="110">
        <v>20</v>
      </c>
      <c r="AK34" s="166">
        <v>29</v>
      </c>
    </row>
    <row r="35" spans="1:37" s="9" customFormat="1" ht="15" customHeight="1" x14ac:dyDescent="0.25">
      <c r="A35" s="24"/>
      <c r="B35" s="10"/>
      <c r="C35" s="27">
        <v>7.24</v>
      </c>
      <c r="D35" s="27">
        <v>11.4</v>
      </c>
      <c r="E35" s="28">
        <v>6.6</v>
      </c>
      <c r="F35" s="27">
        <v>13.28</v>
      </c>
      <c r="G35" s="27">
        <v>21.56</v>
      </c>
      <c r="H35" s="27">
        <v>12.45</v>
      </c>
      <c r="I35" s="23">
        <v>71</v>
      </c>
      <c r="J35" s="28"/>
      <c r="K35" s="13"/>
      <c r="L35" s="13"/>
      <c r="M35" s="32"/>
      <c r="N35" s="13">
        <v>346</v>
      </c>
      <c r="O35" s="13">
        <v>180</v>
      </c>
      <c r="P35" s="13"/>
      <c r="Q35" s="13">
        <v>31.6</v>
      </c>
      <c r="R35" s="13">
        <v>17</v>
      </c>
      <c r="S35" s="32"/>
      <c r="T35" s="23">
        <v>30</v>
      </c>
      <c r="U35" s="24"/>
      <c r="V35" s="10"/>
      <c r="W35" s="27">
        <v>8.43</v>
      </c>
      <c r="X35" s="28">
        <v>6.7</v>
      </c>
      <c r="Y35" s="27">
        <v>16.03</v>
      </c>
      <c r="Z35" s="27">
        <v>14.48</v>
      </c>
      <c r="AA35" s="41">
        <v>71</v>
      </c>
      <c r="AB35" s="13"/>
      <c r="AC35" s="13"/>
      <c r="AD35" s="32"/>
      <c r="AE35" s="13">
        <v>281</v>
      </c>
      <c r="AF35" s="13">
        <v>155</v>
      </c>
      <c r="AG35" s="13"/>
      <c r="AH35" s="13">
        <v>19.8</v>
      </c>
      <c r="AI35" s="13">
        <v>17</v>
      </c>
      <c r="AJ35" s="110"/>
      <c r="AK35" s="166">
        <v>30</v>
      </c>
    </row>
    <row r="36" spans="1:37" s="9" customFormat="1" x14ac:dyDescent="0.25">
      <c r="A36" s="28">
        <v>7.7</v>
      </c>
      <c r="B36" s="10"/>
      <c r="C36" s="27">
        <v>7.28</v>
      </c>
      <c r="D36" s="27">
        <v>11.47</v>
      </c>
      <c r="E36" s="24"/>
      <c r="F36" s="27">
        <v>13.43</v>
      </c>
      <c r="G36" s="27">
        <v>22.2</v>
      </c>
      <c r="H36" s="27">
        <v>12.54</v>
      </c>
      <c r="I36" s="23">
        <v>70</v>
      </c>
      <c r="J36" s="28"/>
      <c r="K36" s="13"/>
      <c r="L36" s="13"/>
      <c r="M36" s="25"/>
      <c r="N36" s="13">
        <v>347</v>
      </c>
      <c r="O36" s="13">
        <v>181</v>
      </c>
      <c r="P36" s="13"/>
      <c r="Q36" s="13">
        <v>31.8</v>
      </c>
      <c r="R36" s="13"/>
      <c r="S36" s="32">
        <v>21</v>
      </c>
      <c r="T36" s="23">
        <v>31</v>
      </c>
      <c r="U36" s="28">
        <v>8.5</v>
      </c>
      <c r="V36" s="10"/>
      <c r="W36" s="27">
        <v>8.5</v>
      </c>
      <c r="X36" s="24"/>
      <c r="Y36" s="27">
        <v>16.2</v>
      </c>
      <c r="Z36" s="27">
        <v>15</v>
      </c>
      <c r="AA36" s="41">
        <v>70</v>
      </c>
      <c r="AB36" s="13"/>
      <c r="AC36" s="13"/>
      <c r="AD36" s="32"/>
      <c r="AE36" s="13">
        <v>282</v>
      </c>
      <c r="AF36" s="13"/>
      <c r="AG36" s="13"/>
      <c r="AH36" s="13">
        <v>19.899999999999999</v>
      </c>
      <c r="AI36" s="13"/>
      <c r="AJ36" s="110">
        <v>21</v>
      </c>
      <c r="AK36" s="166">
        <v>31</v>
      </c>
    </row>
    <row r="37" spans="1:37" s="9" customFormat="1" ht="15" customHeight="1" x14ac:dyDescent="0.25">
      <c r="A37" s="24"/>
      <c r="B37" s="10"/>
      <c r="C37" s="27">
        <v>7.32</v>
      </c>
      <c r="D37" s="27">
        <v>11.54</v>
      </c>
      <c r="E37" s="28">
        <v>6.7</v>
      </c>
      <c r="F37" s="27">
        <v>13.58</v>
      </c>
      <c r="G37" s="27">
        <v>22.45</v>
      </c>
      <c r="H37" s="27">
        <v>13.03</v>
      </c>
      <c r="I37" s="23">
        <v>69</v>
      </c>
      <c r="J37" s="28">
        <v>7</v>
      </c>
      <c r="K37" s="13">
        <v>15</v>
      </c>
      <c r="L37" s="13">
        <v>22</v>
      </c>
      <c r="M37" s="32">
        <v>5</v>
      </c>
      <c r="N37" s="13">
        <v>348</v>
      </c>
      <c r="O37" s="13">
        <v>182</v>
      </c>
      <c r="P37" s="13">
        <v>37</v>
      </c>
      <c r="Q37" s="13">
        <v>32</v>
      </c>
      <c r="R37" s="13"/>
      <c r="S37" s="32"/>
      <c r="T37" s="23">
        <v>32</v>
      </c>
      <c r="U37" s="24"/>
      <c r="V37" s="10"/>
      <c r="W37" s="27">
        <v>8.57</v>
      </c>
      <c r="X37" s="28">
        <v>6.8</v>
      </c>
      <c r="Y37" s="27">
        <v>16.37</v>
      </c>
      <c r="Z37" s="27">
        <v>15.12</v>
      </c>
      <c r="AA37" s="41">
        <v>69</v>
      </c>
      <c r="AB37" s="13">
        <v>11</v>
      </c>
      <c r="AC37" s="13">
        <v>9</v>
      </c>
      <c r="AD37" s="32"/>
      <c r="AE37" s="13">
        <v>283</v>
      </c>
      <c r="AF37" s="13">
        <v>156</v>
      </c>
      <c r="AG37" s="13"/>
      <c r="AH37" s="13">
        <v>20</v>
      </c>
      <c r="AI37" s="13"/>
      <c r="AJ37" s="110"/>
      <c r="AK37" s="166">
        <v>32</v>
      </c>
    </row>
    <row r="38" spans="1:37" s="9" customFormat="1" ht="15" customHeight="1" x14ac:dyDescent="0.25">
      <c r="A38" s="28">
        <v>7.8</v>
      </c>
      <c r="B38" s="13">
        <v>4.5</v>
      </c>
      <c r="C38" s="27">
        <v>7.36</v>
      </c>
      <c r="D38" s="27">
        <v>12.01</v>
      </c>
      <c r="E38" s="24"/>
      <c r="F38" s="27">
        <v>14.13</v>
      </c>
      <c r="G38" s="27">
        <v>23.1</v>
      </c>
      <c r="H38" s="27">
        <v>13.12</v>
      </c>
      <c r="I38" s="23">
        <v>68</v>
      </c>
      <c r="J38" s="28"/>
      <c r="K38" s="13"/>
      <c r="L38" s="13"/>
      <c r="M38" s="32"/>
      <c r="N38" s="13">
        <v>349</v>
      </c>
      <c r="O38" s="13">
        <v>183</v>
      </c>
      <c r="P38" s="13"/>
      <c r="Q38" s="13">
        <v>32.299999999999997</v>
      </c>
      <c r="R38" s="13">
        <v>18</v>
      </c>
      <c r="S38" s="32">
        <v>22</v>
      </c>
      <c r="T38" s="23">
        <v>33</v>
      </c>
      <c r="U38" s="28">
        <v>8.6</v>
      </c>
      <c r="V38" s="10"/>
      <c r="W38" s="27">
        <v>9.0399999999999991</v>
      </c>
      <c r="X38" s="28">
        <v>6.9</v>
      </c>
      <c r="Y38" s="27">
        <v>16.55</v>
      </c>
      <c r="Z38" s="27">
        <v>15.24</v>
      </c>
      <c r="AA38" s="41">
        <v>68</v>
      </c>
      <c r="AB38" s="13"/>
      <c r="AC38" s="13"/>
      <c r="AD38" s="32"/>
      <c r="AE38" s="13">
        <v>284</v>
      </c>
      <c r="AF38" s="13"/>
      <c r="AG38" s="13"/>
      <c r="AH38" s="13">
        <v>20.2</v>
      </c>
      <c r="AI38" s="13">
        <v>18</v>
      </c>
      <c r="AJ38" s="110">
        <v>22</v>
      </c>
      <c r="AK38" s="166">
        <v>33</v>
      </c>
    </row>
    <row r="39" spans="1:37" s="9" customFormat="1" ht="15" customHeight="1" x14ac:dyDescent="0.25">
      <c r="A39" s="24"/>
      <c r="B39" s="10"/>
      <c r="C39" s="27">
        <v>7.4</v>
      </c>
      <c r="D39" s="27">
        <v>12.08</v>
      </c>
      <c r="E39" s="28">
        <v>6.8</v>
      </c>
      <c r="F39" s="27">
        <v>14.29</v>
      </c>
      <c r="G39" s="27">
        <v>23.36</v>
      </c>
      <c r="H39" s="27">
        <v>13.21</v>
      </c>
      <c r="I39" s="23">
        <v>67</v>
      </c>
      <c r="J39" s="28"/>
      <c r="K39" s="13"/>
      <c r="L39" s="13"/>
      <c r="M39" s="32"/>
      <c r="N39" s="13">
        <v>350</v>
      </c>
      <c r="O39" s="13">
        <v>184</v>
      </c>
      <c r="P39" s="13"/>
      <c r="Q39" s="13">
        <v>32.6</v>
      </c>
      <c r="R39" s="13"/>
      <c r="S39" s="32"/>
      <c r="T39" s="23">
        <v>34</v>
      </c>
      <c r="U39" s="24"/>
      <c r="V39" s="13">
        <v>4.8</v>
      </c>
      <c r="W39" s="27">
        <v>9.11</v>
      </c>
      <c r="X39" s="28">
        <v>7</v>
      </c>
      <c r="Y39" s="27">
        <v>17.13</v>
      </c>
      <c r="Z39" s="27">
        <v>15.36</v>
      </c>
      <c r="AA39" s="41">
        <v>67</v>
      </c>
      <c r="AB39" s="13"/>
      <c r="AC39" s="13"/>
      <c r="AD39" s="32">
        <v>7</v>
      </c>
      <c r="AE39" s="13">
        <v>285</v>
      </c>
      <c r="AF39" s="13">
        <v>157</v>
      </c>
      <c r="AG39" s="13">
        <v>33</v>
      </c>
      <c r="AH39" s="13">
        <v>20.399999999999999</v>
      </c>
      <c r="AI39" s="13"/>
      <c r="AJ39" s="110"/>
      <c r="AK39" s="166">
        <v>34</v>
      </c>
    </row>
    <row r="40" spans="1:37" s="9" customFormat="1" ht="15" customHeight="1" x14ac:dyDescent="0.25">
      <c r="A40" s="28">
        <v>7.9</v>
      </c>
      <c r="B40" s="10"/>
      <c r="C40" s="27">
        <v>7.44</v>
      </c>
      <c r="D40" s="27">
        <v>12.15</v>
      </c>
      <c r="E40" s="24"/>
      <c r="F40" s="27">
        <v>14.45</v>
      </c>
      <c r="G40" s="27">
        <v>24.03</v>
      </c>
      <c r="H40" s="27">
        <v>13.3</v>
      </c>
      <c r="I40" s="23">
        <v>66</v>
      </c>
      <c r="J40" s="28"/>
      <c r="K40" s="13"/>
      <c r="L40" s="13"/>
      <c r="M40" s="32"/>
      <c r="N40" s="13">
        <v>351</v>
      </c>
      <c r="O40" s="13">
        <v>185</v>
      </c>
      <c r="P40" s="13"/>
      <c r="Q40" s="13">
        <v>32.799999999999997</v>
      </c>
      <c r="R40" s="13"/>
      <c r="S40" s="32">
        <v>23</v>
      </c>
      <c r="T40" s="23">
        <v>35</v>
      </c>
      <c r="U40" s="28">
        <v>8.6999999999999993</v>
      </c>
      <c r="V40" s="10"/>
      <c r="W40" s="27">
        <v>9.18</v>
      </c>
      <c r="X40" s="28">
        <v>7.1</v>
      </c>
      <c r="Y40" s="27">
        <v>17.32</v>
      </c>
      <c r="Z40" s="27">
        <v>15.48</v>
      </c>
      <c r="AA40" s="41">
        <v>66</v>
      </c>
      <c r="AB40" s="13"/>
      <c r="AC40" s="13"/>
      <c r="AD40" s="32"/>
      <c r="AE40" s="13">
        <v>286</v>
      </c>
      <c r="AF40" s="13"/>
      <c r="AG40" s="13"/>
      <c r="AH40" s="13">
        <v>20.5</v>
      </c>
      <c r="AI40" s="13"/>
      <c r="AJ40" s="110">
        <v>23</v>
      </c>
      <c r="AK40" s="166">
        <v>35</v>
      </c>
    </row>
    <row r="41" spans="1:37" s="9" customFormat="1" ht="15" customHeight="1" x14ac:dyDescent="0.25">
      <c r="A41" s="24"/>
      <c r="B41" s="10"/>
      <c r="C41" s="27">
        <v>7.48</v>
      </c>
      <c r="D41" s="27">
        <v>12.22</v>
      </c>
      <c r="E41" s="28">
        <v>6.9</v>
      </c>
      <c r="F41" s="27">
        <v>15.02</v>
      </c>
      <c r="G41" s="27">
        <v>24.31</v>
      </c>
      <c r="H41" s="27">
        <v>13.4</v>
      </c>
      <c r="I41" s="23">
        <v>65</v>
      </c>
      <c r="J41" s="28"/>
      <c r="K41" s="13">
        <v>16</v>
      </c>
      <c r="L41" s="13">
        <v>23</v>
      </c>
      <c r="M41" s="32"/>
      <c r="N41" s="13">
        <v>352</v>
      </c>
      <c r="O41" s="13">
        <v>186</v>
      </c>
      <c r="P41" s="13">
        <v>38</v>
      </c>
      <c r="Q41" s="13">
        <v>33</v>
      </c>
      <c r="R41" s="13">
        <v>19</v>
      </c>
      <c r="S41" s="32"/>
      <c r="T41" s="23">
        <v>36</v>
      </c>
      <c r="U41" s="28">
        <v>8.8000000000000007</v>
      </c>
      <c r="V41" s="10"/>
      <c r="W41" s="27">
        <v>9.25</v>
      </c>
      <c r="X41" s="28">
        <v>7.2</v>
      </c>
      <c r="Y41" s="27">
        <v>17.510000000000002</v>
      </c>
      <c r="Z41" s="27">
        <v>16</v>
      </c>
      <c r="AA41" s="41">
        <v>65</v>
      </c>
      <c r="AB41" s="13"/>
      <c r="AC41" s="13"/>
      <c r="AD41" s="32"/>
      <c r="AE41" s="13">
        <v>287</v>
      </c>
      <c r="AF41" s="13">
        <v>158</v>
      </c>
      <c r="AG41" s="13"/>
      <c r="AH41" s="13">
        <v>20.6</v>
      </c>
      <c r="AI41" s="13">
        <v>19</v>
      </c>
      <c r="AJ41" s="110"/>
      <c r="AK41" s="166">
        <v>36</v>
      </c>
    </row>
    <row r="42" spans="1:37" s="9" customFormat="1" ht="15" customHeight="1" x14ac:dyDescent="0.25">
      <c r="A42" s="28">
        <v>8</v>
      </c>
      <c r="B42" s="10"/>
      <c r="C42" s="27">
        <v>7.52</v>
      </c>
      <c r="D42" s="27">
        <v>12.29</v>
      </c>
      <c r="E42" s="24"/>
      <c r="F42" s="27">
        <v>15.19</v>
      </c>
      <c r="G42" s="27">
        <v>25</v>
      </c>
      <c r="H42" s="27">
        <v>13.5</v>
      </c>
      <c r="I42" s="23">
        <v>64</v>
      </c>
      <c r="J42" s="28"/>
      <c r="K42" s="13"/>
      <c r="L42" s="13"/>
      <c r="M42" s="32"/>
      <c r="N42" s="65">
        <v>353</v>
      </c>
      <c r="O42" s="13">
        <v>187</v>
      </c>
      <c r="P42" s="13"/>
      <c r="Q42" s="13">
        <v>33.299999999999997</v>
      </c>
      <c r="R42" s="13"/>
      <c r="S42" s="32">
        <v>24</v>
      </c>
      <c r="T42" s="23">
        <v>37</v>
      </c>
      <c r="U42" s="28">
        <v>8.9</v>
      </c>
      <c r="V42" s="10"/>
      <c r="W42" s="27">
        <v>9.32</v>
      </c>
      <c r="X42" s="28">
        <v>7.3</v>
      </c>
      <c r="Y42" s="27">
        <v>18.100000000000001</v>
      </c>
      <c r="Z42" s="27">
        <v>16.12</v>
      </c>
      <c r="AA42" s="41">
        <v>64</v>
      </c>
      <c r="AB42" s="13"/>
      <c r="AC42" s="13"/>
      <c r="AD42" s="32"/>
      <c r="AE42" s="65">
        <v>288</v>
      </c>
      <c r="AF42" s="13"/>
      <c r="AG42" s="13"/>
      <c r="AH42" s="13">
        <v>20.7</v>
      </c>
      <c r="AI42" s="13"/>
      <c r="AJ42" s="110">
        <v>24</v>
      </c>
      <c r="AK42" s="166">
        <v>37</v>
      </c>
    </row>
    <row r="43" spans="1:37" s="9" customFormat="1" ht="15" customHeight="1" x14ac:dyDescent="0.25">
      <c r="A43" s="24"/>
      <c r="B43" s="13">
        <v>4.5999999999999996</v>
      </c>
      <c r="C43" s="27">
        <v>7.56</v>
      </c>
      <c r="D43" s="27">
        <v>12.36</v>
      </c>
      <c r="E43" s="28">
        <v>7</v>
      </c>
      <c r="F43" s="27">
        <v>15.36</v>
      </c>
      <c r="G43" s="27">
        <v>25.3</v>
      </c>
      <c r="H43" s="27">
        <v>14</v>
      </c>
      <c r="I43" s="23">
        <v>63</v>
      </c>
      <c r="J43" s="28"/>
      <c r="K43" s="13"/>
      <c r="L43" s="13"/>
      <c r="M43" s="32"/>
      <c r="N43" s="13">
        <v>354</v>
      </c>
      <c r="O43" s="13">
        <v>188</v>
      </c>
      <c r="P43" s="13"/>
      <c r="Q43" s="13">
        <v>33.6</v>
      </c>
      <c r="R43" s="13"/>
      <c r="S43" s="32"/>
      <c r="T43" s="23">
        <v>38</v>
      </c>
      <c r="U43" s="28">
        <v>9</v>
      </c>
      <c r="V43" s="13">
        <v>4.9000000000000004</v>
      </c>
      <c r="W43" s="27">
        <v>9.39</v>
      </c>
      <c r="X43" s="28">
        <v>7.4</v>
      </c>
      <c r="Y43" s="27">
        <v>18.3</v>
      </c>
      <c r="Z43" s="27">
        <v>16.239999999999998</v>
      </c>
      <c r="AA43" s="41">
        <v>63</v>
      </c>
      <c r="AB43" s="13"/>
      <c r="AC43" s="13"/>
      <c r="AD43" s="32"/>
      <c r="AE43" s="13">
        <v>289</v>
      </c>
      <c r="AF43" s="13">
        <v>159</v>
      </c>
      <c r="AG43" s="13"/>
      <c r="AH43" s="13">
        <v>20.8</v>
      </c>
      <c r="AI43" s="13"/>
      <c r="AJ43" s="110"/>
      <c r="AK43" s="166">
        <v>38</v>
      </c>
    </row>
    <row r="44" spans="1:37" s="9" customFormat="1" ht="15" customHeight="1" x14ac:dyDescent="0.25">
      <c r="A44" s="28">
        <v>8.1</v>
      </c>
      <c r="B44" s="10"/>
      <c r="C44" s="27">
        <v>8</v>
      </c>
      <c r="D44" s="27">
        <v>12.44</v>
      </c>
      <c r="E44" s="24"/>
      <c r="F44" s="27">
        <v>15.54</v>
      </c>
      <c r="G44" s="27">
        <v>26</v>
      </c>
      <c r="H44" s="27">
        <v>14.1</v>
      </c>
      <c r="I44" s="23">
        <v>62</v>
      </c>
      <c r="J44" s="28"/>
      <c r="K44" s="13"/>
      <c r="L44" s="13"/>
      <c r="M44" s="32"/>
      <c r="N44" s="13"/>
      <c r="O44" s="13">
        <v>189</v>
      </c>
      <c r="P44" s="13"/>
      <c r="Q44" s="13">
        <v>33.799999999999997</v>
      </c>
      <c r="R44" s="13"/>
      <c r="S44" s="32"/>
      <c r="T44" s="46">
        <v>39</v>
      </c>
      <c r="U44" s="28">
        <v>9.1999999999999993</v>
      </c>
      <c r="V44" s="10"/>
      <c r="W44" s="27">
        <v>9.4600000000000009</v>
      </c>
      <c r="X44" s="28">
        <v>7.6</v>
      </c>
      <c r="Y44" s="27">
        <v>18.5</v>
      </c>
      <c r="Z44" s="27">
        <v>16.36</v>
      </c>
      <c r="AA44" s="41">
        <v>62</v>
      </c>
      <c r="AB44" s="13"/>
      <c r="AC44" s="13"/>
      <c r="AD44" s="32"/>
      <c r="AE44" s="13"/>
      <c r="AF44" s="13"/>
      <c r="AG44" s="13"/>
      <c r="AH44" s="13">
        <v>20.9</v>
      </c>
      <c r="AI44" s="13"/>
      <c r="AJ44" s="110"/>
      <c r="AK44" s="97">
        <v>39</v>
      </c>
    </row>
    <row r="45" spans="1:37" s="9" customFormat="1" ht="15" customHeight="1" x14ac:dyDescent="0.25">
      <c r="A45" s="24"/>
      <c r="B45" s="10"/>
      <c r="C45" s="27">
        <v>8.0500000000000007</v>
      </c>
      <c r="D45" s="27">
        <v>12.52</v>
      </c>
      <c r="E45" s="28">
        <v>7.1</v>
      </c>
      <c r="F45" s="27">
        <v>16.12</v>
      </c>
      <c r="G45" s="27">
        <v>26.3</v>
      </c>
      <c r="H45" s="27">
        <v>14.2</v>
      </c>
      <c r="I45" s="23">
        <v>61</v>
      </c>
      <c r="J45" s="33">
        <v>8</v>
      </c>
      <c r="K45" s="12">
        <v>17</v>
      </c>
      <c r="L45" s="12">
        <v>24</v>
      </c>
      <c r="M45" s="31">
        <v>6</v>
      </c>
      <c r="N45" s="12">
        <v>355</v>
      </c>
      <c r="O45" s="12">
        <v>190</v>
      </c>
      <c r="P45" s="12">
        <v>39</v>
      </c>
      <c r="Q45" s="12">
        <v>34</v>
      </c>
      <c r="R45" s="12">
        <v>20</v>
      </c>
      <c r="S45" s="31">
        <v>25</v>
      </c>
      <c r="T45" s="144">
        <v>40</v>
      </c>
      <c r="U45" s="28">
        <v>9.4</v>
      </c>
      <c r="V45" s="10"/>
      <c r="W45" s="27">
        <v>9.5299999999999994</v>
      </c>
      <c r="X45" s="28">
        <v>7.8</v>
      </c>
      <c r="Y45" s="27">
        <v>19.100000000000001</v>
      </c>
      <c r="Z45" s="27">
        <v>16.48</v>
      </c>
      <c r="AA45" s="41">
        <v>61</v>
      </c>
      <c r="AB45" s="12">
        <v>12</v>
      </c>
      <c r="AC45" s="12">
        <v>10</v>
      </c>
      <c r="AD45" s="31">
        <v>8</v>
      </c>
      <c r="AE45" s="12">
        <v>290</v>
      </c>
      <c r="AF45" s="12">
        <v>160</v>
      </c>
      <c r="AG45" s="12">
        <v>34</v>
      </c>
      <c r="AH45" s="12">
        <v>21</v>
      </c>
      <c r="AI45" s="12">
        <v>20</v>
      </c>
      <c r="AJ45" s="109">
        <v>25</v>
      </c>
      <c r="AK45" s="162">
        <v>40</v>
      </c>
    </row>
    <row r="46" spans="1:37" s="9" customFormat="1" ht="15" customHeight="1" x14ac:dyDescent="0.25">
      <c r="A46" s="33">
        <v>8.1999999999999993</v>
      </c>
      <c r="B46" s="12">
        <v>4.7</v>
      </c>
      <c r="C46" s="11">
        <v>8.1</v>
      </c>
      <c r="D46" s="11">
        <v>13</v>
      </c>
      <c r="E46" s="33">
        <v>7.2</v>
      </c>
      <c r="F46" s="11">
        <v>16.3</v>
      </c>
      <c r="G46" s="11">
        <v>27</v>
      </c>
      <c r="H46" s="11">
        <v>14.3</v>
      </c>
      <c r="I46" s="144">
        <v>60</v>
      </c>
      <c r="J46" s="169"/>
      <c r="K46" s="169"/>
      <c r="L46" s="169">
        <v>25</v>
      </c>
      <c r="M46" s="170"/>
      <c r="N46" s="169">
        <v>360</v>
      </c>
      <c r="O46" s="169">
        <v>192</v>
      </c>
      <c r="P46" s="169">
        <v>40</v>
      </c>
      <c r="Q46" s="169">
        <v>34.5</v>
      </c>
      <c r="R46" s="169"/>
      <c r="S46" s="170"/>
      <c r="T46" s="23">
        <v>41</v>
      </c>
      <c r="U46" s="33">
        <v>9.6</v>
      </c>
      <c r="V46" s="12">
        <v>5</v>
      </c>
      <c r="W46" s="11">
        <v>10</v>
      </c>
      <c r="X46" s="33">
        <v>8</v>
      </c>
      <c r="Y46" s="11">
        <v>19.3</v>
      </c>
      <c r="Z46" s="11">
        <v>17</v>
      </c>
      <c r="AA46" s="144">
        <v>60</v>
      </c>
      <c r="AB46" s="12"/>
      <c r="AC46" s="12"/>
      <c r="AD46" s="31"/>
      <c r="AE46" s="13">
        <v>294</v>
      </c>
      <c r="AF46" s="169">
        <v>162</v>
      </c>
      <c r="AG46" s="12"/>
      <c r="AH46" s="13">
        <v>21.5</v>
      </c>
      <c r="AI46" s="12"/>
      <c r="AJ46" s="109"/>
      <c r="AK46" s="166">
        <v>41</v>
      </c>
    </row>
    <row r="47" spans="1:37" s="9" customFormat="1" ht="15" customHeight="1" x14ac:dyDescent="0.25">
      <c r="A47" s="24"/>
      <c r="B47" s="10"/>
      <c r="C47" s="27">
        <v>8.1300000000000008</v>
      </c>
      <c r="D47" s="27">
        <v>13.05</v>
      </c>
      <c r="E47" s="24"/>
      <c r="F47" s="27">
        <v>16.309999999999999</v>
      </c>
      <c r="G47" s="27">
        <v>27.05</v>
      </c>
      <c r="H47" s="27">
        <v>14.33</v>
      </c>
      <c r="I47" s="46">
        <v>59</v>
      </c>
      <c r="J47" s="10"/>
      <c r="K47" s="13">
        <v>18</v>
      </c>
      <c r="L47" s="13">
        <v>26</v>
      </c>
      <c r="M47" s="25"/>
      <c r="N47" s="13">
        <v>365</v>
      </c>
      <c r="O47" s="13">
        <v>194</v>
      </c>
      <c r="P47" s="10"/>
      <c r="Q47" s="13">
        <v>35</v>
      </c>
      <c r="R47" s="10"/>
      <c r="S47" s="25"/>
      <c r="T47" s="23">
        <v>42</v>
      </c>
      <c r="U47" s="24"/>
      <c r="V47" s="10"/>
      <c r="W47" s="27">
        <v>10.039999999999999</v>
      </c>
      <c r="X47" s="24"/>
      <c r="Y47" s="27">
        <v>19.350000000000001</v>
      </c>
      <c r="Z47" s="27">
        <v>17.03</v>
      </c>
      <c r="AA47" s="34">
        <v>59</v>
      </c>
      <c r="AB47" s="13">
        <v>13</v>
      </c>
      <c r="AC47" s="10"/>
      <c r="AD47" s="32">
        <v>9</v>
      </c>
      <c r="AE47" s="13">
        <v>298</v>
      </c>
      <c r="AF47" s="13">
        <v>163</v>
      </c>
      <c r="AG47" s="13">
        <v>35</v>
      </c>
      <c r="AH47" s="13">
        <v>22</v>
      </c>
      <c r="AI47" s="10"/>
      <c r="AJ47" s="165"/>
      <c r="AK47" s="166">
        <v>42</v>
      </c>
    </row>
    <row r="48" spans="1:37" s="9" customFormat="1" ht="15" customHeight="1" x14ac:dyDescent="0.25">
      <c r="A48" s="24"/>
      <c r="B48" s="10"/>
      <c r="C48" s="27">
        <v>8.16</v>
      </c>
      <c r="D48" s="27">
        <v>13.1</v>
      </c>
      <c r="E48" s="24"/>
      <c r="F48" s="27">
        <v>16.32</v>
      </c>
      <c r="G48" s="27">
        <v>27.1</v>
      </c>
      <c r="H48" s="27">
        <v>14.36</v>
      </c>
      <c r="I48" s="23">
        <v>58</v>
      </c>
      <c r="J48" s="10"/>
      <c r="K48" s="10"/>
      <c r="L48" s="13">
        <v>27</v>
      </c>
      <c r="M48" s="32">
        <v>7</v>
      </c>
      <c r="N48" s="13">
        <v>369</v>
      </c>
      <c r="O48" s="13">
        <v>196</v>
      </c>
      <c r="P48" s="13">
        <v>41</v>
      </c>
      <c r="Q48" s="13">
        <v>35.4</v>
      </c>
      <c r="R48" s="13">
        <v>21</v>
      </c>
      <c r="S48" s="32">
        <v>26</v>
      </c>
      <c r="T48" s="23">
        <v>43</v>
      </c>
      <c r="U48" s="24"/>
      <c r="V48" s="10"/>
      <c r="W48" s="27">
        <v>10.08</v>
      </c>
      <c r="X48" s="24"/>
      <c r="Y48" s="27">
        <v>19.399999999999999</v>
      </c>
      <c r="Z48" s="27">
        <v>17.059999999999999</v>
      </c>
      <c r="AA48" s="41">
        <v>58</v>
      </c>
      <c r="AB48" s="10"/>
      <c r="AC48" s="13">
        <v>11</v>
      </c>
      <c r="AD48" s="25"/>
      <c r="AE48" s="13">
        <v>302</v>
      </c>
      <c r="AF48" s="13">
        <v>164</v>
      </c>
      <c r="AG48" s="10"/>
      <c r="AH48" s="13">
        <v>22.4</v>
      </c>
      <c r="AI48" s="13">
        <v>21</v>
      </c>
      <c r="AJ48" s="110">
        <v>26</v>
      </c>
      <c r="AK48" s="166">
        <v>43</v>
      </c>
    </row>
    <row r="49" spans="1:37" s="9" customFormat="1" ht="15" customHeight="1" x14ac:dyDescent="0.25">
      <c r="A49" s="28">
        <v>8.3000000000000007</v>
      </c>
      <c r="B49" s="10"/>
      <c r="C49" s="27">
        <v>8.19</v>
      </c>
      <c r="D49" s="27">
        <v>13.15</v>
      </c>
      <c r="E49" s="24"/>
      <c r="F49" s="27">
        <v>16.34</v>
      </c>
      <c r="G49" s="27">
        <v>27.15</v>
      </c>
      <c r="H49" s="27">
        <v>14.39</v>
      </c>
      <c r="I49" s="23">
        <v>57</v>
      </c>
      <c r="J49" s="13">
        <v>9</v>
      </c>
      <c r="K49" s="13">
        <v>19</v>
      </c>
      <c r="L49" s="13">
        <v>28</v>
      </c>
      <c r="M49" s="25"/>
      <c r="N49" s="13">
        <v>372</v>
      </c>
      <c r="O49" s="13">
        <v>198</v>
      </c>
      <c r="P49" s="13"/>
      <c r="Q49" s="13">
        <v>35.700000000000003</v>
      </c>
      <c r="R49" s="10"/>
      <c r="S49" s="25"/>
      <c r="T49" s="23">
        <v>44</v>
      </c>
      <c r="U49" s="28">
        <v>9.6999999999999993</v>
      </c>
      <c r="V49" s="10"/>
      <c r="W49" s="27">
        <v>10.119999999999999</v>
      </c>
      <c r="X49" s="28">
        <v>8.1</v>
      </c>
      <c r="Y49" s="27">
        <v>19.45</v>
      </c>
      <c r="Z49" s="27">
        <v>17.09</v>
      </c>
      <c r="AA49" s="41">
        <v>57</v>
      </c>
      <c r="AB49" s="10"/>
      <c r="AC49" s="10"/>
      <c r="AD49" s="32">
        <v>10</v>
      </c>
      <c r="AE49" s="13">
        <v>305</v>
      </c>
      <c r="AF49" s="13">
        <v>165</v>
      </c>
      <c r="AG49" s="13">
        <v>36</v>
      </c>
      <c r="AH49" s="13">
        <v>22.7</v>
      </c>
      <c r="AI49" s="10"/>
      <c r="AJ49" s="165"/>
      <c r="AK49" s="166">
        <v>44</v>
      </c>
    </row>
    <row r="50" spans="1:37" s="9" customFormat="1" ht="15" customHeight="1" x14ac:dyDescent="0.25">
      <c r="A50" s="24"/>
      <c r="B50" s="10"/>
      <c r="C50" s="27">
        <v>8.2200000000000006</v>
      </c>
      <c r="D50" s="27">
        <v>13.2</v>
      </c>
      <c r="E50" s="28">
        <v>7.3</v>
      </c>
      <c r="F50" s="27">
        <v>16.37</v>
      </c>
      <c r="G50" s="27">
        <v>27.21</v>
      </c>
      <c r="H50" s="27">
        <v>14.42</v>
      </c>
      <c r="I50" s="23">
        <v>56</v>
      </c>
      <c r="J50" s="10"/>
      <c r="K50" s="13"/>
      <c r="L50" s="13"/>
      <c r="M50" s="25"/>
      <c r="N50" s="13">
        <v>375</v>
      </c>
      <c r="O50" s="13">
        <v>200</v>
      </c>
      <c r="P50" s="13">
        <v>42</v>
      </c>
      <c r="Q50" s="13">
        <v>36</v>
      </c>
      <c r="R50" s="10"/>
      <c r="S50" s="25"/>
      <c r="T50" s="23">
        <v>45</v>
      </c>
      <c r="U50" s="24"/>
      <c r="V50" s="10"/>
      <c r="W50" s="27">
        <v>10.16</v>
      </c>
      <c r="X50" s="24"/>
      <c r="Y50" s="27">
        <v>19.5</v>
      </c>
      <c r="Z50" s="27">
        <v>17.12</v>
      </c>
      <c r="AA50" s="41">
        <v>56</v>
      </c>
      <c r="AB50" s="13">
        <v>14</v>
      </c>
      <c r="AC50" s="10"/>
      <c r="AD50" s="32"/>
      <c r="AE50" s="13">
        <v>308</v>
      </c>
      <c r="AF50" s="13">
        <v>166</v>
      </c>
      <c r="AG50" s="10"/>
      <c r="AH50" s="13">
        <v>23</v>
      </c>
      <c r="AI50" s="10"/>
      <c r="AJ50" s="165"/>
      <c r="AK50" s="166">
        <v>45</v>
      </c>
    </row>
    <row r="51" spans="1:37" s="9" customFormat="1" ht="15" customHeight="1" x14ac:dyDescent="0.25">
      <c r="A51" s="28">
        <v>8.4</v>
      </c>
      <c r="B51" s="10"/>
      <c r="C51" s="27">
        <v>8.25</v>
      </c>
      <c r="D51" s="27">
        <v>13.25</v>
      </c>
      <c r="E51" s="24"/>
      <c r="F51" s="27">
        <v>16.399999999999999</v>
      </c>
      <c r="G51" s="27">
        <v>27.27</v>
      </c>
      <c r="H51" s="27">
        <v>17.45</v>
      </c>
      <c r="I51" s="23">
        <v>55</v>
      </c>
      <c r="J51" s="10"/>
      <c r="K51" s="10"/>
      <c r="L51" s="13">
        <v>29</v>
      </c>
      <c r="M51" s="32">
        <v>8</v>
      </c>
      <c r="N51" s="13">
        <v>378</v>
      </c>
      <c r="O51" s="13">
        <v>201</v>
      </c>
      <c r="P51" s="13"/>
      <c r="Q51" s="13">
        <v>36.4</v>
      </c>
      <c r="R51" s="13">
        <v>22</v>
      </c>
      <c r="S51" s="32">
        <v>27</v>
      </c>
      <c r="T51" s="23">
        <v>46</v>
      </c>
      <c r="U51" s="24"/>
      <c r="V51" s="10"/>
      <c r="W51" s="27">
        <v>1020</v>
      </c>
      <c r="X51" s="24"/>
      <c r="Y51" s="27">
        <v>19.55</v>
      </c>
      <c r="Z51" s="27">
        <v>17.149999999999999</v>
      </c>
      <c r="AA51" s="41">
        <v>55</v>
      </c>
      <c r="AB51" s="10"/>
      <c r="AC51" s="13">
        <v>12</v>
      </c>
      <c r="AD51" s="25"/>
      <c r="AE51" s="13">
        <v>311</v>
      </c>
      <c r="AF51" s="13">
        <v>167</v>
      </c>
      <c r="AG51" s="13">
        <v>37</v>
      </c>
      <c r="AH51" s="13">
        <v>23.4</v>
      </c>
      <c r="AI51" s="13">
        <v>22</v>
      </c>
      <c r="AJ51" s="110">
        <v>27</v>
      </c>
      <c r="AK51" s="166">
        <v>46</v>
      </c>
    </row>
    <row r="52" spans="1:37" s="9" customFormat="1" ht="15" customHeight="1" x14ac:dyDescent="0.25">
      <c r="A52" s="24"/>
      <c r="B52" s="13">
        <v>4.8</v>
      </c>
      <c r="C52" s="27">
        <v>8.2899999999999991</v>
      </c>
      <c r="D52" s="27">
        <v>13.3</v>
      </c>
      <c r="E52" s="24"/>
      <c r="F52" s="27">
        <v>16.43</v>
      </c>
      <c r="G52" s="27">
        <v>27.33</v>
      </c>
      <c r="H52" s="27">
        <v>17.489999999999998</v>
      </c>
      <c r="I52" s="23">
        <v>54</v>
      </c>
      <c r="J52" s="13"/>
      <c r="K52" s="13">
        <v>20</v>
      </c>
      <c r="L52" s="13"/>
      <c r="M52" s="25"/>
      <c r="N52" s="13">
        <v>381</v>
      </c>
      <c r="O52" s="13">
        <v>202</v>
      </c>
      <c r="P52" s="13">
        <v>43</v>
      </c>
      <c r="Q52" s="13">
        <v>36.700000000000003</v>
      </c>
      <c r="R52" s="10"/>
      <c r="S52" s="25"/>
      <c r="T52" s="23">
        <v>47</v>
      </c>
      <c r="U52" s="28">
        <v>9.8000000000000007</v>
      </c>
      <c r="V52" s="13">
        <v>5.0999999999999996</v>
      </c>
      <c r="W52" s="27">
        <v>10.25</v>
      </c>
      <c r="X52" s="28">
        <v>8.1999999999999993</v>
      </c>
      <c r="Y52" s="27">
        <v>20</v>
      </c>
      <c r="Z52" s="27">
        <v>17.190000000000001</v>
      </c>
      <c r="AA52" s="41">
        <v>54</v>
      </c>
      <c r="AB52" s="10"/>
      <c r="AC52" s="10"/>
      <c r="AD52" s="32">
        <v>11</v>
      </c>
      <c r="AE52" s="13">
        <v>314</v>
      </c>
      <c r="AF52" s="13">
        <v>168</v>
      </c>
      <c r="AG52" s="13"/>
      <c r="AH52" s="13">
        <v>23.7</v>
      </c>
      <c r="AI52" s="10"/>
      <c r="AJ52" s="165"/>
      <c r="AK52" s="166">
        <v>47</v>
      </c>
    </row>
    <row r="53" spans="1:37" s="9" customFormat="1" ht="15" customHeight="1" x14ac:dyDescent="0.25">
      <c r="A53" s="28">
        <v>8.5</v>
      </c>
      <c r="B53" s="10"/>
      <c r="C53" s="27">
        <v>8.33</v>
      </c>
      <c r="D53" s="27">
        <v>13.35</v>
      </c>
      <c r="E53" s="24"/>
      <c r="F53" s="27">
        <v>16.46</v>
      </c>
      <c r="G53" s="27">
        <v>27.39</v>
      </c>
      <c r="H53" s="27">
        <v>14.53</v>
      </c>
      <c r="I53" s="23">
        <v>53</v>
      </c>
      <c r="J53" s="10"/>
      <c r="K53" s="13"/>
      <c r="L53" s="13">
        <v>30</v>
      </c>
      <c r="M53" s="25"/>
      <c r="N53" s="13">
        <v>384</v>
      </c>
      <c r="O53" s="13">
        <v>203</v>
      </c>
      <c r="P53" s="13"/>
      <c r="Q53" s="13">
        <v>37</v>
      </c>
      <c r="R53" s="10"/>
      <c r="S53" s="25"/>
      <c r="T53" s="23">
        <v>48</v>
      </c>
      <c r="U53" s="24"/>
      <c r="V53" s="10"/>
      <c r="W53" s="27">
        <v>10.3</v>
      </c>
      <c r="X53" s="24"/>
      <c r="Y53" s="27">
        <v>20.05</v>
      </c>
      <c r="Z53" s="27">
        <v>17.23</v>
      </c>
      <c r="AA53" s="41">
        <v>53</v>
      </c>
      <c r="AB53" s="13">
        <v>15</v>
      </c>
      <c r="AC53" s="10"/>
      <c r="AD53" s="32"/>
      <c r="AE53" s="13">
        <v>317</v>
      </c>
      <c r="AF53" s="13">
        <v>169</v>
      </c>
      <c r="AG53" s="13">
        <v>38</v>
      </c>
      <c r="AH53" s="13">
        <v>24</v>
      </c>
      <c r="AI53" s="10"/>
      <c r="AJ53" s="165"/>
      <c r="AK53" s="166">
        <v>48</v>
      </c>
    </row>
    <row r="54" spans="1:37" s="9" customFormat="1" ht="15" customHeight="1" x14ac:dyDescent="0.25">
      <c r="A54" s="24"/>
      <c r="B54" s="10"/>
      <c r="C54" s="27">
        <v>8.3699999999999992</v>
      </c>
      <c r="D54" s="27">
        <v>13.4</v>
      </c>
      <c r="E54" s="28">
        <v>7.4</v>
      </c>
      <c r="F54" s="27">
        <v>16.489999999999998</v>
      </c>
      <c r="G54" s="27">
        <v>27.45</v>
      </c>
      <c r="H54" s="27">
        <v>14.57</v>
      </c>
      <c r="I54" s="23">
        <v>52</v>
      </c>
      <c r="J54" s="13">
        <v>10</v>
      </c>
      <c r="K54" s="10"/>
      <c r="L54" s="13"/>
      <c r="M54" s="25"/>
      <c r="N54" s="13">
        <v>387</v>
      </c>
      <c r="O54" s="13">
        <v>204</v>
      </c>
      <c r="P54" s="13">
        <v>44</v>
      </c>
      <c r="Q54" s="13">
        <v>37.299999999999997</v>
      </c>
      <c r="R54" s="10"/>
      <c r="S54" s="25"/>
      <c r="T54" s="23">
        <v>49</v>
      </c>
      <c r="U54" s="24"/>
      <c r="V54" s="10"/>
      <c r="W54" s="27">
        <v>10.35</v>
      </c>
      <c r="X54" s="24"/>
      <c r="Y54" s="27">
        <v>20.11</v>
      </c>
      <c r="Z54" s="27">
        <v>17.27</v>
      </c>
      <c r="AA54" s="41">
        <v>52</v>
      </c>
      <c r="AB54" s="13"/>
      <c r="AC54" s="10"/>
      <c r="AD54" s="25"/>
      <c r="AE54" s="13">
        <v>320</v>
      </c>
      <c r="AF54" s="13">
        <v>170</v>
      </c>
      <c r="AG54" s="13"/>
      <c r="AH54" s="13">
        <v>24.3</v>
      </c>
      <c r="AI54" s="10"/>
      <c r="AJ54" s="165"/>
      <c r="AK54" s="166">
        <v>49</v>
      </c>
    </row>
    <row r="55" spans="1:37" s="9" customFormat="1" ht="15" customHeight="1" x14ac:dyDescent="0.25">
      <c r="A55" s="28">
        <v>8.6</v>
      </c>
      <c r="B55" s="10"/>
      <c r="C55" s="27">
        <v>8.41</v>
      </c>
      <c r="D55" s="27">
        <v>13.45</v>
      </c>
      <c r="E55" s="24"/>
      <c r="F55" s="27">
        <v>16.52</v>
      </c>
      <c r="G55" s="27">
        <v>27.52</v>
      </c>
      <c r="H55" s="27">
        <v>15.01</v>
      </c>
      <c r="I55" s="23">
        <v>51</v>
      </c>
      <c r="J55" s="10"/>
      <c r="K55" s="13">
        <v>21</v>
      </c>
      <c r="L55" s="13">
        <v>31</v>
      </c>
      <c r="M55" s="32">
        <v>9</v>
      </c>
      <c r="N55" s="13">
        <v>390</v>
      </c>
      <c r="O55" s="13">
        <v>205</v>
      </c>
      <c r="P55" s="13"/>
      <c r="Q55" s="13">
        <v>37.6</v>
      </c>
      <c r="R55" s="13">
        <v>23</v>
      </c>
      <c r="S55" s="32">
        <v>28</v>
      </c>
      <c r="T55" s="26">
        <v>50</v>
      </c>
      <c r="U55" s="28">
        <v>9.9</v>
      </c>
      <c r="V55" s="10"/>
      <c r="W55" s="27">
        <v>10.4</v>
      </c>
      <c r="X55" s="28">
        <v>8.3000000000000007</v>
      </c>
      <c r="Y55" s="27">
        <v>20.170000000000002</v>
      </c>
      <c r="Z55" s="27">
        <v>17.309999999999999</v>
      </c>
      <c r="AA55" s="41">
        <v>51</v>
      </c>
      <c r="AB55" s="10"/>
      <c r="AC55" s="13">
        <v>13</v>
      </c>
      <c r="AD55" s="32">
        <v>12</v>
      </c>
      <c r="AE55" s="13">
        <v>322</v>
      </c>
      <c r="AF55" s="13">
        <v>171</v>
      </c>
      <c r="AG55" s="13">
        <v>39</v>
      </c>
      <c r="AH55" s="13">
        <v>24.6</v>
      </c>
      <c r="AI55" s="13">
        <v>23</v>
      </c>
      <c r="AJ55" s="110">
        <v>28</v>
      </c>
      <c r="AK55" s="10">
        <v>50</v>
      </c>
    </row>
    <row r="56" spans="1:37" s="9" customFormat="1" x14ac:dyDescent="0.25">
      <c r="A56" s="24"/>
      <c r="B56" s="10"/>
      <c r="C56" s="27">
        <v>8.4499999999999993</v>
      </c>
      <c r="D56" s="27">
        <v>13.5</v>
      </c>
      <c r="E56" s="24"/>
      <c r="F56" s="27">
        <v>16.55</v>
      </c>
      <c r="G56" s="27">
        <v>27.59</v>
      </c>
      <c r="H56" s="27">
        <v>15.05</v>
      </c>
      <c r="I56" s="26">
        <v>50</v>
      </c>
      <c r="J56" s="10"/>
      <c r="K56" s="13"/>
      <c r="L56" s="13"/>
      <c r="M56" s="32"/>
      <c r="N56" s="13">
        <v>393</v>
      </c>
      <c r="O56" s="13">
        <v>206</v>
      </c>
      <c r="P56" s="13">
        <v>45</v>
      </c>
      <c r="Q56" s="13">
        <v>37.799999999999997</v>
      </c>
      <c r="R56" s="13"/>
      <c r="S56" s="32"/>
      <c r="T56" s="23">
        <v>51</v>
      </c>
      <c r="U56" s="24"/>
      <c r="V56" s="10"/>
      <c r="W56" s="27">
        <v>10.45</v>
      </c>
      <c r="X56" s="24"/>
      <c r="Y56" s="27">
        <v>20.23</v>
      </c>
      <c r="Z56" s="27">
        <v>17.350000000000001</v>
      </c>
      <c r="AA56" s="24">
        <v>50</v>
      </c>
      <c r="AB56" s="10"/>
      <c r="AC56" s="13"/>
      <c r="AD56" s="32"/>
      <c r="AE56" s="13">
        <v>324</v>
      </c>
      <c r="AF56" s="13">
        <v>172</v>
      </c>
      <c r="AG56" s="13"/>
      <c r="AH56" s="13">
        <v>24.8</v>
      </c>
      <c r="AI56" s="13"/>
      <c r="AJ56" s="110"/>
      <c r="AK56" s="166">
        <v>51</v>
      </c>
    </row>
    <row r="57" spans="1:37" s="9" customFormat="1" ht="15" customHeight="1" x14ac:dyDescent="0.25">
      <c r="A57" s="28">
        <v>8.6999999999999993</v>
      </c>
      <c r="B57" s="13">
        <v>4.9000000000000004</v>
      </c>
      <c r="C57" s="27">
        <v>8.5</v>
      </c>
      <c r="D57" s="27">
        <v>13.55</v>
      </c>
      <c r="E57" s="24"/>
      <c r="F57" s="27">
        <v>16.59</v>
      </c>
      <c r="G57" s="27">
        <v>28.06</v>
      </c>
      <c r="H57" s="27">
        <v>15.1</v>
      </c>
      <c r="I57" s="23">
        <v>49</v>
      </c>
      <c r="J57" s="13"/>
      <c r="K57" s="10"/>
      <c r="L57" s="13">
        <v>32</v>
      </c>
      <c r="M57" s="25"/>
      <c r="N57" s="13">
        <v>396</v>
      </c>
      <c r="O57" s="13">
        <v>207</v>
      </c>
      <c r="P57" s="13"/>
      <c r="Q57" s="13">
        <v>38</v>
      </c>
      <c r="R57" s="10"/>
      <c r="S57" s="25"/>
      <c r="T57" s="23">
        <v>52</v>
      </c>
      <c r="U57" s="24"/>
      <c r="V57" s="13">
        <v>5.2</v>
      </c>
      <c r="W57" s="27">
        <v>10.5</v>
      </c>
      <c r="X57" s="24"/>
      <c r="Y57" s="27">
        <v>20.29</v>
      </c>
      <c r="Z57" s="27">
        <v>17.399999999999999</v>
      </c>
      <c r="AA57" s="41">
        <v>49</v>
      </c>
      <c r="AB57" s="13">
        <v>16</v>
      </c>
      <c r="AC57" s="10"/>
      <c r="AD57" s="25"/>
      <c r="AE57" s="13">
        <v>326</v>
      </c>
      <c r="AF57" s="13">
        <v>173</v>
      </c>
      <c r="AG57" s="13">
        <v>40</v>
      </c>
      <c r="AH57" s="13">
        <v>25</v>
      </c>
      <c r="AI57" s="10"/>
      <c r="AJ57" s="165"/>
      <c r="AK57" s="166">
        <v>52</v>
      </c>
    </row>
    <row r="58" spans="1:37" s="9" customFormat="1" ht="15" customHeight="1" x14ac:dyDescent="0.25">
      <c r="A58" s="24"/>
      <c r="B58" s="10"/>
      <c r="C58" s="27">
        <v>8.5500000000000007</v>
      </c>
      <c r="D58" s="27">
        <v>14</v>
      </c>
      <c r="E58" s="28">
        <v>7.5</v>
      </c>
      <c r="F58" s="27">
        <v>17.03</v>
      </c>
      <c r="G58" s="27">
        <v>28.13</v>
      </c>
      <c r="H58" s="27">
        <v>15.15</v>
      </c>
      <c r="I58" s="23">
        <v>48</v>
      </c>
      <c r="J58" s="10"/>
      <c r="K58" s="13">
        <v>22</v>
      </c>
      <c r="L58" s="13"/>
      <c r="M58" s="25"/>
      <c r="N58" s="13">
        <v>399</v>
      </c>
      <c r="O58" s="13">
        <v>208</v>
      </c>
      <c r="P58" s="13">
        <v>46</v>
      </c>
      <c r="Q58" s="13">
        <v>38.299999999999997</v>
      </c>
      <c r="R58" s="10"/>
      <c r="S58" s="25"/>
      <c r="T58" s="23">
        <v>53</v>
      </c>
      <c r="U58" s="28">
        <v>10</v>
      </c>
      <c r="V58" s="10"/>
      <c r="W58" s="27">
        <v>10.55</v>
      </c>
      <c r="X58" s="28">
        <v>8.4</v>
      </c>
      <c r="Y58" s="27">
        <v>20.350000000000001</v>
      </c>
      <c r="Z58" s="27">
        <v>17.45</v>
      </c>
      <c r="AA58" s="41">
        <v>48</v>
      </c>
      <c r="AB58" s="13"/>
      <c r="AC58" s="10"/>
      <c r="AD58" s="32">
        <v>13</v>
      </c>
      <c r="AE58" s="13">
        <v>328</v>
      </c>
      <c r="AF58" s="13">
        <v>174</v>
      </c>
      <c r="AG58" s="13"/>
      <c r="AH58" s="13">
        <v>25.3</v>
      </c>
      <c r="AI58" s="10"/>
      <c r="AJ58" s="165"/>
      <c r="AK58" s="166">
        <v>53</v>
      </c>
    </row>
    <row r="59" spans="1:37" s="9" customFormat="1" ht="15" customHeight="1" x14ac:dyDescent="0.25">
      <c r="A59" s="28">
        <v>8.8000000000000007</v>
      </c>
      <c r="B59" s="10"/>
      <c r="C59" s="27">
        <v>9</v>
      </c>
      <c r="D59" s="27">
        <v>14.06</v>
      </c>
      <c r="E59" s="24"/>
      <c r="F59" s="27">
        <v>17.07</v>
      </c>
      <c r="G59" s="27">
        <v>28.2</v>
      </c>
      <c r="H59" s="27">
        <v>15.2</v>
      </c>
      <c r="I59" s="23">
        <v>47</v>
      </c>
      <c r="J59" s="13">
        <v>11</v>
      </c>
      <c r="K59" s="13"/>
      <c r="L59" s="13">
        <v>33</v>
      </c>
      <c r="M59" s="25"/>
      <c r="N59" s="13">
        <v>402</v>
      </c>
      <c r="O59" s="13">
        <v>209</v>
      </c>
      <c r="P59" s="13"/>
      <c r="Q59" s="13">
        <v>38.6</v>
      </c>
      <c r="R59" s="10"/>
      <c r="S59" s="25"/>
      <c r="T59" s="23">
        <v>54</v>
      </c>
      <c r="U59" s="24"/>
      <c r="V59" s="10"/>
      <c r="W59" s="27">
        <v>11</v>
      </c>
      <c r="X59" s="24"/>
      <c r="Y59" s="27">
        <v>20.41</v>
      </c>
      <c r="Z59" s="27">
        <v>17.5</v>
      </c>
      <c r="AA59" s="41">
        <v>47</v>
      </c>
      <c r="AB59" s="10"/>
      <c r="AC59" s="10"/>
      <c r="AD59" s="32"/>
      <c r="AE59" s="13">
        <v>330</v>
      </c>
      <c r="AF59" s="13">
        <v>175</v>
      </c>
      <c r="AG59" s="13">
        <v>41</v>
      </c>
      <c r="AH59" s="13">
        <v>25.6</v>
      </c>
      <c r="AI59" s="10"/>
      <c r="AJ59" s="165"/>
      <c r="AK59" s="166">
        <v>54</v>
      </c>
    </row>
    <row r="60" spans="1:37" s="9" customFormat="1" ht="15" customHeight="1" x14ac:dyDescent="0.25">
      <c r="A60" s="24"/>
      <c r="B60" s="10"/>
      <c r="C60" s="27">
        <v>9.0500000000000007</v>
      </c>
      <c r="D60" s="27">
        <v>14.12</v>
      </c>
      <c r="E60" s="24"/>
      <c r="F60" s="27">
        <v>17.11</v>
      </c>
      <c r="G60" s="27">
        <v>28.27</v>
      </c>
      <c r="H60" s="27">
        <v>15.25</v>
      </c>
      <c r="I60" s="23">
        <v>46</v>
      </c>
      <c r="J60" s="10"/>
      <c r="K60" s="10"/>
      <c r="L60" s="13"/>
      <c r="M60" s="32">
        <v>10</v>
      </c>
      <c r="N60" s="13">
        <v>405</v>
      </c>
      <c r="O60" s="13">
        <v>210</v>
      </c>
      <c r="P60" s="13">
        <v>47</v>
      </c>
      <c r="Q60" s="13">
        <v>38.799999999999997</v>
      </c>
      <c r="R60" s="13">
        <v>24</v>
      </c>
      <c r="S60" s="32">
        <v>29</v>
      </c>
      <c r="T60" s="23">
        <v>55</v>
      </c>
      <c r="U60" s="28">
        <v>10.1</v>
      </c>
      <c r="V60" s="10"/>
      <c r="W60" s="27">
        <v>11.05</v>
      </c>
      <c r="X60" s="28">
        <v>8.5</v>
      </c>
      <c r="Y60" s="27">
        <v>20.48</v>
      </c>
      <c r="Z60" s="27">
        <v>17.55</v>
      </c>
      <c r="AA60" s="41">
        <v>46</v>
      </c>
      <c r="AB60" s="10"/>
      <c r="AC60" s="13">
        <v>14</v>
      </c>
      <c r="AD60" s="25"/>
      <c r="AE60" s="13">
        <v>332</v>
      </c>
      <c r="AF60" s="13">
        <v>176</v>
      </c>
      <c r="AG60" s="13"/>
      <c r="AH60" s="13">
        <v>25.8</v>
      </c>
      <c r="AI60" s="13">
        <v>24</v>
      </c>
      <c r="AJ60" s="110">
        <v>29</v>
      </c>
      <c r="AK60" s="166">
        <v>55</v>
      </c>
    </row>
    <row r="61" spans="1:37" s="9" customFormat="1" ht="15" customHeight="1" x14ac:dyDescent="0.25">
      <c r="A61" s="28">
        <v>8.9</v>
      </c>
      <c r="B61" s="10"/>
      <c r="C61" s="27">
        <v>9.1</v>
      </c>
      <c r="D61" s="27">
        <v>14.18</v>
      </c>
      <c r="E61" s="28">
        <v>7.6</v>
      </c>
      <c r="F61" s="27">
        <v>17.149999999999999</v>
      </c>
      <c r="G61" s="27">
        <v>28.35</v>
      </c>
      <c r="H61" s="27">
        <v>15.3</v>
      </c>
      <c r="I61" s="23">
        <v>45</v>
      </c>
      <c r="J61" s="10"/>
      <c r="K61" s="13">
        <v>23</v>
      </c>
      <c r="L61" s="13">
        <v>34</v>
      </c>
      <c r="M61" s="25"/>
      <c r="N61" s="13">
        <v>407</v>
      </c>
      <c r="O61" s="13">
        <v>211</v>
      </c>
      <c r="P61" s="13"/>
      <c r="Q61" s="13">
        <v>39</v>
      </c>
      <c r="R61" s="10"/>
      <c r="S61" s="25"/>
      <c r="T61" s="23">
        <v>56</v>
      </c>
      <c r="U61" s="24"/>
      <c r="V61" s="10"/>
      <c r="W61" s="27">
        <v>11.1</v>
      </c>
      <c r="X61" s="24"/>
      <c r="Y61" s="27">
        <v>20.55</v>
      </c>
      <c r="Z61" s="27">
        <v>18</v>
      </c>
      <c r="AA61" s="41">
        <v>45</v>
      </c>
      <c r="AB61" s="13">
        <v>17</v>
      </c>
      <c r="AC61" s="10"/>
      <c r="AD61" s="32">
        <v>14</v>
      </c>
      <c r="AE61" s="13">
        <v>334</v>
      </c>
      <c r="AF61" s="13">
        <v>177</v>
      </c>
      <c r="AG61" s="10"/>
      <c r="AH61" s="13">
        <v>26</v>
      </c>
      <c r="AI61" s="10"/>
      <c r="AJ61" s="165"/>
      <c r="AK61" s="166">
        <v>56</v>
      </c>
    </row>
    <row r="62" spans="1:37" s="9" customFormat="1" ht="15" customHeight="1" x14ac:dyDescent="0.25">
      <c r="A62" s="24"/>
      <c r="B62" s="13">
        <v>5</v>
      </c>
      <c r="C62" s="27">
        <v>9.16</v>
      </c>
      <c r="D62" s="27">
        <v>14.24</v>
      </c>
      <c r="E62" s="24"/>
      <c r="F62" s="27">
        <v>17.2</v>
      </c>
      <c r="G62" s="27">
        <v>28.43</v>
      </c>
      <c r="H62" s="27">
        <v>15.36</v>
      </c>
      <c r="I62" s="23">
        <v>44</v>
      </c>
      <c r="J62" s="13"/>
      <c r="K62" s="13"/>
      <c r="L62" s="13"/>
      <c r="M62" s="25"/>
      <c r="N62" s="13">
        <v>409</v>
      </c>
      <c r="O62" s="13">
        <v>212</v>
      </c>
      <c r="P62" s="13">
        <v>48</v>
      </c>
      <c r="Q62" s="13">
        <v>39.299999999999997</v>
      </c>
      <c r="R62" s="10"/>
      <c r="S62" s="25"/>
      <c r="T62" s="23">
        <v>57</v>
      </c>
      <c r="U62" s="28">
        <v>10.199999999999999</v>
      </c>
      <c r="V62" s="13">
        <v>5.3</v>
      </c>
      <c r="W62" s="27">
        <v>11.16</v>
      </c>
      <c r="X62" s="28">
        <v>8.6</v>
      </c>
      <c r="Y62" s="27">
        <v>21.02</v>
      </c>
      <c r="Z62" s="27">
        <v>18.059999999999999</v>
      </c>
      <c r="AA62" s="41">
        <v>44</v>
      </c>
      <c r="AB62" s="10"/>
      <c r="AC62" s="10"/>
      <c r="AD62" s="32"/>
      <c r="AE62" s="13">
        <v>336</v>
      </c>
      <c r="AF62" s="13">
        <v>178</v>
      </c>
      <c r="AG62" s="13">
        <v>42</v>
      </c>
      <c r="AH62" s="13">
        <v>26.3</v>
      </c>
      <c r="AI62" s="10"/>
      <c r="AJ62" s="165"/>
      <c r="AK62" s="166">
        <v>57</v>
      </c>
    </row>
    <row r="63" spans="1:37" s="9" customFormat="1" ht="15" customHeight="1" x14ac:dyDescent="0.25">
      <c r="A63" s="28">
        <v>9</v>
      </c>
      <c r="B63" s="10"/>
      <c r="C63" s="27">
        <v>9.2200000000000006</v>
      </c>
      <c r="D63" s="27">
        <v>14.3</v>
      </c>
      <c r="E63" s="24"/>
      <c r="F63" s="27">
        <v>17.25</v>
      </c>
      <c r="G63" s="27">
        <v>28.51</v>
      </c>
      <c r="H63" s="27">
        <v>15.42</v>
      </c>
      <c r="I63" s="23">
        <v>43</v>
      </c>
      <c r="J63" s="10"/>
      <c r="K63" s="10"/>
      <c r="L63" s="13">
        <v>35</v>
      </c>
      <c r="M63" s="32"/>
      <c r="N63" s="13">
        <v>411</v>
      </c>
      <c r="O63" s="13">
        <v>213</v>
      </c>
      <c r="P63" s="13"/>
      <c r="Q63" s="13">
        <v>39.6</v>
      </c>
      <c r="R63" s="13"/>
      <c r="S63" s="32"/>
      <c r="T63" s="23">
        <v>58</v>
      </c>
      <c r="U63" s="24"/>
      <c r="V63" s="10"/>
      <c r="W63" s="27">
        <v>11.22</v>
      </c>
      <c r="X63" s="24"/>
      <c r="Y63" s="27">
        <v>21.09</v>
      </c>
      <c r="Z63" s="27">
        <v>18.12</v>
      </c>
      <c r="AA63" s="41">
        <v>43</v>
      </c>
      <c r="AB63" s="10"/>
      <c r="AC63" s="13"/>
      <c r="AD63" s="25"/>
      <c r="AE63" s="13">
        <v>338</v>
      </c>
      <c r="AF63" s="13">
        <v>179</v>
      </c>
      <c r="AG63" s="10"/>
      <c r="AH63" s="13">
        <v>26.6</v>
      </c>
      <c r="AI63" s="13"/>
      <c r="AJ63" s="110"/>
      <c r="AK63" s="166">
        <v>58</v>
      </c>
    </row>
    <row r="64" spans="1:37" s="9" customFormat="1" ht="15" customHeight="1" x14ac:dyDescent="0.25">
      <c r="A64" s="24"/>
      <c r="B64" s="10"/>
      <c r="C64" s="27">
        <v>9.2799999999999994</v>
      </c>
      <c r="D64" s="27">
        <v>14.36</v>
      </c>
      <c r="E64" s="28">
        <v>7.7</v>
      </c>
      <c r="F64" s="27">
        <v>17.3</v>
      </c>
      <c r="G64" s="27">
        <v>28.59</v>
      </c>
      <c r="H64" s="27">
        <v>15.48</v>
      </c>
      <c r="I64" s="23">
        <v>42</v>
      </c>
      <c r="J64" s="10"/>
      <c r="K64" s="13"/>
      <c r="L64" s="13"/>
      <c r="M64" s="25"/>
      <c r="N64" s="13">
        <v>413</v>
      </c>
      <c r="O64" s="13">
        <v>214</v>
      </c>
      <c r="P64" s="10"/>
      <c r="Q64" s="13">
        <v>39.799999999999997</v>
      </c>
      <c r="R64" s="10"/>
      <c r="S64" s="25"/>
      <c r="T64" s="46">
        <v>59</v>
      </c>
      <c r="U64" s="28">
        <v>10.3</v>
      </c>
      <c r="V64" s="10"/>
      <c r="W64" s="27">
        <v>11.28</v>
      </c>
      <c r="X64" s="28">
        <v>8.6999999999999993</v>
      </c>
      <c r="Y64" s="27">
        <v>21.16</v>
      </c>
      <c r="Z64" s="27">
        <v>18.18</v>
      </c>
      <c r="AA64" s="41">
        <v>42</v>
      </c>
      <c r="AB64" s="13"/>
      <c r="AC64" s="10"/>
      <c r="AD64" s="32"/>
      <c r="AE64" s="13">
        <v>339</v>
      </c>
      <c r="AF64" s="13"/>
      <c r="AG64" s="13"/>
      <c r="AH64" s="13">
        <v>26.8</v>
      </c>
      <c r="AI64" s="10"/>
      <c r="AJ64" s="165"/>
      <c r="AK64" s="97">
        <v>59</v>
      </c>
    </row>
    <row r="65" spans="1:37" s="9" customFormat="1" ht="15" customHeight="1" x14ac:dyDescent="0.25">
      <c r="A65" s="28">
        <v>9.1</v>
      </c>
      <c r="B65" s="10"/>
      <c r="C65" s="27">
        <v>9.34</v>
      </c>
      <c r="D65" s="27">
        <v>14.43</v>
      </c>
      <c r="E65" s="24"/>
      <c r="F65" s="27">
        <v>17.350000000000001</v>
      </c>
      <c r="G65" s="27">
        <v>29.07</v>
      </c>
      <c r="H65" s="27">
        <v>15.54</v>
      </c>
      <c r="I65" s="23">
        <v>41</v>
      </c>
      <c r="J65" s="12">
        <v>12</v>
      </c>
      <c r="K65" s="12">
        <v>24</v>
      </c>
      <c r="L65" s="12">
        <v>36</v>
      </c>
      <c r="M65" s="31">
        <v>11</v>
      </c>
      <c r="N65" s="12">
        <v>415</v>
      </c>
      <c r="O65" s="12">
        <v>215</v>
      </c>
      <c r="P65" s="12">
        <v>49</v>
      </c>
      <c r="Q65" s="12">
        <v>40</v>
      </c>
      <c r="R65" s="12">
        <v>25</v>
      </c>
      <c r="S65" s="31">
        <v>30</v>
      </c>
      <c r="T65" s="144">
        <v>60</v>
      </c>
      <c r="U65" s="24"/>
      <c r="V65" s="10"/>
      <c r="W65" s="27">
        <v>11.34</v>
      </c>
      <c r="X65" s="24"/>
      <c r="Y65" s="27">
        <v>21.23</v>
      </c>
      <c r="Z65" s="27">
        <v>18.239999999999998</v>
      </c>
      <c r="AA65" s="40">
        <v>41</v>
      </c>
      <c r="AB65" s="12">
        <v>18</v>
      </c>
      <c r="AC65" s="12">
        <v>15</v>
      </c>
      <c r="AD65" s="31">
        <v>15</v>
      </c>
      <c r="AE65" s="12">
        <v>340</v>
      </c>
      <c r="AF65" s="12">
        <v>180</v>
      </c>
      <c r="AG65" s="12">
        <v>43</v>
      </c>
      <c r="AH65" s="12">
        <v>27</v>
      </c>
      <c r="AI65" s="12">
        <v>25</v>
      </c>
      <c r="AJ65" s="109">
        <v>30</v>
      </c>
      <c r="AK65" s="162">
        <v>60</v>
      </c>
    </row>
    <row r="66" spans="1:37" s="9" customFormat="1" x14ac:dyDescent="0.25">
      <c r="A66" s="33">
        <v>9.1999999999999993</v>
      </c>
      <c r="B66" s="12">
        <v>5.0999999999999996</v>
      </c>
      <c r="C66" s="11">
        <v>9.4</v>
      </c>
      <c r="D66" s="11">
        <v>14.5</v>
      </c>
      <c r="E66" s="33">
        <v>7.8</v>
      </c>
      <c r="F66" s="11">
        <v>17.399999999999999</v>
      </c>
      <c r="G66" s="11">
        <v>29.15</v>
      </c>
      <c r="H66" s="11">
        <v>16</v>
      </c>
      <c r="I66" s="144">
        <v>40</v>
      </c>
      <c r="J66" s="169">
        <v>14</v>
      </c>
      <c r="K66" s="169">
        <v>28</v>
      </c>
      <c r="L66" s="169">
        <v>40</v>
      </c>
      <c r="M66" s="170">
        <v>13</v>
      </c>
      <c r="N66" s="169">
        <v>420</v>
      </c>
      <c r="O66" s="169">
        <v>219</v>
      </c>
      <c r="P66" s="169">
        <v>51</v>
      </c>
      <c r="Q66" s="169">
        <v>42</v>
      </c>
      <c r="R66" s="169">
        <v>26</v>
      </c>
      <c r="S66" s="170">
        <v>31</v>
      </c>
      <c r="T66" s="23">
        <v>61</v>
      </c>
      <c r="U66" s="33">
        <v>10.4</v>
      </c>
      <c r="V66" s="12">
        <v>5.4</v>
      </c>
      <c r="W66" s="11">
        <v>11.4</v>
      </c>
      <c r="X66" s="33">
        <v>8.8000000000000007</v>
      </c>
      <c r="Y66" s="11">
        <v>21.3</v>
      </c>
      <c r="Z66" s="11">
        <v>18.3</v>
      </c>
      <c r="AA66" s="175">
        <v>40</v>
      </c>
      <c r="AB66" s="13">
        <v>22</v>
      </c>
      <c r="AC66" s="13">
        <v>19</v>
      </c>
      <c r="AD66" s="170">
        <v>17</v>
      </c>
      <c r="AE66" s="13">
        <v>345</v>
      </c>
      <c r="AF66" s="13">
        <v>184</v>
      </c>
      <c r="AG66" s="169">
        <v>45</v>
      </c>
      <c r="AH66" s="13">
        <v>29</v>
      </c>
      <c r="AI66" s="169">
        <v>26</v>
      </c>
      <c r="AJ66" s="176">
        <v>31</v>
      </c>
      <c r="AK66" s="166">
        <v>61</v>
      </c>
    </row>
    <row r="67" spans="1:37" s="9" customFormat="1" x14ac:dyDescent="0.25">
      <c r="A67" s="24"/>
      <c r="B67" s="10"/>
      <c r="C67" s="27">
        <v>9.41</v>
      </c>
      <c r="D67" s="27">
        <v>14.51</v>
      </c>
      <c r="E67" s="24"/>
      <c r="F67" s="27">
        <v>17.43</v>
      </c>
      <c r="G67" s="27">
        <v>29.17</v>
      </c>
      <c r="H67" s="27">
        <v>16.010000000000002</v>
      </c>
      <c r="I67" s="46">
        <v>39</v>
      </c>
      <c r="J67" s="13">
        <v>16</v>
      </c>
      <c r="K67" s="13">
        <v>32</v>
      </c>
      <c r="L67" s="13">
        <v>44</v>
      </c>
      <c r="M67" s="32">
        <v>15</v>
      </c>
      <c r="N67" s="13">
        <v>425</v>
      </c>
      <c r="O67" s="13">
        <v>223</v>
      </c>
      <c r="P67" s="13">
        <v>53</v>
      </c>
      <c r="Q67" s="13">
        <v>44</v>
      </c>
      <c r="R67" s="13">
        <v>27</v>
      </c>
      <c r="S67" s="32">
        <v>32</v>
      </c>
      <c r="T67" s="23">
        <v>62</v>
      </c>
      <c r="U67" s="24"/>
      <c r="V67" s="10"/>
      <c r="W67" s="27">
        <v>11.41</v>
      </c>
      <c r="X67" s="24"/>
      <c r="Y67" s="27">
        <v>21.33</v>
      </c>
      <c r="Z67" s="27">
        <v>18.329999999999998</v>
      </c>
      <c r="AA67" s="34">
        <v>39</v>
      </c>
      <c r="AB67" s="13">
        <v>26</v>
      </c>
      <c r="AC67" s="13">
        <v>23</v>
      </c>
      <c r="AD67" s="32">
        <v>19</v>
      </c>
      <c r="AE67" s="13">
        <v>350</v>
      </c>
      <c r="AF67" s="13">
        <v>188</v>
      </c>
      <c r="AG67" s="13">
        <v>47</v>
      </c>
      <c r="AH67" s="13">
        <v>31</v>
      </c>
      <c r="AI67" s="13">
        <v>27</v>
      </c>
      <c r="AJ67" s="110">
        <v>32</v>
      </c>
      <c r="AK67" s="166">
        <v>62</v>
      </c>
    </row>
    <row r="68" spans="1:37" s="9" customFormat="1" x14ac:dyDescent="0.25">
      <c r="A68" s="24"/>
      <c r="B68" s="10"/>
      <c r="C68" s="27">
        <v>9.42</v>
      </c>
      <c r="D68" s="27">
        <v>14.52</v>
      </c>
      <c r="E68" s="24"/>
      <c r="F68" s="27">
        <v>17.46</v>
      </c>
      <c r="G68" s="27">
        <v>29.19</v>
      </c>
      <c r="H68" s="27">
        <v>16.02</v>
      </c>
      <c r="I68" s="23">
        <v>38</v>
      </c>
      <c r="J68" s="13">
        <v>18</v>
      </c>
      <c r="K68" s="13">
        <v>36</v>
      </c>
      <c r="L68" s="13">
        <v>48</v>
      </c>
      <c r="M68" s="32">
        <v>17</v>
      </c>
      <c r="N68" s="13">
        <v>430</v>
      </c>
      <c r="O68" s="13">
        <v>227</v>
      </c>
      <c r="P68" s="13">
        <v>55</v>
      </c>
      <c r="Q68" s="13">
        <v>46</v>
      </c>
      <c r="R68" s="13">
        <v>28</v>
      </c>
      <c r="S68" s="32">
        <v>33</v>
      </c>
      <c r="T68" s="23">
        <v>63</v>
      </c>
      <c r="U68" s="24"/>
      <c r="V68" s="10"/>
      <c r="W68" s="27">
        <v>11.42</v>
      </c>
      <c r="X68" s="24"/>
      <c r="Y68" s="27">
        <v>21.36</v>
      </c>
      <c r="Z68" s="27">
        <v>18.36</v>
      </c>
      <c r="AA68" s="41">
        <v>38</v>
      </c>
      <c r="AB68" s="13">
        <v>30</v>
      </c>
      <c r="AC68" s="13">
        <v>27</v>
      </c>
      <c r="AD68" s="32">
        <v>20</v>
      </c>
      <c r="AE68" s="13">
        <v>355</v>
      </c>
      <c r="AF68" s="13">
        <v>192</v>
      </c>
      <c r="AG68" s="13">
        <v>49</v>
      </c>
      <c r="AH68" s="13">
        <v>33</v>
      </c>
      <c r="AI68" s="13">
        <v>28</v>
      </c>
      <c r="AJ68" s="110">
        <v>33</v>
      </c>
      <c r="AK68" s="166">
        <v>63</v>
      </c>
    </row>
    <row r="69" spans="1:37" s="9" customFormat="1" x14ac:dyDescent="0.25">
      <c r="A69" s="24"/>
      <c r="B69" s="10"/>
      <c r="C69" s="27">
        <v>9.43</v>
      </c>
      <c r="D69" s="27">
        <v>14.54</v>
      </c>
      <c r="E69" s="24"/>
      <c r="F69" s="27">
        <v>17.5</v>
      </c>
      <c r="G69" s="27">
        <v>29.21</v>
      </c>
      <c r="H69" s="27">
        <v>16.04</v>
      </c>
      <c r="I69" s="23">
        <v>37</v>
      </c>
      <c r="J69" s="13">
        <v>20</v>
      </c>
      <c r="K69" s="13">
        <v>39</v>
      </c>
      <c r="L69" s="13">
        <v>52</v>
      </c>
      <c r="M69" s="32">
        <v>19</v>
      </c>
      <c r="N69" s="13">
        <v>435</v>
      </c>
      <c r="O69" s="13">
        <v>230</v>
      </c>
      <c r="P69" s="13">
        <v>57</v>
      </c>
      <c r="Q69" s="13">
        <v>48</v>
      </c>
      <c r="R69" s="13">
        <v>29</v>
      </c>
      <c r="S69" s="32">
        <v>34</v>
      </c>
      <c r="T69" s="23">
        <v>64</v>
      </c>
      <c r="U69" s="24"/>
      <c r="V69" s="10"/>
      <c r="W69" s="27">
        <v>11.44</v>
      </c>
      <c r="X69" s="24"/>
      <c r="Y69" s="27">
        <v>21.39</v>
      </c>
      <c r="Z69" s="27">
        <v>18.39</v>
      </c>
      <c r="AA69" s="41">
        <v>37</v>
      </c>
      <c r="AB69" s="13">
        <v>33</v>
      </c>
      <c r="AC69" s="13">
        <v>31</v>
      </c>
      <c r="AD69" s="32">
        <v>21</v>
      </c>
      <c r="AE69" s="13">
        <v>360</v>
      </c>
      <c r="AF69" s="13">
        <v>195</v>
      </c>
      <c r="AG69" s="13">
        <v>51</v>
      </c>
      <c r="AH69" s="13">
        <v>35</v>
      </c>
      <c r="AI69" s="13">
        <v>29</v>
      </c>
      <c r="AJ69" s="110">
        <v>34</v>
      </c>
      <c r="AK69" s="166">
        <v>64</v>
      </c>
    </row>
    <row r="70" spans="1:37" s="9" customFormat="1" x14ac:dyDescent="0.25">
      <c r="A70" s="28">
        <v>9.3000000000000007</v>
      </c>
      <c r="B70" s="10"/>
      <c r="C70" s="27">
        <v>9.44</v>
      </c>
      <c r="D70" s="27">
        <v>14.56</v>
      </c>
      <c r="E70" s="24"/>
      <c r="F70" s="27">
        <v>17.54</v>
      </c>
      <c r="G70" s="27">
        <v>29.23</v>
      </c>
      <c r="H70" s="27">
        <v>16.059999999999999</v>
      </c>
      <c r="I70" s="23">
        <v>36</v>
      </c>
      <c r="J70" s="13">
        <v>22</v>
      </c>
      <c r="K70" s="13">
        <v>42</v>
      </c>
      <c r="L70" s="13">
        <v>55</v>
      </c>
      <c r="M70" s="32">
        <v>20</v>
      </c>
      <c r="N70" s="13">
        <v>440</v>
      </c>
      <c r="O70" s="13">
        <v>233</v>
      </c>
      <c r="P70" s="13">
        <v>59</v>
      </c>
      <c r="Q70" s="13">
        <v>50</v>
      </c>
      <c r="R70" s="13">
        <v>30</v>
      </c>
      <c r="S70" s="32">
        <v>35</v>
      </c>
      <c r="T70" s="23">
        <v>65</v>
      </c>
      <c r="U70" s="24"/>
      <c r="V70" s="10"/>
      <c r="W70" s="27">
        <v>11.46</v>
      </c>
      <c r="X70" s="24"/>
      <c r="Y70" s="27">
        <v>21.42</v>
      </c>
      <c r="Z70" s="27">
        <v>18.420000000000002</v>
      </c>
      <c r="AA70" s="41">
        <v>36</v>
      </c>
      <c r="AB70" s="13">
        <v>36</v>
      </c>
      <c r="AC70" s="13">
        <v>35</v>
      </c>
      <c r="AD70" s="32">
        <v>22</v>
      </c>
      <c r="AE70" s="13">
        <v>365</v>
      </c>
      <c r="AF70" s="13">
        <v>198</v>
      </c>
      <c r="AG70" s="13">
        <v>53</v>
      </c>
      <c r="AH70" s="13">
        <v>37</v>
      </c>
      <c r="AI70" s="13">
        <v>30</v>
      </c>
      <c r="AJ70" s="110">
        <v>35</v>
      </c>
      <c r="AK70" s="166">
        <v>65</v>
      </c>
    </row>
    <row r="71" spans="1:37" s="9" customFormat="1" x14ac:dyDescent="0.25">
      <c r="A71" s="24"/>
      <c r="B71" s="10"/>
      <c r="C71" s="27">
        <v>9.4499999999999993</v>
      </c>
      <c r="D71" s="27">
        <v>14.58</v>
      </c>
      <c r="E71" s="24"/>
      <c r="F71" s="27">
        <v>17.579999999999998</v>
      </c>
      <c r="G71" s="27">
        <v>29.25</v>
      </c>
      <c r="H71" s="27">
        <v>16.079999999999998</v>
      </c>
      <c r="I71" s="23">
        <v>35</v>
      </c>
      <c r="J71" s="13">
        <v>24</v>
      </c>
      <c r="K71" s="13">
        <v>45</v>
      </c>
      <c r="L71" s="13">
        <v>58</v>
      </c>
      <c r="M71" s="32">
        <v>21</v>
      </c>
      <c r="N71" s="13">
        <v>445</v>
      </c>
      <c r="O71" s="13">
        <v>236</v>
      </c>
      <c r="P71" s="13">
        <v>61</v>
      </c>
      <c r="Q71" s="13">
        <v>52</v>
      </c>
      <c r="R71" s="13">
        <v>31</v>
      </c>
      <c r="S71" s="32"/>
      <c r="T71" s="23">
        <v>66</v>
      </c>
      <c r="U71" s="24"/>
      <c r="V71" s="10"/>
      <c r="W71" s="27">
        <v>11.48</v>
      </c>
      <c r="X71" s="24"/>
      <c r="Y71" s="27">
        <v>21.45</v>
      </c>
      <c r="Z71" s="27">
        <v>18.45</v>
      </c>
      <c r="AA71" s="41">
        <v>35</v>
      </c>
      <c r="AB71" s="13">
        <v>39</v>
      </c>
      <c r="AC71" s="13">
        <v>39</v>
      </c>
      <c r="AD71" s="32">
        <v>23</v>
      </c>
      <c r="AE71" s="13">
        <v>370</v>
      </c>
      <c r="AF71" s="13">
        <v>201</v>
      </c>
      <c r="AG71" s="13">
        <v>55</v>
      </c>
      <c r="AH71" s="13">
        <v>39</v>
      </c>
      <c r="AI71" s="13">
        <v>31</v>
      </c>
      <c r="AJ71" s="110"/>
      <c r="AK71" s="166">
        <v>66</v>
      </c>
    </row>
    <row r="72" spans="1:37" s="9" customFormat="1" x14ac:dyDescent="0.25">
      <c r="A72" s="24"/>
      <c r="B72" s="10"/>
      <c r="C72" s="27">
        <v>9.4600000000000009</v>
      </c>
      <c r="D72" s="27">
        <v>15</v>
      </c>
      <c r="E72" s="28">
        <v>7.9</v>
      </c>
      <c r="F72" s="27">
        <v>18.02</v>
      </c>
      <c r="G72" s="27">
        <v>29.27</v>
      </c>
      <c r="H72" s="27">
        <v>16.100000000000001</v>
      </c>
      <c r="I72" s="23">
        <v>34</v>
      </c>
      <c r="J72" s="13">
        <v>26</v>
      </c>
      <c r="K72" s="13">
        <v>48</v>
      </c>
      <c r="L72" s="13">
        <v>61</v>
      </c>
      <c r="M72" s="32">
        <v>22</v>
      </c>
      <c r="N72" s="13">
        <v>450</v>
      </c>
      <c r="O72" s="13">
        <v>239</v>
      </c>
      <c r="P72" s="13">
        <v>62</v>
      </c>
      <c r="Q72" s="13">
        <v>54</v>
      </c>
      <c r="R72" s="13">
        <v>32</v>
      </c>
      <c r="S72" s="32">
        <v>36</v>
      </c>
      <c r="T72" s="23">
        <v>67</v>
      </c>
      <c r="U72" s="24"/>
      <c r="V72" s="10"/>
      <c r="W72" s="27">
        <v>11.5</v>
      </c>
      <c r="X72" s="24"/>
      <c r="Y72" s="27">
        <v>21.48</v>
      </c>
      <c r="Z72" s="27">
        <v>18.48</v>
      </c>
      <c r="AA72" s="41">
        <v>34</v>
      </c>
      <c r="AB72" s="13">
        <v>42</v>
      </c>
      <c r="AC72" s="13">
        <v>42</v>
      </c>
      <c r="AD72" s="32">
        <v>24</v>
      </c>
      <c r="AE72" s="13">
        <v>375</v>
      </c>
      <c r="AF72" s="13">
        <v>204</v>
      </c>
      <c r="AG72" s="13">
        <v>57</v>
      </c>
      <c r="AH72" s="13">
        <v>40</v>
      </c>
      <c r="AI72" s="13">
        <v>32</v>
      </c>
      <c r="AJ72" s="110">
        <v>36</v>
      </c>
      <c r="AK72" s="166">
        <v>67</v>
      </c>
    </row>
    <row r="73" spans="1:37" s="9" customFormat="1" x14ac:dyDescent="0.25">
      <c r="A73" s="24"/>
      <c r="B73" s="10"/>
      <c r="C73" s="27">
        <v>9.4700000000000006</v>
      </c>
      <c r="D73" s="27">
        <v>15.02</v>
      </c>
      <c r="E73" s="24"/>
      <c r="F73" s="27">
        <v>18.059999999999999</v>
      </c>
      <c r="G73" s="27">
        <v>29.3</v>
      </c>
      <c r="H73" s="27">
        <v>16.12</v>
      </c>
      <c r="I73" s="23">
        <v>33</v>
      </c>
      <c r="J73" s="13">
        <v>28</v>
      </c>
      <c r="K73" s="13">
        <v>51</v>
      </c>
      <c r="L73" s="13">
        <v>64</v>
      </c>
      <c r="M73" s="32">
        <v>23</v>
      </c>
      <c r="N73" s="13">
        <v>455</v>
      </c>
      <c r="O73" s="13">
        <v>242</v>
      </c>
      <c r="P73" s="13">
        <v>63</v>
      </c>
      <c r="Q73" s="13">
        <v>56</v>
      </c>
      <c r="R73" s="13">
        <v>33</v>
      </c>
      <c r="S73" s="32"/>
      <c r="T73" s="23">
        <v>68</v>
      </c>
      <c r="U73" s="24"/>
      <c r="V73" s="10"/>
      <c r="W73" s="27">
        <v>11.52</v>
      </c>
      <c r="X73" s="24"/>
      <c r="Y73" s="27">
        <v>21.52</v>
      </c>
      <c r="Z73" s="27">
        <v>18.52</v>
      </c>
      <c r="AA73" s="41">
        <v>33</v>
      </c>
      <c r="AB73" s="13">
        <v>45</v>
      </c>
      <c r="AC73" s="13">
        <v>45</v>
      </c>
      <c r="AD73" s="32">
        <v>25</v>
      </c>
      <c r="AE73" s="13">
        <v>380</v>
      </c>
      <c r="AF73" s="13">
        <v>206</v>
      </c>
      <c r="AG73" s="13">
        <v>58</v>
      </c>
      <c r="AH73" s="13">
        <v>41</v>
      </c>
      <c r="AI73" s="13">
        <v>33</v>
      </c>
      <c r="AJ73" s="110"/>
      <c r="AK73" s="166">
        <v>68</v>
      </c>
    </row>
    <row r="74" spans="1:37" s="9" customFormat="1" x14ac:dyDescent="0.25">
      <c r="A74" s="28">
        <v>9.4</v>
      </c>
      <c r="B74" s="13">
        <v>5.2</v>
      </c>
      <c r="C74" s="27">
        <v>9.48</v>
      </c>
      <c r="D74" s="27">
        <v>15.04</v>
      </c>
      <c r="E74" s="24"/>
      <c r="F74" s="27">
        <v>18.11</v>
      </c>
      <c r="G74" s="27">
        <v>29.33</v>
      </c>
      <c r="H74" s="27">
        <v>16.14</v>
      </c>
      <c r="I74" s="23">
        <v>32</v>
      </c>
      <c r="J74" s="13">
        <v>29</v>
      </c>
      <c r="K74" s="13">
        <v>54</v>
      </c>
      <c r="L74" s="13">
        <v>67</v>
      </c>
      <c r="M74" s="32">
        <v>24</v>
      </c>
      <c r="N74" s="13">
        <v>459</v>
      </c>
      <c r="O74" s="13">
        <v>245</v>
      </c>
      <c r="P74" s="13">
        <v>64</v>
      </c>
      <c r="Q74" s="13">
        <v>58</v>
      </c>
      <c r="R74" s="13">
        <v>34</v>
      </c>
      <c r="S74" s="32">
        <v>37</v>
      </c>
      <c r="T74" s="23">
        <v>69</v>
      </c>
      <c r="U74" s="28">
        <v>10.5</v>
      </c>
      <c r="V74" s="13">
        <v>5.5</v>
      </c>
      <c r="W74" s="27">
        <v>11.54</v>
      </c>
      <c r="X74" s="28">
        <v>8.9</v>
      </c>
      <c r="Y74" s="27">
        <v>21.56</v>
      </c>
      <c r="Z74" s="27">
        <v>18.559999999999999</v>
      </c>
      <c r="AA74" s="41">
        <v>32</v>
      </c>
      <c r="AB74" s="13">
        <v>48</v>
      </c>
      <c r="AC74" s="13">
        <v>48</v>
      </c>
      <c r="AD74" s="32">
        <v>26</v>
      </c>
      <c r="AE74" s="13">
        <v>385</v>
      </c>
      <c r="AF74" s="13">
        <v>208</v>
      </c>
      <c r="AG74" s="13">
        <v>59</v>
      </c>
      <c r="AH74" s="13">
        <v>42</v>
      </c>
      <c r="AI74" s="13">
        <v>34</v>
      </c>
      <c r="AJ74" s="110">
        <v>37</v>
      </c>
      <c r="AK74" s="166">
        <v>69</v>
      </c>
    </row>
    <row r="75" spans="1:37" s="9" customFormat="1" x14ac:dyDescent="0.25">
      <c r="A75" s="24"/>
      <c r="B75" s="10"/>
      <c r="C75" s="27">
        <v>9.49</v>
      </c>
      <c r="D75" s="27">
        <v>15.06</v>
      </c>
      <c r="E75" s="24"/>
      <c r="F75" s="27">
        <v>18.16</v>
      </c>
      <c r="G75" s="27">
        <v>29.36</v>
      </c>
      <c r="H75" s="27">
        <v>16.16</v>
      </c>
      <c r="I75" s="23">
        <v>31</v>
      </c>
      <c r="J75" s="13">
        <v>30</v>
      </c>
      <c r="K75" s="13">
        <v>57</v>
      </c>
      <c r="L75" s="13">
        <v>70</v>
      </c>
      <c r="M75" s="25"/>
      <c r="N75" s="13">
        <v>463</v>
      </c>
      <c r="O75" s="13">
        <v>248</v>
      </c>
      <c r="P75" s="13">
        <v>65</v>
      </c>
      <c r="Q75" s="13">
        <v>60</v>
      </c>
      <c r="R75" s="13">
        <v>35</v>
      </c>
      <c r="S75" s="32"/>
      <c r="T75" s="23">
        <v>70</v>
      </c>
      <c r="U75" s="24"/>
      <c r="V75" s="10"/>
      <c r="W75" s="27">
        <v>11.56</v>
      </c>
      <c r="X75" s="24"/>
      <c r="Y75" s="27">
        <v>22</v>
      </c>
      <c r="Z75" s="27">
        <v>19</v>
      </c>
      <c r="AA75" s="41">
        <v>31</v>
      </c>
      <c r="AB75" s="13">
        <v>51</v>
      </c>
      <c r="AC75" s="13">
        <v>51</v>
      </c>
      <c r="AD75" s="32">
        <v>27</v>
      </c>
      <c r="AE75" s="13">
        <v>389</v>
      </c>
      <c r="AF75" s="13">
        <v>210</v>
      </c>
      <c r="AG75" s="13">
        <v>60</v>
      </c>
      <c r="AH75" s="13">
        <v>43</v>
      </c>
      <c r="AI75" s="13">
        <v>35</v>
      </c>
      <c r="AJ75" s="110"/>
      <c r="AK75" s="166">
        <v>70</v>
      </c>
    </row>
    <row r="76" spans="1:37" s="9" customFormat="1" x14ac:dyDescent="0.25">
      <c r="A76" s="24"/>
      <c r="B76" s="10"/>
      <c r="C76" s="27">
        <v>9.5</v>
      </c>
      <c r="D76" s="27">
        <v>15.08</v>
      </c>
      <c r="E76" s="24"/>
      <c r="F76" s="27">
        <v>18.21</v>
      </c>
      <c r="G76" s="27">
        <v>29.4</v>
      </c>
      <c r="H76" s="27">
        <v>16.18</v>
      </c>
      <c r="I76" s="23">
        <v>30</v>
      </c>
      <c r="J76" s="13">
        <v>31</v>
      </c>
      <c r="K76" s="13">
        <v>60</v>
      </c>
      <c r="L76" s="13">
        <v>73</v>
      </c>
      <c r="M76" s="32">
        <v>25</v>
      </c>
      <c r="N76" s="13">
        <v>467</v>
      </c>
      <c r="O76" s="13">
        <v>251</v>
      </c>
      <c r="P76" s="13">
        <v>66</v>
      </c>
      <c r="Q76" s="13">
        <v>61</v>
      </c>
      <c r="R76" s="13">
        <v>36</v>
      </c>
      <c r="S76" s="32">
        <v>38</v>
      </c>
      <c r="T76" s="23">
        <v>71</v>
      </c>
      <c r="U76" s="24"/>
      <c r="V76" s="10"/>
      <c r="W76" s="27">
        <v>11.58</v>
      </c>
      <c r="X76" s="24"/>
      <c r="Y76" s="27">
        <v>22.05</v>
      </c>
      <c r="Z76" s="27">
        <v>19.05</v>
      </c>
      <c r="AA76" s="41">
        <v>30</v>
      </c>
      <c r="AB76" s="13">
        <v>54</v>
      </c>
      <c r="AC76" s="13">
        <v>54</v>
      </c>
      <c r="AD76" s="32">
        <v>28</v>
      </c>
      <c r="AE76" s="13">
        <v>393</v>
      </c>
      <c r="AF76" s="13">
        <v>212</v>
      </c>
      <c r="AG76" s="13">
        <v>61</v>
      </c>
      <c r="AH76" s="13">
        <v>44</v>
      </c>
      <c r="AI76" s="13">
        <v>36</v>
      </c>
      <c r="AJ76" s="110">
        <v>38</v>
      </c>
      <c r="AK76" s="166">
        <v>71</v>
      </c>
    </row>
    <row r="77" spans="1:37" s="9" customFormat="1" x14ac:dyDescent="0.25">
      <c r="A77" s="24"/>
      <c r="B77" s="10"/>
      <c r="C77" s="27">
        <v>9.52</v>
      </c>
      <c r="D77" s="27">
        <v>15.1</v>
      </c>
      <c r="E77" s="28">
        <v>8</v>
      </c>
      <c r="F77" s="27">
        <v>18.260000000000002</v>
      </c>
      <c r="G77" s="27">
        <v>29.44</v>
      </c>
      <c r="H77" s="27">
        <v>16.2</v>
      </c>
      <c r="I77" s="23">
        <v>29</v>
      </c>
      <c r="J77" s="13">
        <v>32</v>
      </c>
      <c r="K77" s="13">
        <v>63</v>
      </c>
      <c r="L77" s="13">
        <v>76</v>
      </c>
      <c r="M77" s="25"/>
      <c r="N77" s="13">
        <v>471</v>
      </c>
      <c r="O77" s="13">
        <v>254</v>
      </c>
      <c r="P77" s="13">
        <v>67</v>
      </c>
      <c r="Q77" s="13">
        <v>62</v>
      </c>
      <c r="R77" s="13">
        <v>37</v>
      </c>
      <c r="S77" s="32"/>
      <c r="T77" s="23">
        <v>72</v>
      </c>
      <c r="U77" s="24"/>
      <c r="V77" s="10"/>
      <c r="W77" s="27">
        <v>12</v>
      </c>
      <c r="X77" s="24"/>
      <c r="Y77" s="27">
        <v>22.1</v>
      </c>
      <c r="Z77" s="27">
        <v>19.100000000000001</v>
      </c>
      <c r="AA77" s="41">
        <v>29</v>
      </c>
      <c r="AB77" s="13">
        <v>57</v>
      </c>
      <c r="AC77" s="13">
        <v>57</v>
      </c>
      <c r="AD77" s="32">
        <v>29</v>
      </c>
      <c r="AE77" s="13">
        <v>397</v>
      </c>
      <c r="AF77" s="13">
        <v>214</v>
      </c>
      <c r="AG77" s="13">
        <v>62</v>
      </c>
      <c r="AH77" s="13">
        <v>45</v>
      </c>
      <c r="AI77" s="13">
        <v>37</v>
      </c>
      <c r="AJ77" s="110"/>
      <c r="AK77" s="166">
        <v>72</v>
      </c>
    </row>
    <row r="78" spans="1:37" s="9" customFormat="1" x14ac:dyDescent="0.25">
      <c r="A78" s="28">
        <v>9.5</v>
      </c>
      <c r="B78" s="10"/>
      <c r="C78" s="27">
        <v>9.5399999999999991</v>
      </c>
      <c r="D78" s="27">
        <v>15.12</v>
      </c>
      <c r="E78" s="24"/>
      <c r="F78" s="27">
        <v>18.32</v>
      </c>
      <c r="G78" s="27">
        <v>29.48</v>
      </c>
      <c r="H78" s="27">
        <v>16.22</v>
      </c>
      <c r="I78" s="23">
        <v>28</v>
      </c>
      <c r="J78" s="13">
        <v>33</v>
      </c>
      <c r="K78" s="13">
        <v>66</v>
      </c>
      <c r="L78" s="13">
        <v>79</v>
      </c>
      <c r="M78" s="32">
        <v>26</v>
      </c>
      <c r="N78" s="13">
        <v>475</v>
      </c>
      <c r="O78" s="13">
        <v>257</v>
      </c>
      <c r="P78" s="13">
        <v>68</v>
      </c>
      <c r="Q78" s="13">
        <v>63</v>
      </c>
      <c r="R78" s="10"/>
      <c r="S78" s="32">
        <v>39</v>
      </c>
      <c r="T78" s="23">
        <v>73</v>
      </c>
      <c r="U78" s="24"/>
      <c r="V78" s="10"/>
      <c r="W78" s="27">
        <v>12.02</v>
      </c>
      <c r="X78" s="24"/>
      <c r="Y78" s="27">
        <v>22.15</v>
      </c>
      <c r="Z78" s="27">
        <v>19.149999999999999</v>
      </c>
      <c r="AA78" s="41">
        <v>28</v>
      </c>
      <c r="AB78" s="13">
        <v>60</v>
      </c>
      <c r="AC78" s="13">
        <v>60</v>
      </c>
      <c r="AD78" s="25"/>
      <c r="AE78" s="13">
        <v>401</v>
      </c>
      <c r="AF78" s="13">
        <v>216</v>
      </c>
      <c r="AG78" s="13">
        <v>63</v>
      </c>
      <c r="AH78" s="13">
        <v>46</v>
      </c>
      <c r="AI78" s="10"/>
      <c r="AJ78" s="110">
        <v>39</v>
      </c>
      <c r="AK78" s="166">
        <v>73</v>
      </c>
    </row>
    <row r="79" spans="1:37" s="9" customFormat="1" x14ac:dyDescent="0.25">
      <c r="A79" s="24"/>
      <c r="B79" s="10"/>
      <c r="C79" s="27">
        <v>9.56</v>
      </c>
      <c r="D79" s="27">
        <v>15.14</v>
      </c>
      <c r="E79" s="24"/>
      <c r="F79" s="27">
        <v>18.38</v>
      </c>
      <c r="G79" s="27">
        <v>29.52</v>
      </c>
      <c r="H79" s="27">
        <v>16.239999999999998</v>
      </c>
      <c r="I79" s="23">
        <v>27</v>
      </c>
      <c r="J79" s="13">
        <v>34</v>
      </c>
      <c r="K79" s="13">
        <v>69</v>
      </c>
      <c r="L79" s="13">
        <v>82</v>
      </c>
      <c r="M79" s="25"/>
      <c r="N79" s="13">
        <v>479</v>
      </c>
      <c r="O79" s="13">
        <v>260</v>
      </c>
      <c r="P79" s="13">
        <v>69</v>
      </c>
      <c r="Q79" s="13">
        <v>64</v>
      </c>
      <c r="R79" s="13">
        <v>38</v>
      </c>
      <c r="S79" s="32"/>
      <c r="T79" s="23">
        <v>74</v>
      </c>
      <c r="U79" s="24"/>
      <c r="V79" s="10"/>
      <c r="W79" s="27">
        <v>12.04</v>
      </c>
      <c r="X79" s="24"/>
      <c r="Y79" s="27">
        <v>22.2</v>
      </c>
      <c r="Z79" s="27">
        <v>19.2</v>
      </c>
      <c r="AA79" s="41">
        <v>27</v>
      </c>
      <c r="AB79" s="13">
        <v>63</v>
      </c>
      <c r="AC79" s="13">
        <v>62</v>
      </c>
      <c r="AD79" s="32">
        <v>30</v>
      </c>
      <c r="AE79" s="13">
        <v>405</v>
      </c>
      <c r="AF79" s="13">
        <v>218</v>
      </c>
      <c r="AG79" s="13">
        <v>64</v>
      </c>
      <c r="AH79" s="13">
        <v>47</v>
      </c>
      <c r="AI79" s="13">
        <v>38</v>
      </c>
      <c r="AJ79" s="110"/>
      <c r="AK79" s="166">
        <v>74</v>
      </c>
    </row>
    <row r="80" spans="1:37" s="9" customFormat="1" x14ac:dyDescent="0.25">
      <c r="A80" s="24"/>
      <c r="B80" s="10"/>
      <c r="C80" s="27">
        <v>9.58</v>
      </c>
      <c r="D80" s="27">
        <v>15.17</v>
      </c>
      <c r="E80" s="24"/>
      <c r="F80" s="27">
        <v>18.440000000000001</v>
      </c>
      <c r="G80" s="27">
        <v>29.56</v>
      </c>
      <c r="H80" s="27">
        <v>16.27</v>
      </c>
      <c r="I80" s="23">
        <v>26</v>
      </c>
      <c r="J80" s="13">
        <v>35</v>
      </c>
      <c r="K80" s="13">
        <v>72</v>
      </c>
      <c r="L80" s="13">
        <v>85</v>
      </c>
      <c r="M80" s="25"/>
      <c r="N80" s="13">
        <v>483</v>
      </c>
      <c r="O80" s="13">
        <v>263</v>
      </c>
      <c r="P80" s="13">
        <v>70</v>
      </c>
      <c r="Q80" s="13">
        <v>65</v>
      </c>
      <c r="R80" s="10"/>
      <c r="S80" s="32">
        <v>40</v>
      </c>
      <c r="T80" s="41">
        <v>75</v>
      </c>
      <c r="U80" s="24"/>
      <c r="V80" s="10"/>
      <c r="W80" s="27">
        <v>12.07</v>
      </c>
      <c r="X80" s="24"/>
      <c r="Y80" s="27">
        <v>22.25</v>
      </c>
      <c r="Z80" s="27">
        <v>19.25</v>
      </c>
      <c r="AA80" s="41">
        <v>26</v>
      </c>
      <c r="AB80" s="13">
        <v>66</v>
      </c>
      <c r="AC80" s="13">
        <v>64</v>
      </c>
      <c r="AD80" s="25"/>
      <c r="AE80" s="13">
        <v>409</v>
      </c>
      <c r="AF80" s="13">
        <v>220</v>
      </c>
      <c r="AG80" s="13">
        <v>65</v>
      </c>
      <c r="AH80" s="13">
        <v>48</v>
      </c>
      <c r="AI80" s="10"/>
      <c r="AJ80" s="110">
        <v>40</v>
      </c>
      <c r="AK80" s="166">
        <v>75</v>
      </c>
    </row>
    <row r="81" spans="1:37" s="9" customFormat="1" x14ac:dyDescent="0.25">
      <c r="A81" s="33">
        <v>9.6</v>
      </c>
      <c r="B81" s="12">
        <v>5.3</v>
      </c>
      <c r="C81" s="11">
        <v>10</v>
      </c>
      <c r="D81" s="11">
        <v>15.2</v>
      </c>
      <c r="E81" s="33">
        <v>8.1</v>
      </c>
      <c r="F81" s="11">
        <v>18.5</v>
      </c>
      <c r="G81" s="11">
        <v>30</v>
      </c>
      <c r="H81" s="11">
        <v>16.3</v>
      </c>
      <c r="I81" s="33">
        <v>25</v>
      </c>
      <c r="J81" s="169">
        <v>36</v>
      </c>
      <c r="K81" s="169">
        <v>75</v>
      </c>
      <c r="L81" s="169">
        <v>88</v>
      </c>
      <c r="M81" s="170">
        <v>27</v>
      </c>
      <c r="N81" s="169">
        <v>487</v>
      </c>
      <c r="O81" s="169">
        <v>266</v>
      </c>
      <c r="P81" s="169">
        <v>71</v>
      </c>
      <c r="Q81" s="12">
        <v>66</v>
      </c>
      <c r="R81" s="169">
        <v>39</v>
      </c>
      <c r="S81" s="170"/>
      <c r="T81" s="23">
        <v>76</v>
      </c>
      <c r="U81" s="33">
        <v>10.6</v>
      </c>
      <c r="V81" s="12">
        <v>5.6</v>
      </c>
      <c r="W81" s="11">
        <v>12.1</v>
      </c>
      <c r="X81" s="33">
        <v>9</v>
      </c>
      <c r="Y81" s="11">
        <v>22.3</v>
      </c>
      <c r="Z81" s="11">
        <v>19.3</v>
      </c>
      <c r="AA81" s="33">
        <v>25</v>
      </c>
      <c r="AB81" s="13">
        <v>69</v>
      </c>
      <c r="AC81" s="13">
        <v>66</v>
      </c>
      <c r="AD81" s="170">
        <v>31</v>
      </c>
      <c r="AE81" s="13">
        <v>412</v>
      </c>
      <c r="AF81" s="13">
        <v>222</v>
      </c>
      <c r="AG81" s="169">
        <v>66</v>
      </c>
      <c r="AH81" s="13">
        <v>49</v>
      </c>
      <c r="AI81" s="169">
        <v>39</v>
      </c>
      <c r="AJ81" s="109"/>
      <c r="AK81" s="166">
        <v>76</v>
      </c>
    </row>
    <row r="82" spans="1:37" s="9" customFormat="1" x14ac:dyDescent="0.25">
      <c r="A82" s="24"/>
      <c r="B82" s="10"/>
      <c r="C82" s="27">
        <v>10.02</v>
      </c>
      <c r="D82" s="27">
        <v>15.22</v>
      </c>
      <c r="E82" s="24"/>
      <c r="F82" s="27">
        <v>18.52</v>
      </c>
      <c r="G82" s="27">
        <v>30.02</v>
      </c>
      <c r="H82" s="27">
        <v>16.32</v>
      </c>
      <c r="I82" s="46">
        <v>24</v>
      </c>
      <c r="J82" s="10"/>
      <c r="K82" s="13">
        <v>78</v>
      </c>
      <c r="L82" s="13">
        <v>91</v>
      </c>
      <c r="M82" s="25"/>
      <c r="N82" s="13">
        <v>490</v>
      </c>
      <c r="O82" s="13">
        <v>269</v>
      </c>
      <c r="P82" s="13">
        <v>72</v>
      </c>
      <c r="Q82" s="13">
        <v>67</v>
      </c>
      <c r="R82" s="10"/>
      <c r="S82" s="32">
        <v>41</v>
      </c>
      <c r="T82" s="23">
        <v>77</v>
      </c>
      <c r="U82" s="24"/>
      <c r="V82" s="10"/>
      <c r="W82" s="27">
        <v>12.12</v>
      </c>
      <c r="X82" s="24"/>
      <c r="Y82" s="27">
        <v>22.32</v>
      </c>
      <c r="Z82" s="27">
        <v>19.32</v>
      </c>
      <c r="AA82" s="34">
        <v>24</v>
      </c>
      <c r="AB82" s="13">
        <v>72</v>
      </c>
      <c r="AC82" s="13">
        <v>68</v>
      </c>
      <c r="AD82" s="25"/>
      <c r="AE82" s="13">
        <v>415</v>
      </c>
      <c r="AF82" s="13">
        <v>224</v>
      </c>
      <c r="AG82" s="13">
        <v>67</v>
      </c>
      <c r="AH82" s="13">
        <v>50</v>
      </c>
      <c r="AI82" s="10"/>
      <c r="AJ82" s="110">
        <v>41</v>
      </c>
      <c r="AK82" s="166">
        <v>77</v>
      </c>
    </row>
    <row r="83" spans="1:37" s="9" customFormat="1" x14ac:dyDescent="0.25">
      <c r="A83" s="24">
        <v>9.6999999999999993</v>
      </c>
      <c r="B83" s="10">
        <v>5.3999999999999995</v>
      </c>
      <c r="C83" s="27">
        <v>10.039999999999999</v>
      </c>
      <c r="D83" s="27">
        <v>15.24</v>
      </c>
      <c r="E83" s="24">
        <v>8.1999999999999993</v>
      </c>
      <c r="F83" s="27">
        <v>18.54</v>
      </c>
      <c r="G83" s="27">
        <v>30.04</v>
      </c>
      <c r="H83" s="27">
        <v>16.34</v>
      </c>
      <c r="I83" s="23">
        <v>23</v>
      </c>
      <c r="J83" s="13">
        <v>37</v>
      </c>
      <c r="K83" s="13">
        <v>81</v>
      </c>
      <c r="L83" s="13">
        <v>94</v>
      </c>
      <c r="M83" s="25"/>
      <c r="N83" s="13">
        <v>493</v>
      </c>
      <c r="O83" s="13">
        <v>272</v>
      </c>
      <c r="P83" s="13">
        <v>73</v>
      </c>
      <c r="Q83" s="13">
        <v>68</v>
      </c>
      <c r="R83" s="13">
        <v>40</v>
      </c>
      <c r="S83" s="25"/>
      <c r="T83" s="23">
        <v>78</v>
      </c>
      <c r="U83" s="24">
        <v>10.7</v>
      </c>
      <c r="V83" s="10">
        <v>5.6999999999999993</v>
      </c>
      <c r="W83" s="27">
        <v>12.14</v>
      </c>
      <c r="X83" s="24">
        <v>9.1</v>
      </c>
      <c r="Y83" s="27">
        <v>22.34</v>
      </c>
      <c r="Z83" s="27">
        <v>19.34</v>
      </c>
      <c r="AA83" s="41">
        <v>23</v>
      </c>
      <c r="AB83" s="13">
        <v>75</v>
      </c>
      <c r="AC83" s="13">
        <v>70</v>
      </c>
      <c r="AD83" s="32">
        <v>32</v>
      </c>
      <c r="AE83" s="13">
        <v>418</v>
      </c>
      <c r="AF83" s="13">
        <v>226</v>
      </c>
      <c r="AG83" s="13">
        <v>68</v>
      </c>
      <c r="AH83" s="13">
        <v>51</v>
      </c>
      <c r="AI83" s="13">
        <v>40</v>
      </c>
      <c r="AJ83" s="165"/>
      <c r="AK83" s="166">
        <v>78</v>
      </c>
    </row>
    <row r="84" spans="1:37" s="9" customFormat="1" x14ac:dyDescent="0.25">
      <c r="A84" s="24"/>
      <c r="B84" s="10"/>
      <c r="C84" s="27">
        <v>10.06</v>
      </c>
      <c r="D84" s="27">
        <v>15.26</v>
      </c>
      <c r="E84" s="24"/>
      <c r="F84" s="27">
        <v>18.559999999999999</v>
      </c>
      <c r="G84" s="27">
        <v>30.06</v>
      </c>
      <c r="H84" s="27">
        <v>16.36</v>
      </c>
      <c r="I84" s="23">
        <v>22</v>
      </c>
      <c r="J84" s="10"/>
      <c r="K84" s="13">
        <v>84</v>
      </c>
      <c r="L84" s="13">
        <v>97</v>
      </c>
      <c r="M84" s="32">
        <v>28</v>
      </c>
      <c r="N84" s="13">
        <v>496</v>
      </c>
      <c r="O84" s="13">
        <v>275</v>
      </c>
      <c r="P84" s="13">
        <v>74</v>
      </c>
      <c r="Q84" s="13">
        <v>69</v>
      </c>
      <c r="R84" s="10"/>
      <c r="S84" s="32">
        <v>42</v>
      </c>
      <c r="T84" s="23">
        <v>79</v>
      </c>
      <c r="U84" s="24"/>
      <c r="V84" s="10"/>
      <c r="W84" s="27">
        <v>12.16</v>
      </c>
      <c r="X84" s="24"/>
      <c r="Y84" s="27">
        <v>22.36</v>
      </c>
      <c r="Z84" s="27">
        <v>19.36</v>
      </c>
      <c r="AA84" s="41">
        <v>22</v>
      </c>
      <c r="AB84" s="13">
        <v>78</v>
      </c>
      <c r="AC84" s="13">
        <v>72</v>
      </c>
      <c r="AD84" s="25"/>
      <c r="AE84" s="13">
        <v>421</v>
      </c>
      <c r="AF84" s="13">
        <v>228</v>
      </c>
      <c r="AG84" s="13">
        <v>69</v>
      </c>
      <c r="AH84" s="13">
        <v>52</v>
      </c>
      <c r="AI84" s="10"/>
      <c r="AJ84" s="110">
        <v>42</v>
      </c>
      <c r="AK84" s="166">
        <v>79</v>
      </c>
    </row>
    <row r="85" spans="1:37" s="9" customFormat="1" x14ac:dyDescent="0.25">
      <c r="A85" s="24">
        <v>9.7999999999999989</v>
      </c>
      <c r="B85" s="10">
        <v>5.4999999999999991</v>
      </c>
      <c r="C85" s="27">
        <v>10.08</v>
      </c>
      <c r="D85" s="27">
        <v>15.28</v>
      </c>
      <c r="E85" s="24">
        <v>8.2999999999999989</v>
      </c>
      <c r="F85" s="27">
        <v>18.579999999999998</v>
      </c>
      <c r="G85" s="27">
        <v>30.08</v>
      </c>
      <c r="H85" s="27">
        <v>16.38</v>
      </c>
      <c r="I85" s="23">
        <v>21</v>
      </c>
      <c r="J85" s="13">
        <v>38</v>
      </c>
      <c r="K85" s="13">
        <v>87</v>
      </c>
      <c r="L85" s="13">
        <v>100</v>
      </c>
      <c r="M85" s="25"/>
      <c r="N85" s="13">
        <v>499</v>
      </c>
      <c r="O85" s="13">
        <v>277</v>
      </c>
      <c r="P85" s="13">
        <v>75</v>
      </c>
      <c r="Q85" s="13">
        <v>70</v>
      </c>
      <c r="R85" s="13">
        <v>41</v>
      </c>
      <c r="S85" s="25"/>
      <c r="T85" s="23">
        <v>80</v>
      </c>
      <c r="U85" s="24">
        <v>10.799999999999999</v>
      </c>
      <c r="V85" s="10">
        <v>5.7999999999999989</v>
      </c>
      <c r="W85" s="27">
        <v>12.18</v>
      </c>
      <c r="X85" s="24">
        <v>9.1999999999999993</v>
      </c>
      <c r="Y85" s="27">
        <v>22.38</v>
      </c>
      <c r="Z85" s="27">
        <v>19.38</v>
      </c>
      <c r="AA85" s="41">
        <v>21</v>
      </c>
      <c r="AB85" s="13">
        <v>80</v>
      </c>
      <c r="AC85" s="13">
        <v>74</v>
      </c>
      <c r="AD85" s="32">
        <v>33</v>
      </c>
      <c r="AE85" s="13">
        <v>424</v>
      </c>
      <c r="AF85" s="13">
        <v>230</v>
      </c>
      <c r="AG85" s="13">
        <v>70</v>
      </c>
      <c r="AH85" s="13">
        <v>53</v>
      </c>
      <c r="AI85" s="13">
        <v>41</v>
      </c>
      <c r="AJ85" s="165"/>
      <c r="AK85" s="166">
        <v>80</v>
      </c>
    </row>
    <row r="86" spans="1:37" s="9" customFormat="1" x14ac:dyDescent="0.25">
      <c r="A86" s="24"/>
      <c r="B86" s="10"/>
      <c r="C86" s="27">
        <v>10.1</v>
      </c>
      <c r="D86" s="27">
        <v>15.3</v>
      </c>
      <c r="E86" s="24"/>
      <c r="F86" s="27">
        <v>19</v>
      </c>
      <c r="G86" s="27">
        <v>30.1</v>
      </c>
      <c r="H86" s="27">
        <v>16.399999999999999</v>
      </c>
      <c r="I86" s="23">
        <v>20</v>
      </c>
      <c r="J86" s="13"/>
      <c r="K86" s="13">
        <v>90</v>
      </c>
      <c r="L86" s="13">
        <v>102</v>
      </c>
      <c r="M86" s="25"/>
      <c r="N86" s="13">
        <v>502</v>
      </c>
      <c r="O86" s="13">
        <v>279</v>
      </c>
      <c r="P86" s="13">
        <v>76</v>
      </c>
      <c r="Q86" s="13">
        <v>71</v>
      </c>
      <c r="R86" s="13"/>
      <c r="S86" s="32">
        <v>43</v>
      </c>
      <c r="T86" s="23">
        <v>81</v>
      </c>
      <c r="U86" s="24"/>
      <c r="V86" s="10"/>
      <c r="W86" s="27">
        <v>12.2</v>
      </c>
      <c r="X86" s="24"/>
      <c r="Y86" s="27">
        <v>22.4</v>
      </c>
      <c r="Z86" s="27">
        <v>19.399999999999999</v>
      </c>
      <c r="AA86" s="41">
        <v>20</v>
      </c>
      <c r="AB86" s="13">
        <v>82</v>
      </c>
      <c r="AC86" s="13">
        <v>76</v>
      </c>
      <c r="AD86" s="25"/>
      <c r="AE86" s="13">
        <v>427</v>
      </c>
      <c r="AF86" s="13">
        <v>232</v>
      </c>
      <c r="AG86" s="13">
        <v>71</v>
      </c>
      <c r="AH86" s="13">
        <v>54</v>
      </c>
      <c r="AI86" s="13"/>
      <c r="AJ86" s="110">
        <v>43</v>
      </c>
      <c r="AK86" s="166">
        <v>81</v>
      </c>
    </row>
    <row r="87" spans="1:37" s="9" customFormat="1" x14ac:dyDescent="0.25">
      <c r="A87" s="24">
        <v>9.8999999999999986</v>
      </c>
      <c r="B87" s="10">
        <v>5.5999999999999988</v>
      </c>
      <c r="C87" s="27">
        <v>10.119999999999999</v>
      </c>
      <c r="D87" s="27">
        <v>15.32</v>
      </c>
      <c r="E87" s="24">
        <v>8.3999999999999986</v>
      </c>
      <c r="F87" s="27">
        <v>19.03</v>
      </c>
      <c r="G87" s="27">
        <v>30.13</v>
      </c>
      <c r="H87" s="27">
        <v>16.420000000000002</v>
      </c>
      <c r="I87" s="23">
        <v>19</v>
      </c>
      <c r="J87" s="13">
        <v>39</v>
      </c>
      <c r="K87" s="13">
        <v>92</v>
      </c>
      <c r="L87" s="13">
        <v>104</v>
      </c>
      <c r="M87" s="32">
        <v>29</v>
      </c>
      <c r="N87" s="13">
        <v>505</v>
      </c>
      <c r="O87" s="13">
        <v>281</v>
      </c>
      <c r="P87" s="13">
        <v>77</v>
      </c>
      <c r="Q87" s="13">
        <v>72</v>
      </c>
      <c r="R87" s="13">
        <v>42</v>
      </c>
      <c r="S87" s="25"/>
      <c r="T87" s="23">
        <v>82</v>
      </c>
      <c r="U87" s="24">
        <v>10.899999999999999</v>
      </c>
      <c r="V87" s="10">
        <v>5.8999999999999986</v>
      </c>
      <c r="W87" s="27">
        <v>12.22</v>
      </c>
      <c r="X87" s="24">
        <v>9.2999999999999989</v>
      </c>
      <c r="Y87" s="27">
        <v>22.43</v>
      </c>
      <c r="Z87" s="27">
        <v>19.420000000000002</v>
      </c>
      <c r="AA87" s="41">
        <v>19</v>
      </c>
      <c r="AB87" s="13">
        <v>84</v>
      </c>
      <c r="AC87" s="13">
        <v>78</v>
      </c>
      <c r="AD87" s="32">
        <v>34</v>
      </c>
      <c r="AE87" s="13">
        <v>430</v>
      </c>
      <c r="AF87" s="13">
        <v>234</v>
      </c>
      <c r="AG87" s="13">
        <v>72</v>
      </c>
      <c r="AH87" s="13">
        <v>55</v>
      </c>
      <c r="AI87" s="13">
        <v>42</v>
      </c>
      <c r="AJ87" s="165"/>
      <c r="AK87" s="166">
        <v>82</v>
      </c>
    </row>
    <row r="88" spans="1:37" s="9" customFormat="1" x14ac:dyDescent="0.25">
      <c r="A88" s="24"/>
      <c r="B88" s="10"/>
      <c r="C88" s="27">
        <v>10.14</v>
      </c>
      <c r="D88" s="27">
        <v>15.34</v>
      </c>
      <c r="E88" s="24"/>
      <c r="F88" s="27">
        <v>19.059999999999999</v>
      </c>
      <c r="G88" s="27">
        <v>30.16</v>
      </c>
      <c r="H88" s="27">
        <v>16.440000000000001</v>
      </c>
      <c r="I88" s="23">
        <v>18</v>
      </c>
      <c r="J88" s="10"/>
      <c r="K88" s="13">
        <v>94</v>
      </c>
      <c r="L88" s="13">
        <v>106</v>
      </c>
      <c r="M88" s="25"/>
      <c r="N88" s="13">
        <v>508</v>
      </c>
      <c r="O88" s="13">
        <v>283</v>
      </c>
      <c r="P88" s="13">
        <v>78</v>
      </c>
      <c r="Q88" s="13">
        <v>73</v>
      </c>
      <c r="R88" s="10"/>
      <c r="S88" s="32">
        <v>44</v>
      </c>
      <c r="T88" s="23">
        <v>83</v>
      </c>
      <c r="U88" s="24"/>
      <c r="V88" s="10"/>
      <c r="W88" s="27">
        <v>12.24</v>
      </c>
      <c r="X88" s="24"/>
      <c r="Y88" s="27">
        <v>22.46</v>
      </c>
      <c r="Z88" s="27">
        <v>19.440000000000001</v>
      </c>
      <c r="AA88" s="41">
        <v>18</v>
      </c>
      <c r="AB88" s="13">
        <v>86</v>
      </c>
      <c r="AC88" s="13">
        <v>80</v>
      </c>
      <c r="AD88" s="25"/>
      <c r="AE88" s="13">
        <v>433</v>
      </c>
      <c r="AF88" s="13">
        <v>236</v>
      </c>
      <c r="AG88" s="13">
        <v>73</v>
      </c>
      <c r="AH88" s="13">
        <v>56</v>
      </c>
      <c r="AI88" s="10"/>
      <c r="AJ88" s="110">
        <v>44</v>
      </c>
      <c r="AK88" s="166">
        <v>83</v>
      </c>
    </row>
    <row r="89" spans="1:37" s="9" customFormat="1" x14ac:dyDescent="0.25">
      <c r="A89" s="28">
        <v>10</v>
      </c>
      <c r="B89" s="10">
        <v>5.6999999999999984</v>
      </c>
      <c r="C89" s="27">
        <v>10.16</v>
      </c>
      <c r="D89" s="27">
        <v>15.36</v>
      </c>
      <c r="E89" s="24">
        <v>8.4999999999999982</v>
      </c>
      <c r="F89" s="27">
        <v>19.09</v>
      </c>
      <c r="G89" s="27">
        <v>30.19</v>
      </c>
      <c r="H89" s="27">
        <v>16.46</v>
      </c>
      <c r="I89" s="23">
        <v>17</v>
      </c>
      <c r="J89" s="13">
        <v>40</v>
      </c>
      <c r="K89" s="13">
        <v>96</v>
      </c>
      <c r="L89" s="13">
        <v>108</v>
      </c>
      <c r="M89" s="25"/>
      <c r="N89" s="13">
        <v>511</v>
      </c>
      <c r="O89" s="13">
        <v>285</v>
      </c>
      <c r="P89" s="13">
        <v>79</v>
      </c>
      <c r="Q89" s="13">
        <v>74</v>
      </c>
      <c r="R89" s="13">
        <v>43</v>
      </c>
      <c r="S89" s="25"/>
      <c r="T89" s="23">
        <v>84</v>
      </c>
      <c r="U89" s="28">
        <v>11</v>
      </c>
      <c r="V89" s="13">
        <v>6</v>
      </c>
      <c r="W89" s="27">
        <v>12.26</v>
      </c>
      <c r="X89" s="24">
        <v>9.3999999999999986</v>
      </c>
      <c r="Y89" s="27">
        <v>22.49</v>
      </c>
      <c r="Z89" s="27">
        <v>19.46</v>
      </c>
      <c r="AA89" s="41">
        <v>17</v>
      </c>
      <c r="AB89" s="13">
        <v>88</v>
      </c>
      <c r="AC89" s="13">
        <v>82</v>
      </c>
      <c r="AD89" s="32">
        <v>35</v>
      </c>
      <c r="AE89" s="13">
        <v>436</v>
      </c>
      <c r="AF89" s="13">
        <v>238</v>
      </c>
      <c r="AG89" s="13">
        <v>74</v>
      </c>
      <c r="AH89" s="13">
        <v>57</v>
      </c>
      <c r="AI89" s="13">
        <v>43</v>
      </c>
      <c r="AJ89" s="165"/>
      <c r="AK89" s="166">
        <v>84</v>
      </c>
    </row>
    <row r="90" spans="1:37" s="9" customFormat="1" x14ac:dyDescent="0.25">
      <c r="A90" s="24"/>
      <c r="B90" s="10"/>
      <c r="C90" s="27">
        <v>10.18</v>
      </c>
      <c r="D90" s="27">
        <v>15.38</v>
      </c>
      <c r="E90" s="24"/>
      <c r="F90" s="27">
        <v>19.12</v>
      </c>
      <c r="G90" s="27">
        <v>30.22</v>
      </c>
      <c r="H90" s="27">
        <v>16.48</v>
      </c>
      <c r="I90" s="23">
        <v>16</v>
      </c>
      <c r="J90" s="13"/>
      <c r="K90" s="13">
        <v>98</v>
      </c>
      <c r="L90" s="13">
        <v>110</v>
      </c>
      <c r="M90" s="25"/>
      <c r="N90" s="13">
        <v>514</v>
      </c>
      <c r="O90" s="13">
        <v>287</v>
      </c>
      <c r="P90" s="13">
        <v>80</v>
      </c>
      <c r="Q90" s="13">
        <v>75</v>
      </c>
      <c r="R90" s="13"/>
      <c r="S90" s="32">
        <v>45</v>
      </c>
      <c r="T90" s="23">
        <v>85</v>
      </c>
      <c r="U90" s="24"/>
      <c r="V90" s="10"/>
      <c r="W90" s="27">
        <v>12.28</v>
      </c>
      <c r="X90" s="24"/>
      <c r="Y90" s="27">
        <v>22.52</v>
      </c>
      <c r="Z90" s="27">
        <v>19.48</v>
      </c>
      <c r="AA90" s="41">
        <v>16</v>
      </c>
      <c r="AB90" s="13">
        <v>90</v>
      </c>
      <c r="AC90" s="13">
        <v>84</v>
      </c>
      <c r="AD90" s="25"/>
      <c r="AE90" s="13">
        <v>439</v>
      </c>
      <c r="AF90" s="13">
        <v>240</v>
      </c>
      <c r="AG90" s="13">
        <v>75</v>
      </c>
      <c r="AH90" s="13">
        <v>58</v>
      </c>
      <c r="AI90" s="13"/>
      <c r="AJ90" s="110">
        <v>45</v>
      </c>
      <c r="AK90" s="166">
        <v>85</v>
      </c>
    </row>
    <row r="91" spans="1:37" s="9" customFormat="1" x14ac:dyDescent="0.25">
      <c r="A91" s="24">
        <v>10.099999999999998</v>
      </c>
      <c r="B91" s="10">
        <v>5.799999999999998</v>
      </c>
      <c r="C91" s="27">
        <v>10.199999999999999</v>
      </c>
      <c r="D91" s="27">
        <v>15.4</v>
      </c>
      <c r="E91" s="24">
        <v>8.5999999999999979</v>
      </c>
      <c r="F91" s="27">
        <v>19.149999999999999</v>
      </c>
      <c r="G91" s="27">
        <v>30.25</v>
      </c>
      <c r="H91" s="27">
        <v>16.5</v>
      </c>
      <c r="I91" s="23">
        <v>15</v>
      </c>
      <c r="J91" s="13">
        <v>41</v>
      </c>
      <c r="K91" s="13">
        <v>100</v>
      </c>
      <c r="L91" s="13">
        <v>112</v>
      </c>
      <c r="M91" s="32">
        <v>30</v>
      </c>
      <c r="N91" s="13">
        <v>516</v>
      </c>
      <c r="O91" s="13">
        <v>289</v>
      </c>
      <c r="P91" s="13">
        <v>81</v>
      </c>
      <c r="Q91" s="13">
        <v>76</v>
      </c>
      <c r="R91" s="13">
        <v>44</v>
      </c>
      <c r="S91" s="25"/>
      <c r="T91" s="23">
        <v>86</v>
      </c>
      <c r="U91" s="24">
        <v>11.099999999999998</v>
      </c>
      <c r="V91" s="10">
        <v>6.0999999999999979</v>
      </c>
      <c r="W91" s="27">
        <v>12.3</v>
      </c>
      <c r="X91" s="24">
        <v>9.4999999999999982</v>
      </c>
      <c r="Y91" s="27">
        <v>22.56</v>
      </c>
      <c r="Z91" s="27">
        <v>19.5</v>
      </c>
      <c r="AA91" s="41">
        <v>15</v>
      </c>
      <c r="AB91" s="13">
        <v>92</v>
      </c>
      <c r="AC91" s="13">
        <v>86</v>
      </c>
      <c r="AD91" s="32">
        <v>36</v>
      </c>
      <c r="AE91" s="13">
        <v>442</v>
      </c>
      <c r="AF91" s="13">
        <v>242</v>
      </c>
      <c r="AG91" s="13">
        <v>76</v>
      </c>
      <c r="AH91" s="13">
        <v>59</v>
      </c>
      <c r="AI91" s="13">
        <v>44</v>
      </c>
      <c r="AJ91" s="165"/>
      <c r="AK91" s="166">
        <v>86</v>
      </c>
    </row>
    <row r="92" spans="1:37" s="9" customFormat="1" x14ac:dyDescent="0.25">
      <c r="A92" s="24">
        <v>10.199999999999998</v>
      </c>
      <c r="B92" s="10">
        <v>5.8999999999999977</v>
      </c>
      <c r="C92" s="27">
        <v>10.23</v>
      </c>
      <c r="D92" s="27">
        <v>15.43</v>
      </c>
      <c r="E92" s="24">
        <v>8.6999999999999975</v>
      </c>
      <c r="F92" s="27">
        <v>19.18</v>
      </c>
      <c r="G92" s="27">
        <v>30.28</v>
      </c>
      <c r="H92" s="27">
        <v>16.53</v>
      </c>
      <c r="I92" s="23">
        <v>14</v>
      </c>
      <c r="J92" s="10"/>
      <c r="K92" s="13">
        <v>102</v>
      </c>
      <c r="L92" s="13">
        <v>114</v>
      </c>
      <c r="M92" s="25"/>
      <c r="N92" s="13">
        <v>518</v>
      </c>
      <c r="O92" s="13">
        <v>291</v>
      </c>
      <c r="P92" s="13">
        <v>82</v>
      </c>
      <c r="Q92" s="13">
        <v>77</v>
      </c>
      <c r="R92" s="10"/>
      <c r="S92" s="32">
        <v>46</v>
      </c>
      <c r="T92" s="23">
        <v>87</v>
      </c>
      <c r="U92" s="24">
        <v>11.199999999999998</v>
      </c>
      <c r="V92" s="10">
        <v>6.1999999999999975</v>
      </c>
      <c r="W92" s="27">
        <v>12.33</v>
      </c>
      <c r="X92" s="24">
        <v>9.5999999999999979</v>
      </c>
      <c r="Y92" s="27">
        <v>23</v>
      </c>
      <c r="Z92" s="27">
        <v>19.53</v>
      </c>
      <c r="AA92" s="41">
        <v>14</v>
      </c>
      <c r="AB92" s="13">
        <v>94</v>
      </c>
      <c r="AC92" s="13">
        <v>87</v>
      </c>
      <c r="AD92" s="25"/>
      <c r="AE92" s="13">
        <v>445</v>
      </c>
      <c r="AF92" s="13">
        <v>243</v>
      </c>
      <c r="AG92" s="13">
        <v>77</v>
      </c>
      <c r="AH92" s="13">
        <v>60</v>
      </c>
      <c r="AI92" s="10"/>
      <c r="AJ92" s="110">
        <v>46</v>
      </c>
      <c r="AK92" s="166">
        <v>87</v>
      </c>
    </row>
    <row r="93" spans="1:37" s="9" customFormat="1" x14ac:dyDescent="0.25">
      <c r="A93" s="24">
        <v>10.299999999999997</v>
      </c>
      <c r="B93" s="13">
        <v>6</v>
      </c>
      <c r="C93" s="27">
        <v>10.26</v>
      </c>
      <c r="D93" s="27">
        <v>15.46</v>
      </c>
      <c r="E93" s="24">
        <v>8.7999999999999972</v>
      </c>
      <c r="F93" s="27">
        <v>19.21</v>
      </c>
      <c r="G93" s="27">
        <v>30.31</v>
      </c>
      <c r="H93" s="27">
        <v>16.559999999999999</v>
      </c>
      <c r="I93" s="23">
        <v>13</v>
      </c>
      <c r="J93" s="10"/>
      <c r="K93" s="13">
        <v>103</v>
      </c>
      <c r="L93" s="13">
        <v>116</v>
      </c>
      <c r="M93" s="25"/>
      <c r="N93" s="13">
        <v>520</v>
      </c>
      <c r="O93" s="13">
        <v>293</v>
      </c>
      <c r="P93" s="13">
        <v>83</v>
      </c>
      <c r="Q93" s="13">
        <v>78</v>
      </c>
      <c r="R93" s="13">
        <v>45</v>
      </c>
      <c r="S93" s="25"/>
      <c r="T93" s="23">
        <v>88</v>
      </c>
      <c r="U93" s="24">
        <v>11.299999999999997</v>
      </c>
      <c r="V93" s="10">
        <v>6.2999999999999972</v>
      </c>
      <c r="W93" s="27">
        <v>12.36</v>
      </c>
      <c r="X93" s="24">
        <v>9.6999999999999975</v>
      </c>
      <c r="Y93" s="27">
        <v>23.04</v>
      </c>
      <c r="Z93" s="27">
        <v>19.559999999999999</v>
      </c>
      <c r="AA93" s="41">
        <v>13</v>
      </c>
      <c r="AB93" s="13">
        <v>96</v>
      </c>
      <c r="AC93" s="13">
        <v>88</v>
      </c>
      <c r="AD93" s="25"/>
      <c r="AE93" s="13">
        <v>448</v>
      </c>
      <c r="AF93" s="13">
        <v>244</v>
      </c>
      <c r="AG93" s="13">
        <v>78</v>
      </c>
      <c r="AH93" s="13">
        <v>60.5</v>
      </c>
      <c r="AI93" s="13">
        <v>45</v>
      </c>
      <c r="AJ93" s="165"/>
      <c r="AK93" s="166">
        <v>88</v>
      </c>
    </row>
    <row r="94" spans="1:37" s="9" customFormat="1" x14ac:dyDescent="0.25">
      <c r="A94" s="24">
        <v>10.399999999999997</v>
      </c>
      <c r="B94" s="10">
        <v>6.099999999999997</v>
      </c>
      <c r="C94" s="27">
        <v>10.29</v>
      </c>
      <c r="D94" s="27">
        <v>15.49</v>
      </c>
      <c r="E94" s="24">
        <v>8.8999999999999968</v>
      </c>
      <c r="F94" s="27">
        <v>19.239999999999998</v>
      </c>
      <c r="G94" s="27">
        <v>30.34</v>
      </c>
      <c r="H94" s="27">
        <v>16.59</v>
      </c>
      <c r="I94" s="23">
        <v>12</v>
      </c>
      <c r="J94" s="13">
        <v>42</v>
      </c>
      <c r="K94" s="13">
        <v>104</v>
      </c>
      <c r="L94" s="13">
        <v>118</v>
      </c>
      <c r="M94" s="25"/>
      <c r="N94" s="13">
        <v>522</v>
      </c>
      <c r="O94" s="13">
        <v>295</v>
      </c>
      <c r="P94" s="13">
        <v>84</v>
      </c>
      <c r="Q94" s="13">
        <v>79</v>
      </c>
      <c r="R94" s="13"/>
      <c r="S94" s="32"/>
      <c r="T94" s="23">
        <v>89</v>
      </c>
      <c r="U94" s="24">
        <v>11.399999999999997</v>
      </c>
      <c r="V94" s="10">
        <v>6.3999999999999968</v>
      </c>
      <c r="W94" s="27">
        <v>12.39</v>
      </c>
      <c r="X94" s="24">
        <v>9.7999999999999972</v>
      </c>
      <c r="Y94" s="27">
        <v>23.08</v>
      </c>
      <c r="Z94" s="27">
        <v>19.59</v>
      </c>
      <c r="AA94" s="41">
        <v>12</v>
      </c>
      <c r="AB94" s="13">
        <v>98</v>
      </c>
      <c r="AC94" s="13">
        <v>89</v>
      </c>
      <c r="AD94" s="32">
        <v>37</v>
      </c>
      <c r="AE94" s="13">
        <v>451</v>
      </c>
      <c r="AF94" s="13">
        <v>245</v>
      </c>
      <c r="AG94" s="13">
        <v>79</v>
      </c>
      <c r="AH94" s="13">
        <v>61</v>
      </c>
      <c r="AI94" s="13"/>
      <c r="AJ94" s="110"/>
      <c r="AK94" s="166">
        <v>89</v>
      </c>
    </row>
    <row r="95" spans="1:37" s="9" customFormat="1" x14ac:dyDescent="0.25">
      <c r="A95" s="24">
        <v>10.499999999999996</v>
      </c>
      <c r="B95" s="10">
        <v>6.1999999999999966</v>
      </c>
      <c r="C95" s="27">
        <v>10.32</v>
      </c>
      <c r="D95" s="27">
        <v>15.52</v>
      </c>
      <c r="E95" s="28">
        <v>9</v>
      </c>
      <c r="F95" s="27">
        <v>19.27</v>
      </c>
      <c r="G95" s="27">
        <v>30.37</v>
      </c>
      <c r="H95" s="27">
        <v>17.02</v>
      </c>
      <c r="I95" s="23">
        <v>11</v>
      </c>
      <c r="J95" s="10"/>
      <c r="K95" s="13">
        <v>105</v>
      </c>
      <c r="L95" s="13">
        <v>120</v>
      </c>
      <c r="M95" s="32">
        <v>31</v>
      </c>
      <c r="N95" s="13">
        <v>524</v>
      </c>
      <c r="O95" s="13">
        <v>297</v>
      </c>
      <c r="P95" s="13">
        <v>85</v>
      </c>
      <c r="Q95" s="13">
        <v>80</v>
      </c>
      <c r="R95" s="13">
        <v>46</v>
      </c>
      <c r="S95" s="32">
        <v>47</v>
      </c>
      <c r="T95" s="23">
        <v>90</v>
      </c>
      <c r="U95" s="24">
        <v>11.499999999999996</v>
      </c>
      <c r="V95" s="10">
        <v>6.4999999999999964</v>
      </c>
      <c r="W95" s="27">
        <v>12.42</v>
      </c>
      <c r="X95" s="24">
        <v>9.8999999999999968</v>
      </c>
      <c r="Y95" s="27">
        <v>23.12</v>
      </c>
      <c r="Z95" s="27">
        <v>20.02</v>
      </c>
      <c r="AA95" s="41">
        <v>11</v>
      </c>
      <c r="AB95" s="13">
        <v>100</v>
      </c>
      <c r="AC95" s="13">
        <v>90</v>
      </c>
      <c r="AD95" s="32"/>
      <c r="AE95" s="13">
        <v>453</v>
      </c>
      <c r="AF95" s="13">
        <v>246</v>
      </c>
      <c r="AG95" s="13">
        <v>80</v>
      </c>
      <c r="AH95" s="13">
        <v>61.5</v>
      </c>
      <c r="AI95" s="13">
        <v>46</v>
      </c>
      <c r="AJ95" s="110">
        <v>47</v>
      </c>
      <c r="AK95" s="166">
        <v>90</v>
      </c>
    </row>
    <row r="96" spans="1:37" s="9" customFormat="1" x14ac:dyDescent="0.25">
      <c r="A96" s="24">
        <v>10.599999999999996</v>
      </c>
      <c r="B96" s="10">
        <v>6.2999999999999963</v>
      </c>
      <c r="C96" s="27">
        <v>10.35</v>
      </c>
      <c r="D96" s="27">
        <v>15.55</v>
      </c>
      <c r="E96" s="24">
        <v>9.0999999999999961</v>
      </c>
      <c r="F96" s="27">
        <v>19.3</v>
      </c>
      <c r="G96" s="27">
        <v>30.4</v>
      </c>
      <c r="H96" s="27">
        <v>17.05</v>
      </c>
      <c r="I96" s="23">
        <v>10</v>
      </c>
      <c r="J96" s="10"/>
      <c r="K96" s="13">
        <v>106</v>
      </c>
      <c r="L96" s="13">
        <v>121</v>
      </c>
      <c r="M96" s="25"/>
      <c r="N96" s="13">
        <v>526</v>
      </c>
      <c r="O96" s="13">
        <v>298</v>
      </c>
      <c r="P96" s="13">
        <v>86</v>
      </c>
      <c r="Q96" s="13">
        <v>81</v>
      </c>
      <c r="R96" s="10"/>
      <c r="S96" s="25"/>
      <c r="T96" s="23">
        <v>91</v>
      </c>
      <c r="U96" s="24">
        <v>11.599999999999996</v>
      </c>
      <c r="V96" s="10">
        <v>6.5999999999999961</v>
      </c>
      <c r="W96" s="27">
        <v>12.45</v>
      </c>
      <c r="X96" s="28">
        <v>10</v>
      </c>
      <c r="Y96" s="27">
        <v>23.16</v>
      </c>
      <c r="Z96" s="27">
        <v>20.05</v>
      </c>
      <c r="AA96" s="41">
        <v>10</v>
      </c>
      <c r="AB96" s="13">
        <v>101</v>
      </c>
      <c r="AC96" s="13">
        <v>91</v>
      </c>
      <c r="AD96" s="25"/>
      <c r="AE96" s="13">
        <v>455</v>
      </c>
      <c r="AF96" s="13">
        <v>247</v>
      </c>
      <c r="AG96" s="13">
        <v>81</v>
      </c>
      <c r="AH96" s="13">
        <v>62</v>
      </c>
      <c r="AI96" s="10"/>
      <c r="AJ96" s="165"/>
      <c r="AK96" s="166">
        <v>91</v>
      </c>
    </row>
    <row r="97" spans="1:37" s="9" customFormat="1" x14ac:dyDescent="0.25">
      <c r="A97" s="24">
        <v>10.699999999999996</v>
      </c>
      <c r="B97" s="10">
        <v>6.3999999999999959</v>
      </c>
      <c r="C97" s="27">
        <v>10.38</v>
      </c>
      <c r="D97" s="27">
        <v>15.58</v>
      </c>
      <c r="E97" s="24">
        <v>9.1999999999999957</v>
      </c>
      <c r="F97" s="27">
        <v>19.34</v>
      </c>
      <c r="G97" s="27">
        <v>30.44</v>
      </c>
      <c r="H97" s="27">
        <v>17.079999999999998</v>
      </c>
      <c r="I97" s="23">
        <v>9</v>
      </c>
      <c r="J97" s="13">
        <v>43</v>
      </c>
      <c r="K97" s="13">
        <v>107</v>
      </c>
      <c r="L97" s="13">
        <v>122</v>
      </c>
      <c r="M97" s="25"/>
      <c r="N97" s="13">
        <v>528</v>
      </c>
      <c r="O97" s="13">
        <v>299</v>
      </c>
      <c r="P97" s="13"/>
      <c r="Q97" s="13">
        <v>81.5</v>
      </c>
      <c r="R97" s="13">
        <v>47</v>
      </c>
      <c r="S97" s="25"/>
      <c r="T97" s="23">
        <v>92</v>
      </c>
      <c r="U97" s="24">
        <v>11.699999999999996</v>
      </c>
      <c r="V97" s="10">
        <v>6.6999999999999957</v>
      </c>
      <c r="W97" s="27">
        <v>12.48</v>
      </c>
      <c r="X97" s="24">
        <v>10.099999999999996</v>
      </c>
      <c r="Y97" s="27">
        <v>23.2</v>
      </c>
      <c r="Z97" s="27">
        <v>20.079999999999998</v>
      </c>
      <c r="AA97" s="41">
        <v>9</v>
      </c>
      <c r="AB97" s="13">
        <v>102</v>
      </c>
      <c r="AC97" s="13">
        <v>92</v>
      </c>
      <c r="AD97" s="32">
        <v>38</v>
      </c>
      <c r="AE97" s="13">
        <v>457</v>
      </c>
      <c r="AF97" s="13">
        <v>248</v>
      </c>
      <c r="AG97" s="13"/>
      <c r="AH97" s="13">
        <v>62.4</v>
      </c>
      <c r="AI97" s="13">
        <v>47</v>
      </c>
      <c r="AJ97" s="165"/>
      <c r="AK97" s="166">
        <v>92</v>
      </c>
    </row>
    <row r="98" spans="1:37" s="9" customFormat="1" x14ac:dyDescent="0.25">
      <c r="A98" s="24">
        <v>10.899999999999995</v>
      </c>
      <c r="B98" s="10">
        <v>6.5999999999999961</v>
      </c>
      <c r="C98" s="27">
        <v>10.41</v>
      </c>
      <c r="D98" s="27">
        <v>16.010000000000002</v>
      </c>
      <c r="E98" s="24">
        <v>9.399999999999995</v>
      </c>
      <c r="F98" s="27">
        <v>19.38</v>
      </c>
      <c r="G98" s="27">
        <v>30.48</v>
      </c>
      <c r="H98" s="27">
        <v>17.11</v>
      </c>
      <c r="I98" s="23">
        <v>8</v>
      </c>
      <c r="J98" s="13"/>
      <c r="K98" s="13">
        <v>108</v>
      </c>
      <c r="L98" s="13">
        <v>123</v>
      </c>
      <c r="M98" s="25"/>
      <c r="N98" s="13">
        <v>530</v>
      </c>
      <c r="O98" s="13">
        <v>300</v>
      </c>
      <c r="P98" s="13">
        <v>87</v>
      </c>
      <c r="Q98" s="13">
        <v>82</v>
      </c>
      <c r="R98" s="13"/>
      <c r="S98" s="32">
        <v>48</v>
      </c>
      <c r="T98" s="23">
        <v>93</v>
      </c>
      <c r="U98" s="24">
        <v>11.899999999999995</v>
      </c>
      <c r="V98" s="10">
        <v>6.8999999999999959</v>
      </c>
      <c r="W98" s="27">
        <v>12.51</v>
      </c>
      <c r="X98" s="24">
        <v>10.299999999999995</v>
      </c>
      <c r="Y98" s="27">
        <v>23.24</v>
      </c>
      <c r="Z98" s="27">
        <v>20.11</v>
      </c>
      <c r="AA98" s="41">
        <v>8</v>
      </c>
      <c r="AB98" s="13">
        <v>103</v>
      </c>
      <c r="AC98" s="13">
        <v>93</v>
      </c>
      <c r="AD98" s="25"/>
      <c r="AE98" s="13">
        <v>459</v>
      </c>
      <c r="AF98" s="13">
        <v>249</v>
      </c>
      <c r="AG98" s="13">
        <v>82</v>
      </c>
      <c r="AH98" s="13">
        <v>62.7</v>
      </c>
      <c r="AI98" s="13"/>
      <c r="AJ98" s="110">
        <v>48</v>
      </c>
      <c r="AK98" s="166">
        <v>93</v>
      </c>
    </row>
    <row r="99" spans="1:37" s="9" customFormat="1" x14ac:dyDescent="0.25">
      <c r="A99" s="24">
        <v>11.099999999999994</v>
      </c>
      <c r="B99" s="10">
        <v>6.7999999999999963</v>
      </c>
      <c r="C99" s="27">
        <v>10.44</v>
      </c>
      <c r="D99" s="27">
        <v>16.04</v>
      </c>
      <c r="E99" s="24">
        <v>9.5999999999999943</v>
      </c>
      <c r="F99" s="27">
        <v>19.420000000000002</v>
      </c>
      <c r="G99" s="27">
        <v>30.52</v>
      </c>
      <c r="H99" s="27">
        <v>17.14</v>
      </c>
      <c r="I99" s="23">
        <v>7</v>
      </c>
      <c r="J99" s="10"/>
      <c r="K99" s="13">
        <v>109</v>
      </c>
      <c r="L99" s="13">
        <v>124</v>
      </c>
      <c r="M99" s="32"/>
      <c r="N99" s="13">
        <v>532</v>
      </c>
      <c r="O99" s="13">
        <v>301</v>
      </c>
      <c r="P99" s="13"/>
      <c r="Q99" s="13">
        <v>82.5</v>
      </c>
      <c r="R99" s="13">
        <v>48</v>
      </c>
      <c r="S99" s="25"/>
      <c r="T99" s="23">
        <v>94</v>
      </c>
      <c r="U99" s="24">
        <v>12.099999999999994</v>
      </c>
      <c r="V99" s="10">
        <v>7.0999999999999961</v>
      </c>
      <c r="W99" s="27">
        <v>12.54</v>
      </c>
      <c r="X99" s="24">
        <v>10.499999999999995</v>
      </c>
      <c r="Y99" s="27">
        <v>23.28</v>
      </c>
      <c r="Z99" s="27">
        <v>20.14</v>
      </c>
      <c r="AA99" s="41">
        <v>7</v>
      </c>
      <c r="AB99" s="13">
        <v>104</v>
      </c>
      <c r="AC99" s="13">
        <v>94</v>
      </c>
      <c r="AD99" s="32"/>
      <c r="AE99" s="13">
        <v>461</v>
      </c>
      <c r="AF99" s="13">
        <v>250</v>
      </c>
      <c r="AG99" s="13"/>
      <c r="AH99" s="13">
        <v>63</v>
      </c>
      <c r="AI99" s="13">
        <v>48</v>
      </c>
      <c r="AJ99" s="165"/>
      <c r="AK99" s="166">
        <v>94</v>
      </c>
    </row>
    <row r="100" spans="1:37" s="9" customFormat="1" x14ac:dyDescent="0.25">
      <c r="A100" s="24">
        <v>11.299999999999994</v>
      </c>
      <c r="B100" s="13">
        <v>7</v>
      </c>
      <c r="C100" s="27">
        <v>10.47</v>
      </c>
      <c r="D100" s="27">
        <v>16.07</v>
      </c>
      <c r="E100" s="24">
        <v>9.7999999999999936</v>
      </c>
      <c r="F100" s="27">
        <v>19.46</v>
      </c>
      <c r="G100" s="27">
        <v>30.56</v>
      </c>
      <c r="H100" s="27">
        <v>17.170000000000002</v>
      </c>
      <c r="I100" s="23">
        <v>6</v>
      </c>
      <c r="J100" s="10"/>
      <c r="K100" s="13">
        <v>110</v>
      </c>
      <c r="L100" s="13">
        <v>125</v>
      </c>
      <c r="M100" s="32">
        <v>32</v>
      </c>
      <c r="N100" s="13">
        <v>534</v>
      </c>
      <c r="O100" s="13">
        <v>302</v>
      </c>
      <c r="P100" s="13">
        <v>88</v>
      </c>
      <c r="Q100" s="13">
        <v>83</v>
      </c>
      <c r="R100" s="10"/>
      <c r="S100" s="25"/>
      <c r="T100" s="23">
        <v>95</v>
      </c>
      <c r="U100" s="24">
        <v>12.299999999999994</v>
      </c>
      <c r="V100" s="10">
        <v>7.2999999999999963</v>
      </c>
      <c r="W100" s="27">
        <v>12.57</v>
      </c>
      <c r="X100" s="24">
        <v>10.699999999999994</v>
      </c>
      <c r="Y100" s="27">
        <v>23.32</v>
      </c>
      <c r="Z100" s="27">
        <v>20.170000000000002</v>
      </c>
      <c r="AA100" s="41">
        <v>6</v>
      </c>
      <c r="AB100" s="13">
        <v>105</v>
      </c>
      <c r="AC100" s="13">
        <v>95</v>
      </c>
      <c r="AD100" s="25"/>
      <c r="AE100" s="13">
        <v>463</v>
      </c>
      <c r="AF100" s="13">
        <v>251</v>
      </c>
      <c r="AG100" s="13">
        <v>83</v>
      </c>
      <c r="AH100" s="13">
        <v>63.4</v>
      </c>
      <c r="AI100" s="10"/>
      <c r="AJ100" s="165"/>
      <c r="AK100" s="166">
        <v>95</v>
      </c>
    </row>
    <row r="101" spans="1:37" s="9" customFormat="1" x14ac:dyDescent="0.25">
      <c r="A101" s="24">
        <v>11.499999999999993</v>
      </c>
      <c r="B101" s="10">
        <v>7.1999999999999966</v>
      </c>
      <c r="C101" s="27">
        <v>10.5</v>
      </c>
      <c r="D101" s="27">
        <v>16.100000000000001</v>
      </c>
      <c r="E101" s="28">
        <v>10</v>
      </c>
      <c r="F101" s="27">
        <v>19.5</v>
      </c>
      <c r="G101" s="27">
        <v>31</v>
      </c>
      <c r="H101" s="27">
        <v>17.2</v>
      </c>
      <c r="I101" s="23">
        <v>5</v>
      </c>
      <c r="J101" s="13">
        <v>44</v>
      </c>
      <c r="K101" s="13">
        <v>111</v>
      </c>
      <c r="L101" s="13">
        <v>126</v>
      </c>
      <c r="M101" s="25"/>
      <c r="N101" s="13">
        <v>536</v>
      </c>
      <c r="O101" s="13">
        <v>303</v>
      </c>
      <c r="P101" s="13"/>
      <c r="Q101" s="13">
        <v>83.5</v>
      </c>
      <c r="R101" s="10"/>
      <c r="S101" s="32">
        <v>49</v>
      </c>
      <c r="T101" s="23">
        <v>96</v>
      </c>
      <c r="U101" s="24">
        <v>12.499999999999993</v>
      </c>
      <c r="V101" s="10">
        <v>7.4999999999999964</v>
      </c>
      <c r="W101" s="27">
        <v>13</v>
      </c>
      <c r="X101" s="24">
        <v>10.899999999999993</v>
      </c>
      <c r="Y101" s="27">
        <v>23.36</v>
      </c>
      <c r="Z101" s="27">
        <v>20.2</v>
      </c>
      <c r="AA101" s="41">
        <v>5</v>
      </c>
      <c r="AB101" s="13">
        <v>106</v>
      </c>
      <c r="AC101" s="13">
        <v>96</v>
      </c>
      <c r="AD101" s="32">
        <v>39</v>
      </c>
      <c r="AE101" s="13">
        <v>465</v>
      </c>
      <c r="AF101" s="13">
        <v>252</v>
      </c>
      <c r="AG101" s="13"/>
      <c r="AH101" s="13">
        <v>63.7</v>
      </c>
      <c r="AI101" s="10"/>
      <c r="AJ101" s="110">
        <v>49</v>
      </c>
      <c r="AK101" s="166">
        <v>96</v>
      </c>
    </row>
    <row r="102" spans="1:37" s="9" customFormat="1" x14ac:dyDescent="0.25">
      <c r="A102" s="24">
        <v>11.699999999999992</v>
      </c>
      <c r="B102" s="10">
        <v>7.3999999999999968</v>
      </c>
      <c r="C102" s="27">
        <v>10.3</v>
      </c>
      <c r="D102" s="27">
        <v>16.13</v>
      </c>
      <c r="E102" s="24">
        <v>10.199999999999992</v>
      </c>
      <c r="F102" s="27">
        <v>19.54</v>
      </c>
      <c r="G102" s="27">
        <v>31.04</v>
      </c>
      <c r="H102" s="27">
        <v>17.23</v>
      </c>
      <c r="I102" s="23">
        <v>4</v>
      </c>
      <c r="J102" s="13"/>
      <c r="K102" s="13">
        <v>112</v>
      </c>
      <c r="L102" s="13">
        <v>127</v>
      </c>
      <c r="M102" s="25"/>
      <c r="N102" s="13">
        <v>537</v>
      </c>
      <c r="O102" s="13">
        <v>304</v>
      </c>
      <c r="P102" s="13">
        <v>89</v>
      </c>
      <c r="Q102" s="13">
        <v>84</v>
      </c>
      <c r="R102" s="13">
        <v>49</v>
      </c>
      <c r="S102" s="32"/>
      <c r="T102" s="23">
        <v>97</v>
      </c>
      <c r="U102" s="24">
        <v>12.699999999999992</v>
      </c>
      <c r="V102" s="10">
        <v>7.6999999999999966</v>
      </c>
      <c r="W102" s="27">
        <v>13.04</v>
      </c>
      <c r="X102" s="24">
        <v>11.099999999999993</v>
      </c>
      <c r="Y102" s="27">
        <v>23.4</v>
      </c>
      <c r="Z102" s="27">
        <v>20.239999999999998</v>
      </c>
      <c r="AA102" s="41">
        <v>4</v>
      </c>
      <c r="AB102" s="13">
        <v>107</v>
      </c>
      <c r="AC102" s="13">
        <v>97</v>
      </c>
      <c r="AD102" s="25"/>
      <c r="AE102" s="13">
        <v>467</v>
      </c>
      <c r="AF102" s="13">
        <v>253</v>
      </c>
      <c r="AG102" s="13">
        <v>84</v>
      </c>
      <c r="AH102" s="13">
        <v>64</v>
      </c>
      <c r="AI102" s="13">
        <v>49</v>
      </c>
      <c r="AJ102" s="110"/>
      <c r="AK102" s="166">
        <v>97</v>
      </c>
    </row>
    <row r="103" spans="1:37" s="9" customFormat="1" x14ac:dyDescent="0.25">
      <c r="A103" s="24">
        <v>11.899999999999991</v>
      </c>
      <c r="B103" s="10">
        <v>7.599999999999997</v>
      </c>
      <c r="C103" s="27">
        <v>10.56</v>
      </c>
      <c r="D103" s="27">
        <v>16.16</v>
      </c>
      <c r="E103" s="24">
        <v>10.399999999999991</v>
      </c>
      <c r="F103" s="27">
        <v>19.579999999999998</v>
      </c>
      <c r="G103" s="27">
        <v>31.08</v>
      </c>
      <c r="H103" s="27">
        <v>17.260000000000002</v>
      </c>
      <c r="I103" s="23">
        <v>3</v>
      </c>
      <c r="J103" s="10"/>
      <c r="K103" s="13">
        <v>113</v>
      </c>
      <c r="L103" s="13">
        <v>128</v>
      </c>
      <c r="M103" s="32"/>
      <c r="N103" s="13">
        <v>538</v>
      </c>
      <c r="O103" s="13">
        <v>305</v>
      </c>
      <c r="P103" s="13"/>
      <c r="Q103" s="13">
        <v>84.4</v>
      </c>
      <c r="R103" s="10"/>
      <c r="S103" s="25"/>
      <c r="T103" s="23">
        <v>98</v>
      </c>
      <c r="U103" s="24">
        <v>12.899999999999991</v>
      </c>
      <c r="V103" s="10">
        <v>7.8999999999999968</v>
      </c>
      <c r="W103" s="27">
        <v>13.08</v>
      </c>
      <c r="X103" s="24">
        <v>11.299999999999992</v>
      </c>
      <c r="Y103" s="27">
        <v>23.44</v>
      </c>
      <c r="Z103" s="27">
        <v>20.28</v>
      </c>
      <c r="AA103" s="41">
        <v>3</v>
      </c>
      <c r="AB103" s="13">
        <v>108</v>
      </c>
      <c r="AC103" s="13">
        <v>98</v>
      </c>
      <c r="AD103" s="32"/>
      <c r="AE103" s="13">
        <v>468</v>
      </c>
      <c r="AF103" s="13">
        <v>254</v>
      </c>
      <c r="AG103" s="13"/>
      <c r="AH103" s="13">
        <v>64.400000000000006</v>
      </c>
      <c r="AI103" s="10"/>
      <c r="AJ103" s="165"/>
      <c r="AK103" s="166">
        <v>98</v>
      </c>
    </row>
    <row r="104" spans="1:37" s="9" customFormat="1" x14ac:dyDescent="0.25">
      <c r="A104" s="24">
        <v>12.099999999999991</v>
      </c>
      <c r="B104" s="10">
        <v>7.7999999999999972</v>
      </c>
      <c r="C104" s="27">
        <v>11</v>
      </c>
      <c r="D104" s="27">
        <v>16.190000000000001</v>
      </c>
      <c r="E104" s="24">
        <v>10.599999999999991</v>
      </c>
      <c r="F104" s="27">
        <v>20.02</v>
      </c>
      <c r="G104" s="27">
        <v>31.12</v>
      </c>
      <c r="H104" s="27">
        <v>17.29</v>
      </c>
      <c r="I104" s="23">
        <v>2</v>
      </c>
      <c r="J104" s="10"/>
      <c r="K104" s="13">
        <v>114</v>
      </c>
      <c r="L104" s="13">
        <v>129</v>
      </c>
      <c r="M104" s="25"/>
      <c r="N104" s="13">
        <v>539</v>
      </c>
      <c r="O104" s="13">
        <v>306</v>
      </c>
      <c r="P104" s="13"/>
      <c r="Q104" s="13">
        <v>84.7</v>
      </c>
      <c r="R104" s="10"/>
      <c r="S104" s="25"/>
      <c r="T104" s="80">
        <v>99</v>
      </c>
      <c r="U104" s="24">
        <v>13.099999999999991</v>
      </c>
      <c r="V104" s="10">
        <v>8.0999999999999961</v>
      </c>
      <c r="W104" s="27">
        <v>13.12</v>
      </c>
      <c r="X104" s="24">
        <v>11.499999999999991</v>
      </c>
      <c r="Y104" s="27">
        <v>23.48</v>
      </c>
      <c r="Z104" s="27">
        <v>20.32</v>
      </c>
      <c r="AA104" s="41">
        <v>2</v>
      </c>
      <c r="AB104" s="13">
        <v>109</v>
      </c>
      <c r="AC104" s="13">
        <v>99</v>
      </c>
      <c r="AD104" s="25"/>
      <c r="AE104" s="13">
        <v>469</v>
      </c>
      <c r="AF104" s="13">
        <v>255</v>
      </c>
      <c r="AG104" s="13"/>
      <c r="AH104" s="13">
        <v>64.7</v>
      </c>
      <c r="AI104" s="10"/>
      <c r="AJ104" s="165"/>
      <c r="AK104" s="166">
        <v>99</v>
      </c>
    </row>
    <row r="105" spans="1:37" s="9" customFormat="1" x14ac:dyDescent="0.25">
      <c r="A105" s="78">
        <v>12.29999999999999</v>
      </c>
      <c r="B105" s="65">
        <v>8</v>
      </c>
      <c r="C105" s="64">
        <v>11.04</v>
      </c>
      <c r="D105" s="64">
        <v>16.22</v>
      </c>
      <c r="E105" s="78">
        <v>10.79999999999999</v>
      </c>
      <c r="F105" s="64">
        <v>20.059999999999999</v>
      </c>
      <c r="G105" s="64">
        <v>31.16</v>
      </c>
      <c r="H105" s="64">
        <v>17.32</v>
      </c>
      <c r="I105" s="80">
        <v>1</v>
      </c>
      <c r="J105" s="148">
        <v>45</v>
      </c>
      <c r="K105" s="148">
        <v>115</v>
      </c>
      <c r="L105" s="12">
        <v>130</v>
      </c>
      <c r="M105" s="149">
        <v>33</v>
      </c>
      <c r="N105" s="12">
        <v>540</v>
      </c>
      <c r="O105" s="12">
        <v>307</v>
      </c>
      <c r="P105" s="148">
        <v>90</v>
      </c>
      <c r="Q105" s="148">
        <v>85</v>
      </c>
      <c r="R105" s="148">
        <v>50</v>
      </c>
      <c r="S105" s="149">
        <v>50</v>
      </c>
      <c r="T105" s="157">
        <v>100</v>
      </c>
      <c r="U105" s="78">
        <v>13.29999999999999</v>
      </c>
      <c r="V105" s="79">
        <v>8.2999999999999954</v>
      </c>
      <c r="W105" s="64">
        <v>13.16</v>
      </c>
      <c r="X105" s="78">
        <v>11.69999999999999</v>
      </c>
      <c r="Y105" s="64">
        <v>23.52</v>
      </c>
      <c r="Z105" s="64">
        <v>20.36</v>
      </c>
      <c r="AA105" s="81">
        <v>1</v>
      </c>
      <c r="AB105" s="12">
        <v>110</v>
      </c>
      <c r="AC105" s="12">
        <v>100</v>
      </c>
      <c r="AD105" s="149">
        <v>40</v>
      </c>
      <c r="AE105" s="12">
        <v>470</v>
      </c>
      <c r="AF105" s="12">
        <v>256</v>
      </c>
      <c r="AG105" s="148">
        <v>85</v>
      </c>
      <c r="AH105" s="148">
        <v>65</v>
      </c>
      <c r="AI105" s="148">
        <v>50</v>
      </c>
      <c r="AJ105" s="122">
        <v>50</v>
      </c>
      <c r="AK105" s="157">
        <v>100</v>
      </c>
    </row>
    <row r="106" spans="1:37" x14ac:dyDescent="0.25">
      <c r="A106" s="73">
        <v>12.4</v>
      </c>
      <c r="B106" s="73">
        <v>8.1</v>
      </c>
      <c r="C106" s="83">
        <v>11.05</v>
      </c>
      <c r="D106" s="83">
        <v>16.23</v>
      </c>
      <c r="E106" s="73">
        <v>10.9</v>
      </c>
      <c r="F106" s="83">
        <v>20.07</v>
      </c>
      <c r="G106" s="83">
        <v>31.17</v>
      </c>
      <c r="H106" s="83">
        <v>17.329999999999998</v>
      </c>
      <c r="I106" s="73">
        <v>0</v>
      </c>
      <c r="J106" s="73"/>
      <c r="K106" s="73"/>
      <c r="L106" s="19"/>
      <c r="M106" s="73"/>
      <c r="N106" s="19"/>
      <c r="O106" s="19"/>
      <c r="P106" s="73"/>
      <c r="Q106" s="19"/>
      <c r="R106" s="73"/>
      <c r="S106" s="73"/>
      <c r="T106" s="159">
        <v>100</v>
      </c>
      <c r="U106" s="73">
        <v>13.4</v>
      </c>
      <c r="V106" s="73">
        <v>8.4</v>
      </c>
      <c r="W106" s="83">
        <v>13.17</v>
      </c>
      <c r="X106" s="73">
        <v>11.8</v>
      </c>
      <c r="Y106" s="83">
        <v>23.53</v>
      </c>
      <c r="Z106" s="83">
        <v>20.37</v>
      </c>
      <c r="AA106" s="73">
        <v>0</v>
      </c>
      <c r="AB106" s="19"/>
      <c r="AC106" s="62"/>
      <c r="AD106" s="73"/>
      <c r="AE106" s="19"/>
      <c r="AF106" s="19"/>
      <c r="AG106" s="73"/>
      <c r="AH106" s="19"/>
      <c r="AI106" s="73"/>
      <c r="AJ106" s="92"/>
      <c r="AK106" s="159">
        <v>100</v>
      </c>
    </row>
    <row r="107" spans="1:37" x14ac:dyDescent="0.25">
      <c r="AK107" s="57"/>
    </row>
    <row r="108" spans="1:37" x14ac:dyDescent="0.25">
      <c r="AK108" s="57"/>
    </row>
    <row r="109" spans="1:37" x14ac:dyDescent="0.25">
      <c r="AE109" s="171"/>
      <c r="AK109" s="57"/>
    </row>
    <row r="110" spans="1:37" x14ac:dyDescent="0.25">
      <c r="N110" s="171"/>
      <c r="AE110" s="171"/>
      <c r="AK110" s="57"/>
    </row>
    <row r="111" spans="1:37" x14ac:dyDescent="0.25">
      <c r="N111" s="171"/>
      <c r="AE111" s="171"/>
      <c r="AK111" s="57"/>
    </row>
    <row r="112" spans="1:37" x14ac:dyDescent="0.25">
      <c r="N112" s="171"/>
      <c r="AE112" s="171"/>
      <c r="AK112" s="57"/>
    </row>
    <row r="113" spans="14:37" x14ac:dyDescent="0.25">
      <c r="N113" s="171"/>
      <c r="AE113" s="171"/>
      <c r="AK113" s="57"/>
    </row>
    <row r="114" spans="14:37" x14ac:dyDescent="0.25">
      <c r="N114" s="171"/>
      <c r="AE114" s="171"/>
      <c r="AK114" s="57"/>
    </row>
    <row r="115" spans="14:37" x14ac:dyDescent="0.25">
      <c r="N115" s="171"/>
      <c r="AE115" s="171"/>
      <c r="AK115" s="57"/>
    </row>
    <row r="116" spans="14:37" x14ac:dyDescent="0.25">
      <c r="N116" s="171"/>
      <c r="AE116" s="171"/>
      <c r="AK116" s="57"/>
    </row>
    <row r="117" spans="14:37" x14ac:dyDescent="0.25">
      <c r="N117" s="171"/>
      <c r="AE117" s="171"/>
      <c r="AK117" s="57"/>
    </row>
    <row r="118" spans="14:37" x14ac:dyDescent="0.25">
      <c r="N118" s="171"/>
      <c r="AE118" s="171"/>
      <c r="AK118" s="57"/>
    </row>
    <row r="119" spans="14:37" x14ac:dyDescent="0.25">
      <c r="N119" s="171"/>
      <c r="AE119" s="171"/>
      <c r="AK119" s="57"/>
    </row>
    <row r="120" spans="14:37" x14ac:dyDescent="0.25">
      <c r="N120" s="171"/>
      <c r="AE120" s="171"/>
      <c r="AK120" s="57"/>
    </row>
    <row r="121" spans="14:37" x14ac:dyDescent="0.25">
      <c r="N121" s="171"/>
      <c r="AE121" s="171"/>
      <c r="AK121" s="57"/>
    </row>
    <row r="122" spans="14:37" x14ac:dyDescent="0.25">
      <c r="N122" s="171"/>
      <c r="AE122" s="173"/>
      <c r="AK122" s="57"/>
    </row>
    <row r="123" spans="14:37" x14ac:dyDescent="0.25">
      <c r="N123" s="172"/>
      <c r="AE123" s="171"/>
      <c r="AK123" s="57"/>
    </row>
    <row r="124" spans="14:37" x14ac:dyDescent="0.25">
      <c r="N124" s="171"/>
      <c r="AE124" s="171"/>
      <c r="AK124" s="57"/>
    </row>
    <row r="125" spans="14:37" x14ac:dyDescent="0.25">
      <c r="N125" s="171"/>
      <c r="AE125" s="171"/>
      <c r="AK125" s="57"/>
    </row>
    <row r="126" spans="14:37" x14ac:dyDescent="0.25">
      <c r="N126" s="171"/>
      <c r="AE126" s="171"/>
      <c r="AK126" s="57"/>
    </row>
    <row r="127" spans="14:37" x14ac:dyDescent="0.25">
      <c r="N127" s="171"/>
      <c r="AE127" s="171"/>
      <c r="AK127" s="57"/>
    </row>
    <row r="128" spans="14:37" x14ac:dyDescent="0.25">
      <c r="N128" s="171"/>
      <c r="AE128" s="171"/>
      <c r="AK128" s="57"/>
    </row>
    <row r="129" spans="14:37" x14ac:dyDescent="0.25">
      <c r="N129" s="171"/>
      <c r="AE129" s="171"/>
      <c r="AK129" s="57"/>
    </row>
    <row r="130" spans="14:37" x14ac:dyDescent="0.25">
      <c r="N130" s="171"/>
      <c r="AE130" s="171"/>
      <c r="AK130" s="57"/>
    </row>
    <row r="131" spans="14:37" x14ac:dyDescent="0.25">
      <c r="N131" s="171"/>
      <c r="AE131" s="171"/>
      <c r="AK131" s="57"/>
    </row>
    <row r="132" spans="14:37" x14ac:dyDescent="0.25">
      <c r="N132" s="171"/>
      <c r="AE132" s="171"/>
      <c r="AK132" s="57"/>
    </row>
    <row r="133" spans="14:37" x14ac:dyDescent="0.25">
      <c r="N133" s="171"/>
      <c r="AE133" s="171"/>
      <c r="AK133" s="57"/>
    </row>
    <row r="134" spans="14:37" x14ac:dyDescent="0.25">
      <c r="N134" s="171"/>
      <c r="AE134" s="171"/>
      <c r="AK134" s="57"/>
    </row>
    <row r="135" spans="14:37" x14ac:dyDescent="0.25">
      <c r="N135" s="171"/>
      <c r="AE135" s="171"/>
      <c r="AK135" s="57"/>
    </row>
    <row r="136" spans="14:37" x14ac:dyDescent="0.25">
      <c r="N136" s="171"/>
      <c r="AE136" s="171"/>
      <c r="AK136" s="57"/>
    </row>
    <row r="137" spans="14:37" x14ac:dyDescent="0.25">
      <c r="N137" s="171"/>
      <c r="AE137" s="171"/>
      <c r="AK137" s="57"/>
    </row>
    <row r="138" spans="14:37" x14ac:dyDescent="0.25">
      <c r="N138" s="171"/>
      <c r="AE138" s="171"/>
      <c r="AK138" s="57"/>
    </row>
    <row r="139" spans="14:37" x14ac:dyDescent="0.25">
      <c r="N139" s="171"/>
      <c r="AE139" s="171"/>
      <c r="AK139" s="57"/>
    </row>
    <row r="140" spans="14:37" x14ac:dyDescent="0.25">
      <c r="N140" s="171"/>
      <c r="AE140" s="171"/>
      <c r="AK140" s="57"/>
    </row>
    <row r="141" spans="14:37" x14ac:dyDescent="0.25">
      <c r="N141" s="171"/>
      <c r="AE141" s="171"/>
      <c r="AK141" s="57"/>
    </row>
    <row r="142" spans="14:37" x14ac:dyDescent="0.25">
      <c r="N142" s="171"/>
      <c r="AE142" s="171"/>
      <c r="AK142" s="57"/>
    </row>
    <row r="143" spans="14:37" x14ac:dyDescent="0.25">
      <c r="N143" s="171"/>
      <c r="AE143" s="171"/>
      <c r="AK143" s="57"/>
    </row>
    <row r="144" spans="14:37" x14ac:dyDescent="0.25">
      <c r="N144" s="171"/>
      <c r="AE144" s="171"/>
      <c r="AK144" s="57"/>
    </row>
    <row r="145" spans="14:37" x14ac:dyDescent="0.25">
      <c r="N145" s="171"/>
      <c r="AE145" s="171"/>
      <c r="AK145" s="57"/>
    </row>
    <row r="146" spans="14:37" x14ac:dyDescent="0.25">
      <c r="N146" s="171"/>
      <c r="AE146" s="171"/>
      <c r="AK146" s="57"/>
    </row>
    <row r="147" spans="14:37" x14ac:dyDescent="0.25">
      <c r="N147" s="171"/>
      <c r="AE147" s="152"/>
      <c r="AK147" s="57"/>
    </row>
    <row r="148" spans="14:37" x14ac:dyDescent="0.25">
      <c r="N148" s="152"/>
      <c r="AK148" s="57"/>
    </row>
    <row r="149" spans="14:37" x14ac:dyDescent="0.25">
      <c r="AK149" s="57"/>
    </row>
    <row r="150" spans="14:37" x14ac:dyDescent="0.25">
      <c r="AK150" s="57"/>
    </row>
    <row r="151" spans="14:37" x14ac:dyDescent="0.25">
      <c r="AK151" s="57"/>
    </row>
    <row r="152" spans="14:37" x14ac:dyDescent="0.25">
      <c r="AK152" s="57"/>
    </row>
    <row r="153" spans="14:37" x14ac:dyDescent="0.25">
      <c r="AK153" s="57"/>
    </row>
    <row r="154" spans="14:37" x14ac:dyDescent="0.25">
      <c r="AK154" s="57"/>
    </row>
    <row r="155" spans="14:37" x14ac:dyDescent="0.25">
      <c r="AK155" s="57"/>
    </row>
    <row r="156" spans="14:37" x14ac:dyDescent="0.25">
      <c r="AK156" s="57"/>
    </row>
    <row r="157" spans="14:37" x14ac:dyDescent="0.25">
      <c r="AK157" s="57"/>
    </row>
    <row r="158" spans="14:37" x14ac:dyDescent="0.25">
      <c r="AK158" s="57"/>
    </row>
    <row r="159" spans="14:37" x14ac:dyDescent="0.25">
      <c r="AK159" s="57"/>
    </row>
    <row r="160" spans="14:37" x14ac:dyDescent="0.25">
      <c r="AK160" s="57"/>
    </row>
    <row r="161" spans="37:37" x14ac:dyDescent="0.25">
      <c r="AK161" s="57"/>
    </row>
    <row r="162" spans="37:37" x14ac:dyDescent="0.25">
      <c r="AK162" s="57"/>
    </row>
    <row r="163" spans="37:37" x14ac:dyDescent="0.25">
      <c r="AK163" s="57"/>
    </row>
    <row r="164" spans="37:37" x14ac:dyDescent="0.25">
      <c r="AK164" s="57"/>
    </row>
    <row r="165" spans="37:37" x14ac:dyDescent="0.25">
      <c r="AK165" s="57"/>
    </row>
    <row r="166" spans="37:37" x14ac:dyDescent="0.25">
      <c r="AK166" s="57"/>
    </row>
    <row r="167" spans="37:37" x14ac:dyDescent="0.25">
      <c r="AK167" s="57"/>
    </row>
    <row r="168" spans="37:37" x14ac:dyDescent="0.25">
      <c r="AK168" s="57"/>
    </row>
    <row r="169" spans="37:37" x14ac:dyDescent="0.25">
      <c r="AK169" s="57"/>
    </row>
    <row r="170" spans="37:37" x14ac:dyDescent="0.25">
      <c r="AK170" s="57"/>
    </row>
    <row r="171" spans="37:37" x14ac:dyDescent="0.25">
      <c r="AK171" s="57"/>
    </row>
    <row r="172" spans="37:37" x14ac:dyDescent="0.25">
      <c r="AK172" s="57"/>
    </row>
    <row r="173" spans="37:37" x14ac:dyDescent="0.25">
      <c r="AK173" s="57"/>
    </row>
    <row r="174" spans="37:37" x14ac:dyDescent="0.25">
      <c r="AK174" s="57"/>
    </row>
    <row r="175" spans="37:37" x14ac:dyDescent="0.25">
      <c r="AK175" s="57"/>
    </row>
    <row r="176" spans="37:37" x14ac:dyDescent="0.25">
      <c r="AK176" s="57"/>
    </row>
    <row r="177" spans="37:37" x14ac:dyDescent="0.25">
      <c r="AK177" s="57"/>
    </row>
    <row r="178" spans="37:37" x14ac:dyDescent="0.25">
      <c r="AK178" s="57"/>
    </row>
    <row r="179" spans="37:37" x14ac:dyDescent="0.25">
      <c r="AK179" s="57"/>
    </row>
    <row r="180" spans="37:37" x14ac:dyDescent="0.25">
      <c r="AK180" s="57"/>
    </row>
    <row r="181" spans="37:37" x14ac:dyDescent="0.25">
      <c r="AK181" s="57"/>
    </row>
    <row r="182" spans="37:37" x14ac:dyDescent="0.25">
      <c r="AK182" s="57"/>
    </row>
    <row r="183" spans="37:37" x14ac:dyDescent="0.25">
      <c r="AK183" s="57"/>
    </row>
    <row r="184" spans="37:37" x14ac:dyDescent="0.25">
      <c r="AK184" s="57"/>
    </row>
    <row r="185" spans="37:37" x14ac:dyDescent="0.25">
      <c r="AK185" s="57"/>
    </row>
    <row r="186" spans="37:37" x14ac:dyDescent="0.25">
      <c r="AK186" s="57"/>
    </row>
    <row r="187" spans="37:37" x14ac:dyDescent="0.25">
      <c r="AK187" s="57"/>
    </row>
    <row r="188" spans="37:37" x14ac:dyDescent="0.25">
      <c r="AK188" s="57"/>
    </row>
    <row r="189" spans="37:37" x14ac:dyDescent="0.25">
      <c r="AK189" s="57"/>
    </row>
    <row r="190" spans="37:37" x14ac:dyDescent="0.25">
      <c r="AK190" s="57"/>
    </row>
    <row r="191" spans="37:37" x14ac:dyDescent="0.25">
      <c r="AK191" s="57"/>
    </row>
    <row r="192" spans="37:37" x14ac:dyDescent="0.25">
      <c r="AK192" s="57"/>
    </row>
    <row r="193" spans="37:37" x14ac:dyDescent="0.25">
      <c r="AK193" s="57"/>
    </row>
    <row r="194" spans="37:37" x14ac:dyDescent="0.25">
      <c r="AK194" s="57"/>
    </row>
    <row r="195" spans="37:37" x14ac:dyDescent="0.25">
      <c r="AK195" s="57"/>
    </row>
    <row r="196" spans="37:37" x14ac:dyDescent="0.25">
      <c r="AK196" s="57"/>
    </row>
    <row r="197" spans="37:37" x14ac:dyDescent="0.25">
      <c r="AK197" s="57"/>
    </row>
    <row r="198" spans="37:37" x14ac:dyDescent="0.25">
      <c r="AK198" s="57"/>
    </row>
    <row r="199" spans="37:37" x14ac:dyDescent="0.25">
      <c r="AK199" s="57"/>
    </row>
    <row r="200" spans="37:37" x14ac:dyDescent="0.25">
      <c r="AK200" s="57"/>
    </row>
    <row r="201" spans="37:37" x14ac:dyDescent="0.25">
      <c r="AK201" s="57"/>
    </row>
    <row r="202" spans="37:37" x14ac:dyDescent="0.25">
      <c r="AK202" s="57"/>
    </row>
    <row r="203" spans="37:37" x14ac:dyDescent="0.25">
      <c r="AK203" s="57"/>
    </row>
    <row r="204" spans="37:37" x14ac:dyDescent="0.25">
      <c r="AK204" s="57"/>
    </row>
    <row r="205" spans="37:37" x14ac:dyDescent="0.25">
      <c r="AK205" s="57"/>
    </row>
    <row r="206" spans="37:37" x14ac:dyDescent="0.25">
      <c r="AK206" s="57"/>
    </row>
    <row r="207" spans="37:37" x14ac:dyDescent="0.25">
      <c r="AK207" s="57"/>
    </row>
    <row r="208" spans="37:37" x14ac:dyDescent="0.25">
      <c r="AK208" s="57"/>
    </row>
    <row r="209" spans="37:37" x14ac:dyDescent="0.25">
      <c r="AK209" s="57"/>
    </row>
    <row r="210" spans="37:37" x14ac:dyDescent="0.25">
      <c r="AK210" s="57"/>
    </row>
    <row r="211" spans="37:37" x14ac:dyDescent="0.25">
      <c r="AK211" s="57"/>
    </row>
    <row r="212" spans="37:37" x14ac:dyDescent="0.25">
      <c r="AK212" s="57"/>
    </row>
    <row r="213" spans="37:37" x14ac:dyDescent="0.25">
      <c r="AK213" s="57"/>
    </row>
    <row r="214" spans="37:37" x14ac:dyDescent="0.25">
      <c r="AK214" s="57"/>
    </row>
    <row r="215" spans="37:37" x14ac:dyDescent="0.25">
      <c r="AK215" s="57"/>
    </row>
    <row r="216" spans="37:37" x14ac:dyDescent="0.25">
      <c r="AK216" s="57"/>
    </row>
    <row r="217" spans="37:37" x14ac:dyDescent="0.25">
      <c r="AK217" s="57"/>
    </row>
    <row r="218" spans="37:37" x14ac:dyDescent="0.25">
      <c r="AK218" s="57"/>
    </row>
    <row r="219" spans="37:37" x14ac:dyDescent="0.25">
      <c r="AK219" s="57"/>
    </row>
    <row r="220" spans="37:37" x14ac:dyDescent="0.25">
      <c r="AK220" s="57"/>
    </row>
    <row r="221" spans="37:37" x14ac:dyDescent="0.25">
      <c r="AK221" s="57"/>
    </row>
    <row r="222" spans="37:37" x14ac:dyDescent="0.25">
      <c r="AK222" s="57"/>
    </row>
    <row r="223" spans="37:37" x14ac:dyDescent="0.25">
      <c r="AK223" s="57"/>
    </row>
    <row r="224" spans="37:37" x14ac:dyDescent="0.25">
      <c r="AK224" s="57"/>
    </row>
    <row r="225" spans="37:37" x14ac:dyDescent="0.25">
      <c r="AK225" s="57"/>
    </row>
    <row r="226" spans="37:37" x14ac:dyDescent="0.25">
      <c r="AK226" s="57"/>
    </row>
    <row r="227" spans="37:37" x14ac:dyDescent="0.25">
      <c r="AK227" s="57"/>
    </row>
    <row r="228" spans="37:37" x14ac:dyDescent="0.25">
      <c r="AK228" s="57"/>
    </row>
    <row r="229" spans="37:37" x14ac:dyDescent="0.25">
      <c r="AK229" s="57"/>
    </row>
    <row r="230" spans="37:37" x14ac:dyDescent="0.25">
      <c r="AK230" s="57"/>
    </row>
    <row r="231" spans="37:37" x14ac:dyDescent="0.25">
      <c r="AK231" s="57"/>
    </row>
    <row r="232" spans="37:37" x14ac:dyDescent="0.25">
      <c r="AK232" s="57"/>
    </row>
    <row r="233" spans="37:37" x14ac:dyDescent="0.25">
      <c r="AK233" s="57"/>
    </row>
    <row r="234" spans="37:37" x14ac:dyDescent="0.25">
      <c r="AK234" s="57"/>
    </row>
    <row r="235" spans="37:37" x14ac:dyDescent="0.25">
      <c r="AK235" s="57"/>
    </row>
    <row r="236" spans="37:37" x14ac:dyDescent="0.25">
      <c r="AK236" s="57"/>
    </row>
    <row r="237" spans="37:37" x14ac:dyDescent="0.25">
      <c r="AK237" s="57"/>
    </row>
    <row r="238" spans="37:37" x14ac:dyDescent="0.25">
      <c r="AK238" s="57"/>
    </row>
    <row r="239" spans="37:37" x14ac:dyDescent="0.25">
      <c r="AK239" s="57"/>
    </row>
    <row r="240" spans="37:37" x14ac:dyDescent="0.25">
      <c r="AK240" s="57"/>
    </row>
    <row r="241" spans="37:37" x14ac:dyDescent="0.25">
      <c r="AK241" s="57"/>
    </row>
    <row r="242" spans="37:37" x14ac:dyDescent="0.25">
      <c r="AK242" s="57"/>
    </row>
    <row r="243" spans="37:37" x14ac:dyDescent="0.25">
      <c r="AK243" s="57"/>
    </row>
    <row r="244" spans="37:37" x14ac:dyDescent="0.25">
      <c r="AK244" s="57"/>
    </row>
    <row r="245" spans="37:37" x14ac:dyDescent="0.25">
      <c r="AK245" s="57"/>
    </row>
    <row r="246" spans="37:37" x14ac:dyDescent="0.25">
      <c r="AK246" s="57"/>
    </row>
    <row r="247" spans="37:37" x14ac:dyDescent="0.25">
      <c r="AK247" s="57"/>
    </row>
    <row r="248" spans="37:37" x14ac:dyDescent="0.25">
      <c r="AK248" s="57"/>
    </row>
    <row r="249" spans="37:37" x14ac:dyDescent="0.25">
      <c r="AK249" s="57"/>
    </row>
    <row r="250" spans="37:37" x14ac:dyDescent="0.25">
      <c r="AK250" s="57"/>
    </row>
    <row r="251" spans="37:37" x14ac:dyDescent="0.25">
      <c r="AK251" s="57"/>
    </row>
    <row r="252" spans="37:37" x14ac:dyDescent="0.25">
      <c r="AK252" s="57"/>
    </row>
    <row r="253" spans="37:37" x14ac:dyDescent="0.25">
      <c r="AK253" s="57"/>
    </row>
    <row r="254" spans="37:37" x14ac:dyDescent="0.25">
      <c r="AK254" s="57"/>
    </row>
    <row r="255" spans="37:37" x14ac:dyDescent="0.25">
      <c r="AK255" s="57"/>
    </row>
    <row r="256" spans="37:37" x14ac:dyDescent="0.25">
      <c r="AK256" s="57"/>
    </row>
    <row r="257" spans="37:37" x14ac:dyDescent="0.25">
      <c r="AK257" s="57"/>
    </row>
    <row r="258" spans="37:37" x14ac:dyDescent="0.25">
      <c r="AK258" s="57"/>
    </row>
    <row r="259" spans="37:37" x14ac:dyDescent="0.25">
      <c r="AK259" s="57"/>
    </row>
    <row r="260" spans="37:37" x14ac:dyDescent="0.25">
      <c r="AK260" s="57"/>
    </row>
    <row r="261" spans="37:37" x14ac:dyDescent="0.25">
      <c r="AK261" s="57"/>
    </row>
    <row r="262" spans="37:37" x14ac:dyDescent="0.25">
      <c r="AK262" s="57"/>
    </row>
    <row r="263" spans="37:37" x14ac:dyDescent="0.25">
      <c r="AK263" s="57"/>
    </row>
    <row r="264" spans="37:37" x14ac:dyDescent="0.25">
      <c r="AK264" s="57"/>
    </row>
    <row r="265" spans="37:37" x14ac:dyDescent="0.25">
      <c r="AK265" s="57"/>
    </row>
    <row r="266" spans="37:37" x14ac:dyDescent="0.25">
      <c r="AK266" s="57"/>
    </row>
    <row r="267" spans="37:37" x14ac:dyDescent="0.25">
      <c r="AK267" s="57"/>
    </row>
    <row r="268" spans="37:37" x14ac:dyDescent="0.25">
      <c r="AK268" s="57"/>
    </row>
    <row r="269" spans="37:37" x14ac:dyDescent="0.25">
      <c r="AK269" s="57"/>
    </row>
    <row r="270" spans="37:37" x14ac:dyDescent="0.25">
      <c r="AK270" s="57"/>
    </row>
    <row r="271" spans="37:37" x14ac:dyDescent="0.25">
      <c r="AK271" s="57"/>
    </row>
    <row r="272" spans="37:37" x14ac:dyDescent="0.25">
      <c r="AK272" s="57"/>
    </row>
    <row r="273" spans="37:37" x14ac:dyDescent="0.25">
      <c r="AK273" s="57"/>
    </row>
    <row r="274" spans="37:37" x14ac:dyDescent="0.25">
      <c r="AK274" s="57"/>
    </row>
    <row r="275" spans="37:37" x14ac:dyDescent="0.25">
      <c r="AK275" s="57"/>
    </row>
    <row r="276" spans="37:37" x14ac:dyDescent="0.25">
      <c r="AK276" s="57"/>
    </row>
    <row r="277" spans="37:37" x14ac:dyDescent="0.25">
      <c r="AK277" s="57"/>
    </row>
    <row r="278" spans="37:37" x14ac:dyDescent="0.25">
      <c r="AK278" s="57"/>
    </row>
    <row r="279" spans="37:37" x14ac:dyDescent="0.25">
      <c r="AK279" s="57"/>
    </row>
    <row r="280" spans="37:37" x14ac:dyDescent="0.25">
      <c r="AK280" s="57"/>
    </row>
    <row r="281" spans="37:37" x14ac:dyDescent="0.25">
      <c r="AK281" s="57"/>
    </row>
    <row r="282" spans="37:37" x14ac:dyDescent="0.25">
      <c r="AK282" s="57"/>
    </row>
    <row r="283" spans="37:37" x14ac:dyDescent="0.25">
      <c r="AK283" s="57"/>
    </row>
    <row r="284" spans="37:37" x14ac:dyDescent="0.25">
      <c r="AK284" s="57"/>
    </row>
    <row r="285" spans="37:37" x14ac:dyDescent="0.25">
      <c r="AK285" s="57"/>
    </row>
    <row r="286" spans="37:37" x14ac:dyDescent="0.25">
      <c r="AK286" s="57"/>
    </row>
    <row r="287" spans="37:37" x14ac:dyDescent="0.25">
      <c r="AK287" s="57"/>
    </row>
    <row r="288" spans="37:37" x14ac:dyDescent="0.25">
      <c r="AK288" s="57"/>
    </row>
    <row r="289" spans="37:37" x14ac:dyDescent="0.25">
      <c r="AK289" s="57"/>
    </row>
    <row r="290" spans="37:37" x14ac:dyDescent="0.25">
      <c r="AK290" s="57"/>
    </row>
    <row r="291" spans="37:37" x14ac:dyDescent="0.25">
      <c r="AK291" s="57"/>
    </row>
    <row r="292" spans="37:37" x14ac:dyDescent="0.25">
      <c r="AK292" s="57"/>
    </row>
    <row r="293" spans="37:37" x14ac:dyDescent="0.25">
      <c r="AK293" s="57"/>
    </row>
    <row r="294" spans="37:37" x14ac:dyDescent="0.25">
      <c r="AK294" s="57"/>
    </row>
    <row r="295" spans="37:37" x14ac:dyDescent="0.25">
      <c r="AK295" s="57"/>
    </row>
    <row r="296" spans="37:37" x14ac:dyDescent="0.25">
      <c r="AK296" s="57"/>
    </row>
    <row r="297" spans="37:37" x14ac:dyDescent="0.25">
      <c r="AK297" s="57"/>
    </row>
    <row r="298" spans="37:37" x14ac:dyDescent="0.25">
      <c r="AK298" s="57"/>
    </row>
    <row r="299" spans="37:37" x14ac:dyDescent="0.25">
      <c r="AK299" s="57"/>
    </row>
    <row r="300" spans="37:37" x14ac:dyDescent="0.25">
      <c r="AK300" s="57"/>
    </row>
    <row r="301" spans="37:37" x14ac:dyDescent="0.25">
      <c r="AK301" s="57"/>
    </row>
    <row r="302" spans="37:37" x14ac:dyDescent="0.25">
      <c r="AK302" s="57"/>
    </row>
    <row r="303" spans="37:37" x14ac:dyDescent="0.25">
      <c r="AK303" s="57"/>
    </row>
    <row r="304" spans="37:37" x14ac:dyDescent="0.25">
      <c r="AK304" s="57"/>
    </row>
    <row r="305" spans="37:37" x14ac:dyDescent="0.25">
      <c r="AK305" s="57"/>
    </row>
    <row r="306" spans="37:37" x14ac:dyDescent="0.25">
      <c r="AK306" s="57"/>
    </row>
    <row r="307" spans="37:37" x14ac:dyDescent="0.25">
      <c r="AK307" s="57"/>
    </row>
    <row r="308" spans="37:37" x14ac:dyDescent="0.25">
      <c r="AK308" s="57"/>
    </row>
    <row r="309" spans="37:37" x14ac:dyDescent="0.25">
      <c r="AK309" s="57"/>
    </row>
    <row r="310" spans="37:37" x14ac:dyDescent="0.25">
      <c r="AK310" s="57"/>
    </row>
    <row r="311" spans="37:37" x14ac:dyDescent="0.25">
      <c r="AK311" s="57"/>
    </row>
    <row r="312" spans="37:37" x14ac:dyDescent="0.25">
      <c r="AK312" s="57"/>
    </row>
    <row r="313" spans="37:37" x14ac:dyDescent="0.25">
      <c r="AK313" s="57"/>
    </row>
    <row r="314" spans="37:37" x14ac:dyDescent="0.25">
      <c r="AK314" s="57"/>
    </row>
    <row r="315" spans="37:37" x14ac:dyDescent="0.25">
      <c r="AK315" s="57"/>
    </row>
    <row r="316" spans="37:37" x14ac:dyDescent="0.25">
      <c r="AK316" s="57"/>
    </row>
    <row r="317" spans="37:37" x14ac:dyDescent="0.25">
      <c r="AK317" s="57"/>
    </row>
    <row r="318" spans="37:37" x14ac:dyDescent="0.25">
      <c r="AK318" s="57"/>
    </row>
    <row r="319" spans="37:37" x14ac:dyDescent="0.25">
      <c r="AK319" s="57"/>
    </row>
    <row r="320" spans="37:37" x14ac:dyDescent="0.25">
      <c r="AK320" s="57"/>
    </row>
    <row r="321" spans="37:37" x14ac:dyDescent="0.25">
      <c r="AK321" s="57"/>
    </row>
    <row r="322" spans="37:37" x14ac:dyDescent="0.25">
      <c r="AK322" s="57"/>
    </row>
    <row r="323" spans="37:37" x14ac:dyDescent="0.25">
      <c r="AK323" s="57"/>
    </row>
    <row r="324" spans="37:37" x14ac:dyDescent="0.25">
      <c r="AK324" s="57"/>
    </row>
    <row r="325" spans="37:37" x14ac:dyDescent="0.25">
      <c r="AK325" s="57"/>
    </row>
    <row r="326" spans="37:37" x14ac:dyDescent="0.25">
      <c r="AK326" s="57"/>
    </row>
    <row r="327" spans="37:37" x14ac:dyDescent="0.25">
      <c r="AK327" s="57"/>
    </row>
    <row r="328" spans="37:37" x14ac:dyDescent="0.25">
      <c r="AK328" s="57"/>
    </row>
    <row r="329" spans="37:37" x14ac:dyDescent="0.25">
      <c r="AK329" s="57"/>
    </row>
    <row r="330" spans="37:37" x14ac:dyDescent="0.25">
      <c r="AK330" s="57"/>
    </row>
    <row r="331" spans="37:37" x14ac:dyDescent="0.25">
      <c r="AK331" s="57"/>
    </row>
    <row r="332" spans="37:37" x14ac:dyDescent="0.25">
      <c r="AK332" s="57"/>
    </row>
    <row r="333" spans="37:37" x14ac:dyDescent="0.25">
      <c r="AK333" s="57"/>
    </row>
    <row r="334" spans="37:37" x14ac:dyDescent="0.25">
      <c r="AK334" s="57"/>
    </row>
    <row r="335" spans="37:37" x14ac:dyDescent="0.25">
      <c r="AK335" s="57"/>
    </row>
    <row r="336" spans="37:37" x14ac:dyDescent="0.25">
      <c r="AK336" s="57"/>
    </row>
    <row r="337" spans="37:37" x14ac:dyDescent="0.25">
      <c r="AK337" s="57"/>
    </row>
    <row r="338" spans="37:37" x14ac:dyDescent="0.25">
      <c r="AK338" s="57"/>
    </row>
    <row r="339" spans="37:37" x14ac:dyDescent="0.25">
      <c r="AK339" s="57"/>
    </row>
    <row r="340" spans="37:37" x14ac:dyDescent="0.25">
      <c r="AK340" s="57"/>
    </row>
    <row r="341" spans="37:37" x14ac:dyDescent="0.25">
      <c r="AK341" s="57"/>
    </row>
    <row r="342" spans="37:37" x14ac:dyDescent="0.25">
      <c r="AK342" s="57"/>
    </row>
    <row r="343" spans="37:37" x14ac:dyDescent="0.25">
      <c r="AK343" s="57"/>
    </row>
    <row r="344" spans="37:37" x14ac:dyDescent="0.25">
      <c r="AK344" s="57"/>
    </row>
    <row r="345" spans="37:37" x14ac:dyDescent="0.25">
      <c r="AK345" s="57"/>
    </row>
    <row r="346" spans="37:37" x14ac:dyDescent="0.25">
      <c r="AK346" s="57"/>
    </row>
    <row r="347" spans="37:37" x14ac:dyDescent="0.25">
      <c r="AK347" s="57"/>
    </row>
    <row r="348" spans="37:37" x14ac:dyDescent="0.25">
      <c r="AK348" s="57"/>
    </row>
    <row r="349" spans="37:37" x14ac:dyDescent="0.25">
      <c r="AK349" s="57"/>
    </row>
    <row r="350" spans="37:37" x14ac:dyDescent="0.25">
      <c r="AK350" s="57"/>
    </row>
    <row r="351" spans="37:37" x14ac:dyDescent="0.25">
      <c r="AK351" s="57"/>
    </row>
    <row r="352" spans="37:37" x14ac:dyDescent="0.25">
      <c r="AK352" s="57"/>
    </row>
    <row r="353" spans="37:37" x14ac:dyDescent="0.25">
      <c r="AK353" s="57"/>
    </row>
    <row r="354" spans="37:37" x14ac:dyDescent="0.25">
      <c r="AK354" s="57"/>
    </row>
    <row r="355" spans="37:37" x14ac:dyDescent="0.25">
      <c r="AK355" s="57"/>
    </row>
    <row r="356" spans="37:37" x14ac:dyDescent="0.25">
      <c r="AK356" s="57"/>
    </row>
    <row r="357" spans="37:37" x14ac:dyDescent="0.25">
      <c r="AK357" s="57"/>
    </row>
    <row r="358" spans="37:37" x14ac:dyDescent="0.25">
      <c r="AK358" s="57"/>
    </row>
    <row r="359" spans="37:37" x14ac:dyDescent="0.25">
      <c r="AK359" s="57"/>
    </row>
    <row r="360" spans="37:37" x14ac:dyDescent="0.25">
      <c r="AK360" s="57"/>
    </row>
    <row r="361" spans="37:37" x14ac:dyDescent="0.25">
      <c r="AK361" s="57"/>
    </row>
    <row r="362" spans="37:37" x14ac:dyDescent="0.25">
      <c r="AK362" s="57"/>
    </row>
    <row r="363" spans="37:37" x14ac:dyDescent="0.25">
      <c r="AK363" s="57"/>
    </row>
    <row r="364" spans="37:37" x14ac:dyDescent="0.25">
      <c r="AK364" s="57"/>
    </row>
    <row r="365" spans="37:37" x14ac:dyDescent="0.25">
      <c r="AK365" s="57"/>
    </row>
    <row r="366" spans="37:37" x14ac:dyDescent="0.25">
      <c r="AK366" s="57"/>
    </row>
    <row r="367" spans="37:37" x14ac:dyDescent="0.25">
      <c r="AK367" s="57"/>
    </row>
    <row r="368" spans="37:37" x14ac:dyDescent="0.25">
      <c r="AK368" s="57"/>
    </row>
    <row r="369" spans="37:37" x14ac:dyDescent="0.25">
      <c r="AK369" s="57"/>
    </row>
    <row r="370" spans="37:37" x14ac:dyDescent="0.25">
      <c r="AK370" s="57"/>
    </row>
    <row r="371" spans="37:37" x14ac:dyDescent="0.25">
      <c r="AK371" s="57"/>
    </row>
    <row r="372" spans="37:37" x14ac:dyDescent="0.25">
      <c r="AK372" s="57"/>
    </row>
    <row r="373" spans="37:37" x14ac:dyDescent="0.25">
      <c r="AK373" s="57"/>
    </row>
    <row r="374" spans="37:37" x14ac:dyDescent="0.25">
      <c r="AK374" s="57"/>
    </row>
    <row r="375" spans="37:37" x14ac:dyDescent="0.25">
      <c r="AK375" s="57"/>
    </row>
    <row r="376" spans="37:37" x14ac:dyDescent="0.25">
      <c r="AK376" s="57"/>
    </row>
    <row r="377" spans="37:37" x14ac:dyDescent="0.25">
      <c r="AK377" s="57"/>
    </row>
    <row r="378" spans="37:37" x14ac:dyDescent="0.25">
      <c r="AK378" s="57"/>
    </row>
    <row r="379" spans="37:37" x14ac:dyDescent="0.25">
      <c r="AK379" s="57"/>
    </row>
    <row r="380" spans="37:37" x14ac:dyDescent="0.25">
      <c r="AK380" s="57"/>
    </row>
    <row r="381" spans="37:37" x14ac:dyDescent="0.25">
      <c r="AK381" s="57"/>
    </row>
    <row r="382" spans="37:37" x14ac:dyDescent="0.25">
      <c r="AK382" s="57"/>
    </row>
    <row r="383" spans="37:37" x14ac:dyDescent="0.25">
      <c r="AK383" s="57"/>
    </row>
    <row r="384" spans="37:37" x14ac:dyDescent="0.25">
      <c r="AK384" s="57"/>
    </row>
    <row r="385" spans="37:37" x14ac:dyDescent="0.25">
      <c r="AK385" s="57"/>
    </row>
    <row r="386" spans="37:37" x14ac:dyDescent="0.25">
      <c r="AK386" s="57"/>
    </row>
    <row r="387" spans="37:37" x14ac:dyDescent="0.25">
      <c r="AK387" s="57"/>
    </row>
    <row r="388" spans="37:37" x14ac:dyDescent="0.25">
      <c r="AK388" s="57"/>
    </row>
    <row r="389" spans="37:37" x14ac:dyDescent="0.25">
      <c r="AK389" s="57"/>
    </row>
    <row r="390" spans="37:37" x14ac:dyDescent="0.25">
      <c r="AK390" s="57"/>
    </row>
    <row r="391" spans="37:37" x14ac:dyDescent="0.25">
      <c r="AK391" s="57"/>
    </row>
    <row r="392" spans="37:37" x14ac:dyDescent="0.25">
      <c r="AK392" s="57"/>
    </row>
    <row r="393" spans="37:37" x14ac:dyDescent="0.25">
      <c r="AK393" s="57"/>
    </row>
    <row r="394" spans="37:37" x14ac:dyDescent="0.25">
      <c r="AK394" s="57"/>
    </row>
    <row r="395" spans="37:37" x14ac:dyDescent="0.25">
      <c r="AK395" s="57"/>
    </row>
    <row r="396" spans="37:37" x14ac:dyDescent="0.25">
      <c r="AK396" s="57"/>
    </row>
    <row r="397" spans="37:37" x14ac:dyDescent="0.25">
      <c r="AK397" s="57"/>
    </row>
    <row r="398" spans="37:37" x14ac:dyDescent="0.25">
      <c r="AK398" s="57"/>
    </row>
    <row r="399" spans="37:37" x14ac:dyDescent="0.25">
      <c r="AK399" s="57"/>
    </row>
    <row r="400" spans="37:37" x14ac:dyDescent="0.25">
      <c r="AK400" s="57"/>
    </row>
    <row r="401" spans="37:37" x14ac:dyDescent="0.25">
      <c r="AK401" s="57"/>
    </row>
    <row r="402" spans="37:37" x14ac:dyDescent="0.25">
      <c r="AK402" s="57"/>
    </row>
    <row r="403" spans="37:37" x14ac:dyDescent="0.25">
      <c r="AK403" s="57"/>
    </row>
    <row r="404" spans="37:37" x14ac:dyDescent="0.25">
      <c r="AK404" s="57"/>
    </row>
    <row r="405" spans="37:37" x14ac:dyDescent="0.25">
      <c r="AK405" s="57"/>
    </row>
    <row r="406" spans="37:37" x14ac:dyDescent="0.25">
      <c r="AK406" s="57"/>
    </row>
    <row r="407" spans="37:37" x14ac:dyDescent="0.25">
      <c r="AK407" s="57"/>
    </row>
    <row r="408" spans="37:37" x14ac:dyDescent="0.25">
      <c r="AK408" s="57"/>
    </row>
    <row r="409" spans="37:37" x14ac:dyDescent="0.25">
      <c r="AK409" s="57"/>
    </row>
    <row r="410" spans="37:37" x14ac:dyDescent="0.25">
      <c r="AK410" s="57"/>
    </row>
    <row r="411" spans="37:37" x14ac:dyDescent="0.25">
      <c r="AK411" s="57"/>
    </row>
    <row r="412" spans="37:37" x14ac:dyDescent="0.25">
      <c r="AK412" s="57"/>
    </row>
    <row r="413" spans="37:37" x14ac:dyDescent="0.25">
      <c r="AK413" s="57"/>
    </row>
    <row r="414" spans="37:37" x14ac:dyDescent="0.25">
      <c r="AK414" s="57"/>
    </row>
    <row r="415" spans="37:37" x14ac:dyDescent="0.25">
      <c r="AK415" s="57"/>
    </row>
    <row r="416" spans="37:37" x14ac:dyDescent="0.25">
      <c r="AK416" s="57"/>
    </row>
    <row r="417" spans="37:37" x14ac:dyDescent="0.25">
      <c r="AK417" s="57"/>
    </row>
    <row r="418" spans="37:37" x14ac:dyDescent="0.25">
      <c r="AK418" s="57"/>
    </row>
    <row r="419" spans="37:37" x14ac:dyDescent="0.25">
      <c r="AK419" s="57"/>
    </row>
    <row r="420" spans="37:37" x14ac:dyDescent="0.25">
      <c r="AK420" s="57"/>
    </row>
    <row r="421" spans="37:37" x14ac:dyDescent="0.25">
      <c r="AK421" s="57"/>
    </row>
    <row r="422" spans="37:37" x14ac:dyDescent="0.25">
      <c r="AK422" s="57"/>
    </row>
    <row r="423" spans="37:37" x14ac:dyDescent="0.25">
      <c r="AK423" s="57"/>
    </row>
    <row r="424" spans="37:37" x14ac:dyDescent="0.25">
      <c r="AK424" s="57"/>
    </row>
    <row r="425" spans="37:37" x14ac:dyDescent="0.25">
      <c r="AK425" s="57"/>
    </row>
    <row r="426" spans="37:37" x14ac:dyDescent="0.25">
      <c r="AK426" s="57"/>
    </row>
    <row r="427" spans="37:37" x14ac:dyDescent="0.25">
      <c r="AK427" s="57"/>
    </row>
    <row r="428" spans="37:37" x14ac:dyDescent="0.25">
      <c r="AK428" s="57"/>
    </row>
    <row r="429" spans="37:37" x14ac:dyDescent="0.25">
      <c r="AK429" s="57"/>
    </row>
    <row r="430" spans="37:37" x14ac:dyDescent="0.25">
      <c r="AK430" s="57"/>
    </row>
    <row r="431" spans="37:37" x14ac:dyDescent="0.25">
      <c r="AK431" s="57"/>
    </row>
    <row r="432" spans="37:37" x14ac:dyDescent="0.25">
      <c r="AK432" s="57"/>
    </row>
    <row r="433" spans="37:37" x14ac:dyDescent="0.25">
      <c r="AK433" s="57"/>
    </row>
    <row r="434" spans="37:37" x14ac:dyDescent="0.25">
      <c r="AK434" s="57"/>
    </row>
    <row r="435" spans="37:37" x14ac:dyDescent="0.25">
      <c r="AK435" s="57"/>
    </row>
    <row r="436" spans="37:37" x14ac:dyDescent="0.25">
      <c r="AK436" s="57"/>
    </row>
    <row r="437" spans="37:37" x14ac:dyDescent="0.25">
      <c r="AK437" s="57"/>
    </row>
    <row r="438" spans="37:37" x14ac:dyDescent="0.25">
      <c r="AK438" s="57"/>
    </row>
    <row r="439" spans="37:37" x14ac:dyDescent="0.25">
      <c r="AK439" s="57"/>
    </row>
    <row r="440" spans="37:37" x14ac:dyDescent="0.25">
      <c r="AK440" s="57"/>
    </row>
    <row r="441" spans="37:37" x14ac:dyDescent="0.25">
      <c r="AK441" s="57"/>
    </row>
    <row r="442" spans="37:37" x14ac:dyDescent="0.25">
      <c r="AK442" s="57"/>
    </row>
    <row r="443" spans="37:37" x14ac:dyDescent="0.25">
      <c r="AK443" s="57"/>
    </row>
    <row r="444" spans="37:37" x14ac:dyDescent="0.25">
      <c r="AK444" s="57"/>
    </row>
    <row r="445" spans="37:37" x14ac:dyDescent="0.25">
      <c r="AK445" s="168"/>
    </row>
  </sheetData>
  <sortState ref="AH5:AH106">
    <sortCondition ref="AH5"/>
  </sortState>
  <mergeCells count="14">
    <mergeCell ref="AB3:AC3"/>
    <mergeCell ref="AE3:AF3"/>
    <mergeCell ref="AI3:AJ3"/>
    <mergeCell ref="A1:AJ1"/>
    <mergeCell ref="A2:S2"/>
    <mergeCell ref="U2:AJ2"/>
    <mergeCell ref="A3:B3"/>
    <mergeCell ref="C3:D3"/>
    <mergeCell ref="J3:L3"/>
    <mergeCell ref="N3:O3"/>
    <mergeCell ref="R3:S3"/>
    <mergeCell ref="U3:V3"/>
    <mergeCell ref="F3:H3"/>
    <mergeCell ref="Y3:Z3"/>
  </mergeCells>
  <pageMargins left="0.19685039370078741" right="0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45"/>
  <sheetViews>
    <sheetView topLeftCell="A67" workbookViewId="0">
      <selection activeCell="AD6" sqref="AD6"/>
    </sheetView>
  </sheetViews>
  <sheetFormatPr defaultRowHeight="15" x14ac:dyDescent="0.25"/>
  <cols>
    <col min="4" max="4" width="9.140625" style="45"/>
    <col min="6" max="7" width="9.140625" style="45"/>
    <col min="8" max="8" width="7" customWidth="1"/>
    <col min="13" max="13" width="9.140625" style="128"/>
    <col min="19" max="19" width="6.85546875" style="53" customWidth="1"/>
    <col min="23" max="23" width="9.140625" style="45"/>
    <col min="25" max="26" width="9.140625" style="45"/>
    <col min="27" max="27" width="7" customWidth="1"/>
    <col min="37" max="37" width="6.85546875" style="53" customWidth="1"/>
  </cols>
  <sheetData>
    <row r="1" spans="1:37" s="9" customFormat="1" ht="15" customHeight="1" thickBot="1" x14ac:dyDescent="0.3">
      <c r="A1" s="401" t="s">
        <v>109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  <c r="AJ1" s="403"/>
      <c r="AK1" s="166"/>
    </row>
    <row r="2" spans="1:37" s="9" customFormat="1" ht="15.75" thickBot="1" x14ac:dyDescent="0.3">
      <c r="A2" s="404" t="s">
        <v>100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138"/>
      <c r="T2" s="404" t="s">
        <v>101</v>
      </c>
      <c r="U2" s="405"/>
      <c r="V2" s="405"/>
      <c r="W2" s="405"/>
      <c r="X2" s="405"/>
      <c r="Y2" s="405"/>
      <c r="Z2" s="405"/>
      <c r="AA2" s="405"/>
      <c r="AB2" s="405"/>
      <c r="AC2" s="405"/>
      <c r="AD2" s="405"/>
      <c r="AE2" s="405"/>
      <c r="AF2" s="405"/>
      <c r="AG2" s="405"/>
      <c r="AH2" s="405"/>
      <c r="AI2" s="405"/>
      <c r="AJ2" s="417"/>
      <c r="AK2" s="138"/>
    </row>
    <row r="3" spans="1:37" s="9" customFormat="1" x14ac:dyDescent="0.25">
      <c r="A3" s="408" t="s">
        <v>59</v>
      </c>
      <c r="B3" s="409"/>
      <c r="C3" s="409"/>
      <c r="D3" s="49" t="s">
        <v>60</v>
      </c>
      <c r="E3" s="154" t="s">
        <v>61</v>
      </c>
      <c r="F3" s="414" t="s">
        <v>62</v>
      </c>
      <c r="G3" s="414"/>
      <c r="H3" s="14"/>
      <c r="I3" s="409" t="s">
        <v>63</v>
      </c>
      <c r="J3" s="409"/>
      <c r="K3" s="15" t="s">
        <v>82</v>
      </c>
      <c r="L3" s="15" t="s">
        <v>64</v>
      </c>
      <c r="M3" s="409" t="s">
        <v>65</v>
      </c>
      <c r="N3" s="409"/>
      <c r="O3" s="409"/>
      <c r="P3" s="155" t="s">
        <v>66</v>
      </c>
      <c r="Q3" s="409" t="s">
        <v>83</v>
      </c>
      <c r="R3" s="415"/>
      <c r="S3" s="138"/>
      <c r="T3" s="408" t="s">
        <v>59</v>
      </c>
      <c r="U3" s="409"/>
      <c r="V3" s="409"/>
      <c r="W3" s="49" t="s">
        <v>60</v>
      </c>
      <c r="X3" s="154" t="s">
        <v>61</v>
      </c>
      <c r="Y3" s="414" t="s">
        <v>62</v>
      </c>
      <c r="Z3" s="414"/>
      <c r="AA3" s="14"/>
      <c r="AB3" s="409" t="s">
        <v>63</v>
      </c>
      <c r="AC3" s="409"/>
      <c r="AD3" s="16" t="s">
        <v>82</v>
      </c>
      <c r="AE3" s="409" t="s">
        <v>64</v>
      </c>
      <c r="AF3" s="409"/>
      <c r="AG3" s="15" t="s">
        <v>65</v>
      </c>
      <c r="AH3" s="15" t="s">
        <v>66</v>
      </c>
      <c r="AI3" s="409" t="s">
        <v>83</v>
      </c>
      <c r="AJ3" s="415"/>
      <c r="AK3" s="138"/>
    </row>
    <row r="4" spans="1:37" s="9" customFormat="1" ht="202.5" customHeight="1" x14ac:dyDescent="0.25">
      <c r="A4" s="18" t="s">
        <v>69</v>
      </c>
      <c r="B4" s="19" t="s">
        <v>84</v>
      </c>
      <c r="C4" s="19" t="s">
        <v>110</v>
      </c>
      <c r="D4" s="44" t="s">
        <v>102</v>
      </c>
      <c r="E4" s="18" t="s">
        <v>68</v>
      </c>
      <c r="F4" s="44" t="s">
        <v>105</v>
      </c>
      <c r="G4" s="44" t="s">
        <v>113</v>
      </c>
      <c r="H4" s="17" t="s">
        <v>67</v>
      </c>
      <c r="I4" s="19" t="s">
        <v>87</v>
      </c>
      <c r="J4" s="19" t="s">
        <v>75</v>
      </c>
      <c r="K4" s="19" t="s">
        <v>94</v>
      </c>
      <c r="L4" s="19" t="s">
        <v>112</v>
      </c>
      <c r="M4" s="84" t="s">
        <v>71</v>
      </c>
      <c r="N4" s="19" t="s">
        <v>111</v>
      </c>
      <c r="O4" s="19" t="s">
        <v>73</v>
      </c>
      <c r="P4" s="20" t="s">
        <v>74</v>
      </c>
      <c r="Q4" s="19" t="s">
        <v>114</v>
      </c>
      <c r="R4" s="20" t="s">
        <v>115</v>
      </c>
      <c r="S4" s="167" t="s">
        <v>67</v>
      </c>
      <c r="T4" s="18" t="s">
        <v>69</v>
      </c>
      <c r="U4" s="19" t="s">
        <v>84</v>
      </c>
      <c r="V4" s="19" t="s">
        <v>110</v>
      </c>
      <c r="W4" s="44" t="s">
        <v>92</v>
      </c>
      <c r="X4" s="18" t="s">
        <v>68</v>
      </c>
      <c r="Y4" s="44" t="s">
        <v>104</v>
      </c>
      <c r="Z4" s="44" t="s">
        <v>117</v>
      </c>
      <c r="AA4" s="17" t="s">
        <v>67</v>
      </c>
      <c r="AB4" s="19" t="s">
        <v>72</v>
      </c>
      <c r="AC4" s="19" t="s">
        <v>73</v>
      </c>
      <c r="AD4" s="20" t="s">
        <v>74</v>
      </c>
      <c r="AE4" s="19" t="s">
        <v>87</v>
      </c>
      <c r="AF4" s="19" t="s">
        <v>75</v>
      </c>
      <c r="AG4" s="19" t="s">
        <v>94</v>
      </c>
      <c r="AH4" s="19" t="s">
        <v>116</v>
      </c>
      <c r="AI4" s="19" t="s">
        <v>114</v>
      </c>
      <c r="AJ4" s="20" t="s">
        <v>115</v>
      </c>
      <c r="AK4" s="167" t="s">
        <v>67</v>
      </c>
    </row>
    <row r="5" spans="1:37" s="9" customFormat="1" ht="14.25" customHeight="1" x14ac:dyDescent="0.25">
      <c r="A5" s="61">
        <v>1</v>
      </c>
      <c r="B5" s="62">
        <v>1</v>
      </c>
      <c r="C5" s="62">
        <v>1</v>
      </c>
      <c r="D5" s="44">
        <v>1</v>
      </c>
      <c r="E5" s="61">
        <v>1</v>
      </c>
      <c r="F5" s="44">
        <v>1</v>
      </c>
      <c r="G5" s="44">
        <v>1</v>
      </c>
      <c r="H5" s="76">
        <v>100</v>
      </c>
      <c r="I5" s="62">
        <v>1</v>
      </c>
      <c r="J5" s="62">
        <v>1</v>
      </c>
      <c r="K5" s="62">
        <v>1</v>
      </c>
      <c r="L5" s="74">
        <v>1</v>
      </c>
      <c r="M5" s="84">
        <v>1</v>
      </c>
      <c r="N5" s="62">
        <v>1</v>
      </c>
      <c r="O5" s="62">
        <v>1</v>
      </c>
      <c r="P5" s="147">
        <v>-40</v>
      </c>
      <c r="Q5" s="62">
        <v>1</v>
      </c>
      <c r="R5" s="147">
        <v>1</v>
      </c>
      <c r="S5" s="73">
        <v>0</v>
      </c>
      <c r="T5" s="61">
        <v>1</v>
      </c>
      <c r="U5" s="62">
        <v>1</v>
      </c>
      <c r="V5" s="62">
        <v>1</v>
      </c>
      <c r="W5" s="44">
        <v>1</v>
      </c>
      <c r="X5" s="61">
        <v>1</v>
      </c>
      <c r="Y5" s="44">
        <v>1</v>
      </c>
      <c r="Z5" s="44">
        <v>1</v>
      </c>
      <c r="AA5" s="76">
        <v>100</v>
      </c>
      <c r="AB5" s="62">
        <v>5</v>
      </c>
      <c r="AC5" s="62">
        <v>3</v>
      </c>
      <c r="AD5" s="147">
        <v>-40</v>
      </c>
      <c r="AE5" s="74">
        <v>254</v>
      </c>
      <c r="AF5" s="62">
        <v>139</v>
      </c>
      <c r="AG5" s="62">
        <v>15</v>
      </c>
      <c r="AH5" s="74">
        <v>8.4</v>
      </c>
      <c r="AI5" s="62">
        <v>8</v>
      </c>
      <c r="AJ5" s="147">
        <v>11</v>
      </c>
      <c r="AK5" s="73">
        <v>0</v>
      </c>
    </row>
    <row r="6" spans="1:37" s="9" customFormat="1" ht="15" customHeight="1" x14ac:dyDescent="0.25">
      <c r="A6" s="33">
        <v>3.9</v>
      </c>
      <c r="B6" s="12">
        <v>6.7</v>
      </c>
      <c r="C6" s="12">
        <v>10.7</v>
      </c>
      <c r="D6" s="11">
        <v>8.3000000000000007</v>
      </c>
      <c r="E6" s="33">
        <v>5.5</v>
      </c>
      <c r="F6" s="11">
        <v>12</v>
      </c>
      <c r="G6" s="11">
        <v>16.3</v>
      </c>
      <c r="H6" s="21">
        <v>100</v>
      </c>
      <c r="I6" s="13">
        <v>345</v>
      </c>
      <c r="J6" s="12">
        <v>175</v>
      </c>
      <c r="K6" s="12">
        <v>19</v>
      </c>
      <c r="L6" s="13">
        <v>21</v>
      </c>
      <c r="M6" s="85">
        <v>2</v>
      </c>
      <c r="N6" s="12">
        <v>7</v>
      </c>
      <c r="O6" s="12">
        <v>19</v>
      </c>
      <c r="P6" s="31">
        <v>-1</v>
      </c>
      <c r="Q6" s="12">
        <v>9</v>
      </c>
      <c r="R6" s="31">
        <v>12</v>
      </c>
      <c r="S6" s="166">
        <v>1</v>
      </c>
      <c r="T6" s="33">
        <v>4.2</v>
      </c>
      <c r="U6" s="12">
        <v>7.6</v>
      </c>
      <c r="V6" s="12">
        <v>11.5</v>
      </c>
      <c r="W6" s="11">
        <v>6.1</v>
      </c>
      <c r="X6" s="33">
        <v>5.8</v>
      </c>
      <c r="Y6" s="11">
        <v>8</v>
      </c>
      <c r="Z6" s="11">
        <v>10.1</v>
      </c>
      <c r="AA6" s="21">
        <v>100</v>
      </c>
      <c r="AB6" s="169">
        <v>6</v>
      </c>
      <c r="AC6" s="169">
        <v>4</v>
      </c>
      <c r="AD6" s="170"/>
      <c r="AE6" s="169">
        <v>255</v>
      </c>
      <c r="AF6" s="169">
        <v>140</v>
      </c>
      <c r="AG6" s="169">
        <v>16</v>
      </c>
      <c r="AH6" s="12">
        <v>8.5</v>
      </c>
      <c r="AI6" s="169">
        <v>9</v>
      </c>
      <c r="AJ6" s="170">
        <v>12</v>
      </c>
      <c r="AK6" s="166">
        <v>1</v>
      </c>
    </row>
    <row r="7" spans="1:37" s="9" customFormat="1" ht="15" customHeight="1" x14ac:dyDescent="0.25">
      <c r="A7" s="24"/>
      <c r="B7" s="10"/>
      <c r="C7" s="10"/>
      <c r="D7" s="27">
        <v>8.33</v>
      </c>
      <c r="E7" s="24"/>
      <c r="F7" s="27">
        <v>12.1</v>
      </c>
      <c r="G7" s="27">
        <v>16.350000000000001</v>
      </c>
      <c r="H7" s="23">
        <v>99</v>
      </c>
      <c r="I7" s="13">
        <v>347</v>
      </c>
      <c r="J7" s="13">
        <v>176</v>
      </c>
      <c r="K7" s="13">
        <v>20</v>
      </c>
      <c r="L7" s="13">
        <v>21.5</v>
      </c>
      <c r="M7" s="86"/>
      <c r="N7" s="13"/>
      <c r="O7" s="13"/>
      <c r="P7" s="25"/>
      <c r="Q7" s="10"/>
      <c r="R7" s="25"/>
      <c r="S7" s="166">
        <v>2</v>
      </c>
      <c r="T7" s="24"/>
      <c r="U7" s="10"/>
      <c r="V7" s="10"/>
      <c r="W7" s="27">
        <v>6.12</v>
      </c>
      <c r="X7" s="24"/>
      <c r="Y7" s="27">
        <v>8.07</v>
      </c>
      <c r="Z7" s="27">
        <v>10.15</v>
      </c>
      <c r="AA7" s="23">
        <v>99</v>
      </c>
      <c r="AB7" s="13"/>
      <c r="AC7" s="13"/>
      <c r="AD7" s="25"/>
      <c r="AE7" s="13">
        <v>257</v>
      </c>
      <c r="AF7" s="13">
        <v>141</v>
      </c>
      <c r="AG7" s="13">
        <v>17</v>
      </c>
      <c r="AH7" s="13">
        <v>8.8000000000000007</v>
      </c>
      <c r="AI7" s="10"/>
      <c r="AJ7" s="25"/>
      <c r="AK7" s="166">
        <v>2</v>
      </c>
    </row>
    <row r="8" spans="1:37" s="9" customFormat="1" ht="15" customHeight="1" x14ac:dyDescent="0.25">
      <c r="A8" s="24"/>
      <c r="B8" s="10"/>
      <c r="C8" s="10"/>
      <c r="D8" s="27">
        <v>8.36</v>
      </c>
      <c r="E8" s="24"/>
      <c r="F8" s="27">
        <v>12.2</v>
      </c>
      <c r="G8" s="27">
        <v>16.399999999999999</v>
      </c>
      <c r="H8" s="23">
        <v>98</v>
      </c>
      <c r="I8" s="13">
        <v>349</v>
      </c>
      <c r="J8" s="13">
        <v>177</v>
      </c>
      <c r="K8" s="13">
        <v>21</v>
      </c>
      <c r="L8" s="13">
        <v>22</v>
      </c>
      <c r="M8" s="86"/>
      <c r="N8" s="13"/>
      <c r="O8" s="13"/>
      <c r="P8" s="32">
        <v>0</v>
      </c>
      <c r="Q8" s="10"/>
      <c r="R8" s="25"/>
      <c r="S8" s="166">
        <v>3</v>
      </c>
      <c r="T8" s="24"/>
      <c r="U8" s="10"/>
      <c r="V8" s="10"/>
      <c r="W8" s="27">
        <v>6.14</v>
      </c>
      <c r="X8" s="24"/>
      <c r="Y8" s="27">
        <v>8.15</v>
      </c>
      <c r="Z8" s="27">
        <v>10.199999999999999</v>
      </c>
      <c r="AA8" s="23">
        <v>98</v>
      </c>
      <c r="AB8" s="13"/>
      <c r="AC8" s="13"/>
      <c r="AD8" s="32">
        <v>1</v>
      </c>
      <c r="AE8" s="13">
        <v>259</v>
      </c>
      <c r="AF8" s="13">
        <v>142</v>
      </c>
      <c r="AG8" s="13">
        <v>18</v>
      </c>
      <c r="AH8" s="13">
        <v>9</v>
      </c>
      <c r="AI8" s="10"/>
      <c r="AJ8" s="25"/>
      <c r="AK8" s="166">
        <v>3</v>
      </c>
    </row>
    <row r="9" spans="1:37" s="9" customFormat="1" ht="15" customHeight="1" x14ac:dyDescent="0.25">
      <c r="A9" s="24"/>
      <c r="B9" s="10"/>
      <c r="C9" s="10"/>
      <c r="D9" s="27">
        <v>8.39</v>
      </c>
      <c r="E9" s="24"/>
      <c r="F9" s="27">
        <v>12.31</v>
      </c>
      <c r="G9" s="27">
        <v>16.45</v>
      </c>
      <c r="H9" s="23">
        <v>97</v>
      </c>
      <c r="I9" s="13">
        <v>351</v>
      </c>
      <c r="J9" s="13">
        <v>178</v>
      </c>
      <c r="K9" s="13">
        <v>22</v>
      </c>
      <c r="L9" s="13">
        <v>22.4</v>
      </c>
      <c r="M9" s="86">
        <v>3</v>
      </c>
      <c r="N9" s="13">
        <v>8</v>
      </c>
      <c r="O9" s="13">
        <v>20</v>
      </c>
      <c r="P9" s="25"/>
      <c r="Q9" s="13">
        <v>10</v>
      </c>
      <c r="R9" s="32">
        <v>13</v>
      </c>
      <c r="S9" s="166">
        <v>4</v>
      </c>
      <c r="T9" s="24"/>
      <c r="U9" s="10"/>
      <c r="V9" s="13">
        <v>11.6</v>
      </c>
      <c r="W9" s="27">
        <v>6.17</v>
      </c>
      <c r="X9" s="24"/>
      <c r="Y9" s="27">
        <v>8.23</v>
      </c>
      <c r="Z9" s="27">
        <v>10.25</v>
      </c>
      <c r="AA9" s="23">
        <v>97</v>
      </c>
      <c r="AB9" s="13">
        <v>7</v>
      </c>
      <c r="AC9" s="13">
        <v>5</v>
      </c>
      <c r="AD9" s="25"/>
      <c r="AE9" s="13">
        <v>261</v>
      </c>
      <c r="AF9" s="13">
        <v>143</v>
      </c>
      <c r="AG9" s="13">
        <v>19</v>
      </c>
      <c r="AH9" s="13">
        <v>9.3000000000000007</v>
      </c>
      <c r="AI9" s="13">
        <v>10</v>
      </c>
      <c r="AJ9" s="32">
        <v>13</v>
      </c>
      <c r="AK9" s="166">
        <v>4</v>
      </c>
    </row>
    <row r="10" spans="1:37" s="9" customFormat="1" ht="15" customHeight="1" x14ac:dyDescent="0.25">
      <c r="A10" s="24"/>
      <c r="B10" s="10"/>
      <c r="C10" s="13">
        <v>10.8</v>
      </c>
      <c r="D10" s="27">
        <v>8.42</v>
      </c>
      <c r="E10" s="24"/>
      <c r="F10" s="27">
        <v>12.42</v>
      </c>
      <c r="G10" s="27">
        <v>16.5</v>
      </c>
      <c r="H10" s="23">
        <v>96</v>
      </c>
      <c r="I10" s="13">
        <v>353</v>
      </c>
      <c r="J10" s="13">
        <v>179</v>
      </c>
      <c r="K10" s="13">
        <v>23</v>
      </c>
      <c r="L10" s="13">
        <v>22.7</v>
      </c>
      <c r="M10" s="86"/>
      <c r="N10" s="13"/>
      <c r="O10" s="13"/>
      <c r="P10" s="25"/>
      <c r="Q10" s="10"/>
      <c r="R10" s="32"/>
      <c r="S10" s="166">
        <v>5</v>
      </c>
      <c r="T10" s="24"/>
      <c r="U10" s="10"/>
      <c r="V10" s="10"/>
      <c r="W10" s="27">
        <v>6.2</v>
      </c>
      <c r="X10" s="24"/>
      <c r="Y10" s="27">
        <v>8.32</v>
      </c>
      <c r="Z10" s="27">
        <v>10.3</v>
      </c>
      <c r="AA10" s="23">
        <v>96</v>
      </c>
      <c r="AB10" s="13"/>
      <c r="AC10" s="13"/>
      <c r="AD10" s="25"/>
      <c r="AE10" s="13">
        <v>263</v>
      </c>
      <c r="AF10" s="13">
        <v>144</v>
      </c>
      <c r="AG10" s="13">
        <v>20</v>
      </c>
      <c r="AH10" s="13">
        <v>9.6</v>
      </c>
      <c r="AI10" s="10"/>
      <c r="AJ10" s="32"/>
      <c r="AK10" s="166">
        <v>5</v>
      </c>
    </row>
    <row r="11" spans="1:37" s="9" customFormat="1" ht="15" customHeight="1" x14ac:dyDescent="0.25">
      <c r="A11" s="24"/>
      <c r="B11" s="13">
        <v>6.8</v>
      </c>
      <c r="C11" s="10"/>
      <c r="D11" s="27">
        <v>8.4600000000000009</v>
      </c>
      <c r="E11" s="28">
        <v>5.6</v>
      </c>
      <c r="F11" s="27">
        <v>12.54</v>
      </c>
      <c r="G11" s="27">
        <v>16.55</v>
      </c>
      <c r="H11" s="23">
        <v>95</v>
      </c>
      <c r="I11" s="13">
        <v>355</v>
      </c>
      <c r="J11" s="13">
        <v>180</v>
      </c>
      <c r="K11" s="13">
        <v>24</v>
      </c>
      <c r="L11" s="13">
        <v>23</v>
      </c>
      <c r="M11" s="86"/>
      <c r="N11" s="13"/>
      <c r="O11" s="13"/>
      <c r="P11" s="32"/>
      <c r="Q11" s="10"/>
      <c r="R11" s="25"/>
      <c r="S11" s="166">
        <v>6</v>
      </c>
      <c r="T11" s="24"/>
      <c r="U11" s="13">
        <v>7.7</v>
      </c>
      <c r="V11" s="13">
        <v>11.7</v>
      </c>
      <c r="W11" s="27">
        <v>6.24</v>
      </c>
      <c r="X11" s="28">
        <v>5.9</v>
      </c>
      <c r="Y11" s="27">
        <v>8.41</v>
      </c>
      <c r="Z11" s="27">
        <v>10.35</v>
      </c>
      <c r="AA11" s="23">
        <v>95</v>
      </c>
      <c r="AB11" s="13"/>
      <c r="AC11" s="13"/>
      <c r="AD11" s="32">
        <v>2</v>
      </c>
      <c r="AE11" s="13">
        <v>265</v>
      </c>
      <c r="AF11" s="13">
        <v>145</v>
      </c>
      <c r="AG11" s="13">
        <v>21</v>
      </c>
      <c r="AH11" s="13">
        <v>9.8000000000000007</v>
      </c>
      <c r="AI11" s="10"/>
      <c r="AJ11" s="25"/>
      <c r="AK11" s="166">
        <v>6</v>
      </c>
    </row>
    <row r="12" spans="1:37" s="9" customFormat="1" ht="15" customHeight="1" x14ac:dyDescent="0.25">
      <c r="A12" s="24"/>
      <c r="B12" s="10"/>
      <c r="C12" s="10"/>
      <c r="D12" s="27">
        <v>8.5</v>
      </c>
      <c r="E12" s="24"/>
      <c r="F12" s="27">
        <v>13.06</v>
      </c>
      <c r="G12" s="27">
        <v>17.010000000000002</v>
      </c>
      <c r="H12" s="23">
        <v>94</v>
      </c>
      <c r="I12" s="13">
        <v>357</v>
      </c>
      <c r="J12" s="13">
        <v>181</v>
      </c>
      <c r="K12" s="13">
        <v>25</v>
      </c>
      <c r="L12" s="13">
        <v>23.4</v>
      </c>
      <c r="M12" s="86">
        <v>4</v>
      </c>
      <c r="N12" s="13"/>
      <c r="O12" s="13"/>
      <c r="P12" s="32">
        <v>1</v>
      </c>
      <c r="Q12" s="13"/>
      <c r="R12" s="25"/>
      <c r="S12" s="166">
        <v>7</v>
      </c>
      <c r="T12" s="24"/>
      <c r="U12" s="10"/>
      <c r="V12" s="10"/>
      <c r="W12" s="27">
        <v>6.28</v>
      </c>
      <c r="X12" s="24"/>
      <c r="Y12" s="27">
        <v>8.5</v>
      </c>
      <c r="Z12" s="27">
        <v>10.41</v>
      </c>
      <c r="AA12" s="23">
        <v>94</v>
      </c>
      <c r="AB12" s="13"/>
      <c r="AC12" s="13"/>
      <c r="AD12" s="25"/>
      <c r="AE12" s="13">
        <v>267</v>
      </c>
      <c r="AF12" s="13">
        <v>146</v>
      </c>
      <c r="AG12" s="13">
        <v>22</v>
      </c>
      <c r="AH12" s="13">
        <v>10</v>
      </c>
      <c r="AI12" s="13"/>
      <c r="AJ12" s="25"/>
      <c r="AK12" s="166">
        <v>7</v>
      </c>
    </row>
    <row r="13" spans="1:37" s="9" customFormat="1" ht="15" customHeight="1" x14ac:dyDescent="0.25">
      <c r="A13" s="24"/>
      <c r="B13" s="10"/>
      <c r="C13" s="10"/>
      <c r="D13" s="27">
        <v>8.5500000000000007</v>
      </c>
      <c r="E13" s="24"/>
      <c r="F13" s="27">
        <v>13.19</v>
      </c>
      <c r="G13" s="27">
        <v>17.07</v>
      </c>
      <c r="H13" s="23">
        <v>93</v>
      </c>
      <c r="I13" s="13">
        <v>358</v>
      </c>
      <c r="J13" s="13">
        <v>182</v>
      </c>
      <c r="K13" s="13">
        <v>26</v>
      </c>
      <c r="L13" s="13">
        <v>23.7</v>
      </c>
      <c r="M13" s="86"/>
      <c r="N13" s="13">
        <v>9</v>
      </c>
      <c r="O13" s="13">
        <v>21</v>
      </c>
      <c r="P13" s="25"/>
      <c r="Q13" s="13">
        <v>11</v>
      </c>
      <c r="R13" s="32">
        <v>14</v>
      </c>
      <c r="S13" s="166">
        <v>8</v>
      </c>
      <c r="T13" s="24"/>
      <c r="U13" s="10"/>
      <c r="V13" s="13">
        <v>11.8</v>
      </c>
      <c r="W13" s="27">
        <v>6.32</v>
      </c>
      <c r="X13" s="24"/>
      <c r="Y13" s="27">
        <v>8.59</v>
      </c>
      <c r="Z13" s="27">
        <v>10.47</v>
      </c>
      <c r="AA13" s="23">
        <v>93</v>
      </c>
      <c r="AB13" s="13">
        <v>8</v>
      </c>
      <c r="AC13" s="13">
        <v>6</v>
      </c>
      <c r="AD13" s="25"/>
      <c r="AE13" s="13">
        <v>268</v>
      </c>
      <c r="AF13" s="13">
        <v>147</v>
      </c>
      <c r="AG13" s="13">
        <v>23</v>
      </c>
      <c r="AH13" s="13">
        <v>10.3</v>
      </c>
      <c r="AI13" s="13">
        <v>11</v>
      </c>
      <c r="AJ13" s="32">
        <v>14</v>
      </c>
      <c r="AK13" s="166">
        <v>8</v>
      </c>
    </row>
    <row r="14" spans="1:37" s="9" customFormat="1" ht="15" customHeight="1" x14ac:dyDescent="0.25">
      <c r="A14" s="24"/>
      <c r="B14" s="10"/>
      <c r="C14" s="13">
        <v>10.9</v>
      </c>
      <c r="D14" s="27">
        <v>9</v>
      </c>
      <c r="E14" s="24"/>
      <c r="F14" s="27">
        <v>13.33</v>
      </c>
      <c r="G14" s="27">
        <v>17.14</v>
      </c>
      <c r="H14" s="23">
        <v>92</v>
      </c>
      <c r="I14" s="13">
        <v>359</v>
      </c>
      <c r="J14" s="13">
        <v>183</v>
      </c>
      <c r="K14" s="13">
        <v>27</v>
      </c>
      <c r="L14" s="13">
        <v>24</v>
      </c>
      <c r="M14" s="86"/>
      <c r="N14" s="13"/>
      <c r="O14" s="13"/>
      <c r="P14" s="25"/>
      <c r="Q14" s="13"/>
      <c r="R14" s="25"/>
      <c r="S14" s="166">
        <v>9</v>
      </c>
      <c r="T14" s="28">
        <v>4.3</v>
      </c>
      <c r="U14" s="10"/>
      <c r="V14" s="13">
        <v>11.9</v>
      </c>
      <c r="W14" s="27">
        <v>6.36</v>
      </c>
      <c r="X14" s="24"/>
      <c r="Y14" s="27">
        <v>9.08</v>
      </c>
      <c r="Z14" s="27">
        <v>10.54</v>
      </c>
      <c r="AA14" s="23">
        <v>92</v>
      </c>
      <c r="AB14" s="13"/>
      <c r="AC14" s="13"/>
      <c r="AD14" s="32">
        <v>3</v>
      </c>
      <c r="AE14" s="13">
        <v>269</v>
      </c>
      <c r="AF14" s="13">
        <v>148</v>
      </c>
      <c r="AG14" s="13">
        <v>24</v>
      </c>
      <c r="AH14" s="13">
        <v>10.6</v>
      </c>
      <c r="AI14" s="13"/>
      <c r="AJ14" s="25"/>
      <c r="AK14" s="166">
        <v>9</v>
      </c>
    </row>
    <row r="15" spans="1:37" s="9" customFormat="1" ht="15" customHeight="1" x14ac:dyDescent="0.25">
      <c r="A15" s="24"/>
      <c r="B15" s="10"/>
      <c r="C15" s="10"/>
      <c r="D15" s="27">
        <v>9.0500000000000007</v>
      </c>
      <c r="E15" s="24"/>
      <c r="F15" s="27">
        <v>13.47</v>
      </c>
      <c r="G15" s="27">
        <v>17.22</v>
      </c>
      <c r="H15" s="23">
        <v>91</v>
      </c>
      <c r="I15" s="13">
        <v>360</v>
      </c>
      <c r="J15" s="13">
        <v>184</v>
      </c>
      <c r="K15" s="13">
        <v>28</v>
      </c>
      <c r="L15" s="13">
        <v>24.3</v>
      </c>
      <c r="M15" s="86">
        <v>5</v>
      </c>
      <c r="N15" s="13"/>
      <c r="O15" s="13"/>
      <c r="P15" s="25"/>
      <c r="Q15" s="10"/>
      <c r="R15" s="25"/>
      <c r="S15" s="166">
        <v>10</v>
      </c>
      <c r="T15" s="24"/>
      <c r="U15" s="10"/>
      <c r="V15" s="13">
        <v>12</v>
      </c>
      <c r="W15" s="27">
        <v>6.4</v>
      </c>
      <c r="X15" s="24"/>
      <c r="Y15" s="27">
        <v>9.18</v>
      </c>
      <c r="Z15" s="27">
        <v>11.02</v>
      </c>
      <c r="AA15" s="23">
        <v>91</v>
      </c>
      <c r="AB15" s="13"/>
      <c r="AC15" s="13"/>
      <c r="AD15" s="25"/>
      <c r="AE15" s="13">
        <v>270</v>
      </c>
      <c r="AF15" s="13">
        <v>149</v>
      </c>
      <c r="AG15" s="13">
        <v>25</v>
      </c>
      <c r="AH15" s="13">
        <v>10.8</v>
      </c>
      <c r="AI15" s="10"/>
      <c r="AJ15" s="25"/>
      <c r="AK15" s="166">
        <v>10</v>
      </c>
    </row>
    <row r="16" spans="1:37" s="9" customFormat="1" ht="15" customHeight="1" x14ac:dyDescent="0.25">
      <c r="A16" s="24"/>
      <c r="B16" s="13">
        <v>6.9</v>
      </c>
      <c r="C16" s="10"/>
      <c r="D16" s="27">
        <v>9.1</v>
      </c>
      <c r="E16" s="28">
        <v>5.7</v>
      </c>
      <c r="F16" s="27">
        <v>14.01</v>
      </c>
      <c r="G16" s="27">
        <v>17.309999999999999</v>
      </c>
      <c r="H16" s="23">
        <v>90</v>
      </c>
      <c r="I16" s="13">
        <v>361</v>
      </c>
      <c r="J16" s="13">
        <v>185</v>
      </c>
      <c r="K16" s="13">
        <v>29</v>
      </c>
      <c r="L16" s="13">
        <v>24.6</v>
      </c>
      <c r="M16" s="86"/>
      <c r="N16" s="13"/>
      <c r="O16" s="13"/>
      <c r="P16" s="32">
        <v>2</v>
      </c>
      <c r="Q16" s="13"/>
      <c r="R16" s="32"/>
      <c r="S16" s="166">
        <v>11</v>
      </c>
      <c r="T16" s="24"/>
      <c r="U16" s="13">
        <v>7.8</v>
      </c>
      <c r="V16" s="13">
        <v>12.1</v>
      </c>
      <c r="W16" s="27">
        <v>6.45</v>
      </c>
      <c r="X16" s="28">
        <v>6</v>
      </c>
      <c r="Y16" s="27">
        <v>9.2799999999999994</v>
      </c>
      <c r="Z16" s="27">
        <v>11.1</v>
      </c>
      <c r="AA16" s="23">
        <v>90</v>
      </c>
      <c r="AB16" s="13"/>
      <c r="AC16" s="13"/>
      <c r="AD16" s="32"/>
      <c r="AE16" s="13">
        <v>271</v>
      </c>
      <c r="AF16" s="13">
        <v>150</v>
      </c>
      <c r="AG16" s="13">
        <v>26</v>
      </c>
      <c r="AH16" s="13">
        <v>11</v>
      </c>
      <c r="AI16" s="13"/>
      <c r="AJ16" s="32"/>
      <c r="AK16" s="166">
        <v>11</v>
      </c>
    </row>
    <row r="17" spans="1:37" s="9" customFormat="1" ht="15" customHeight="1" x14ac:dyDescent="0.25">
      <c r="A17" s="24"/>
      <c r="B17" s="10"/>
      <c r="C17" s="13">
        <v>11</v>
      </c>
      <c r="D17" s="27">
        <v>9.15</v>
      </c>
      <c r="E17" s="24"/>
      <c r="F17" s="27">
        <v>14.15</v>
      </c>
      <c r="G17" s="27">
        <v>17.399999999999999</v>
      </c>
      <c r="H17" s="23">
        <v>89</v>
      </c>
      <c r="I17" s="13">
        <v>362</v>
      </c>
      <c r="J17" s="13">
        <v>186</v>
      </c>
      <c r="K17" s="13"/>
      <c r="L17" s="13">
        <v>24.8</v>
      </c>
      <c r="M17" s="86"/>
      <c r="N17" s="13">
        <v>10</v>
      </c>
      <c r="O17" s="13">
        <v>22</v>
      </c>
      <c r="P17" s="25"/>
      <c r="Q17" s="13">
        <v>12</v>
      </c>
      <c r="R17" s="32">
        <v>15</v>
      </c>
      <c r="S17" s="166">
        <v>12</v>
      </c>
      <c r="T17" s="24"/>
      <c r="U17" s="10"/>
      <c r="V17" s="13">
        <v>12.2</v>
      </c>
      <c r="W17" s="27">
        <v>6.5</v>
      </c>
      <c r="X17" s="24"/>
      <c r="Y17" s="27">
        <v>9.3800000000000008</v>
      </c>
      <c r="Z17" s="27">
        <v>11.18</v>
      </c>
      <c r="AA17" s="23">
        <v>89</v>
      </c>
      <c r="AB17" s="13">
        <v>9</v>
      </c>
      <c r="AC17" s="13">
        <v>7</v>
      </c>
      <c r="AD17" s="25"/>
      <c r="AE17" s="13">
        <v>272</v>
      </c>
      <c r="AF17" s="13">
        <v>151</v>
      </c>
      <c r="AG17" s="13"/>
      <c r="AH17" s="13">
        <v>11.2</v>
      </c>
      <c r="AI17" s="13">
        <v>12</v>
      </c>
      <c r="AJ17" s="32">
        <v>15</v>
      </c>
      <c r="AK17" s="166">
        <v>12</v>
      </c>
    </row>
    <row r="18" spans="1:37" s="9" customFormat="1" ht="15" customHeight="1" x14ac:dyDescent="0.25">
      <c r="A18" s="28">
        <v>4</v>
      </c>
      <c r="B18" s="10"/>
      <c r="C18" s="10"/>
      <c r="D18" s="27">
        <v>9.1999999999999993</v>
      </c>
      <c r="E18" s="24"/>
      <c r="F18" s="27">
        <v>14.3</v>
      </c>
      <c r="G18" s="27">
        <v>17.5</v>
      </c>
      <c r="H18" s="23">
        <v>88</v>
      </c>
      <c r="I18" s="13">
        <v>363</v>
      </c>
      <c r="J18" s="13">
        <v>187</v>
      </c>
      <c r="K18" s="13">
        <v>30</v>
      </c>
      <c r="L18" s="13">
        <v>25</v>
      </c>
      <c r="M18" s="86">
        <v>6</v>
      </c>
      <c r="N18" s="13"/>
      <c r="O18" s="13"/>
      <c r="P18" s="25"/>
      <c r="Q18" s="13"/>
      <c r="R18" s="25"/>
      <c r="S18" s="166">
        <v>13</v>
      </c>
      <c r="T18" s="24"/>
      <c r="U18" s="10"/>
      <c r="V18" s="13">
        <v>12.3</v>
      </c>
      <c r="W18" s="27">
        <v>6.55</v>
      </c>
      <c r="X18" s="24"/>
      <c r="Y18" s="27">
        <v>9.49</v>
      </c>
      <c r="Z18" s="27">
        <v>11.26</v>
      </c>
      <c r="AA18" s="23">
        <v>88</v>
      </c>
      <c r="AB18" s="13"/>
      <c r="AC18" s="13"/>
      <c r="AD18" s="32">
        <v>4</v>
      </c>
      <c r="AE18" s="13">
        <v>273</v>
      </c>
      <c r="AF18" s="13">
        <v>152</v>
      </c>
      <c r="AG18" s="13">
        <v>27</v>
      </c>
      <c r="AH18" s="13">
        <v>11.4</v>
      </c>
      <c r="AI18" s="13"/>
      <c r="AJ18" s="25"/>
      <c r="AK18" s="166">
        <v>13</v>
      </c>
    </row>
    <row r="19" spans="1:37" s="9" customFormat="1" ht="15" customHeight="1" x14ac:dyDescent="0.25">
      <c r="A19" s="24"/>
      <c r="B19" s="10"/>
      <c r="C19" s="10"/>
      <c r="D19" s="27">
        <v>9.25</v>
      </c>
      <c r="E19" s="24"/>
      <c r="F19" s="27">
        <v>14.45</v>
      </c>
      <c r="G19" s="27">
        <v>18</v>
      </c>
      <c r="H19" s="23">
        <v>87</v>
      </c>
      <c r="I19" s="13">
        <v>364</v>
      </c>
      <c r="J19" s="13">
        <v>188</v>
      </c>
      <c r="K19" s="13"/>
      <c r="L19" s="13">
        <v>25.2</v>
      </c>
      <c r="M19" s="86"/>
      <c r="N19" s="13"/>
      <c r="O19" s="13"/>
      <c r="P19" s="25"/>
      <c r="Q19" s="10"/>
      <c r="R19" s="32"/>
      <c r="S19" s="166">
        <v>14</v>
      </c>
      <c r="T19" s="24"/>
      <c r="U19" s="10"/>
      <c r="V19" s="13">
        <v>12.4</v>
      </c>
      <c r="W19" s="27">
        <v>7</v>
      </c>
      <c r="X19" s="24"/>
      <c r="Y19" s="27">
        <v>10</v>
      </c>
      <c r="Z19" s="27">
        <v>11.34</v>
      </c>
      <c r="AA19" s="23">
        <v>87</v>
      </c>
      <c r="AB19" s="13"/>
      <c r="AC19" s="13"/>
      <c r="AD19" s="25"/>
      <c r="AE19" s="13">
        <v>274</v>
      </c>
      <c r="AF19" s="13">
        <v>153</v>
      </c>
      <c r="AG19" s="13"/>
      <c r="AH19" s="13">
        <v>11.6</v>
      </c>
      <c r="AI19" s="10"/>
      <c r="AJ19" s="32"/>
      <c r="AK19" s="166">
        <v>14</v>
      </c>
    </row>
    <row r="20" spans="1:37" s="9" customFormat="1" ht="15" customHeight="1" x14ac:dyDescent="0.25">
      <c r="A20" s="24"/>
      <c r="B20" s="13">
        <v>7</v>
      </c>
      <c r="C20" s="13">
        <v>11.1</v>
      </c>
      <c r="D20" s="27">
        <v>9.3000000000000007</v>
      </c>
      <c r="E20" s="28">
        <v>5.8</v>
      </c>
      <c r="F20" s="27">
        <v>15</v>
      </c>
      <c r="G20" s="27">
        <v>18.100000000000001</v>
      </c>
      <c r="H20" s="23">
        <v>86</v>
      </c>
      <c r="I20" s="13">
        <v>365</v>
      </c>
      <c r="J20" s="13">
        <v>189</v>
      </c>
      <c r="K20" s="13">
        <v>31</v>
      </c>
      <c r="L20" s="13">
        <v>25.4</v>
      </c>
      <c r="M20" s="86"/>
      <c r="N20" s="13"/>
      <c r="O20" s="13"/>
      <c r="P20" s="32">
        <v>3</v>
      </c>
      <c r="Q20" s="13"/>
      <c r="R20" s="25"/>
      <c r="S20" s="166">
        <v>15</v>
      </c>
      <c r="T20" s="24"/>
      <c r="U20" s="13">
        <v>7.9</v>
      </c>
      <c r="V20" s="13">
        <v>12.5</v>
      </c>
      <c r="W20" s="27">
        <v>7.05</v>
      </c>
      <c r="X20" s="28">
        <v>6.1</v>
      </c>
      <c r="Y20" s="27">
        <v>10.119999999999999</v>
      </c>
      <c r="Z20" s="27">
        <v>11.42</v>
      </c>
      <c r="AA20" s="23">
        <v>86</v>
      </c>
      <c r="AB20" s="13"/>
      <c r="AC20" s="13"/>
      <c r="AD20" s="32"/>
      <c r="AE20" s="13">
        <v>275</v>
      </c>
      <c r="AF20" s="13">
        <v>154</v>
      </c>
      <c r="AG20" s="13">
        <v>28</v>
      </c>
      <c r="AH20" s="13">
        <v>11.7</v>
      </c>
      <c r="AI20" s="13"/>
      <c r="AJ20" s="25"/>
      <c r="AK20" s="166">
        <v>15</v>
      </c>
    </row>
    <row r="21" spans="1:37" s="9" customFormat="1" ht="15" customHeight="1" x14ac:dyDescent="0.25">
      <c r="A21" s="24"/>
      <c r="B21" s="10"/>
      <c r="C21" s="10"/>
      <c r="D21" s="27">
        <v>9.35</v>
      </c>
      <c r="E21" s="24"/>
      <c r="F21" s="27">
        <v>15.16</v>
      </c>
      <c r="G21" s="27">
        <v>18.2</v>
      </c>
      <c r="H21" s="23">
        <v>85</v>
      </c>
      <c r="I21" s="13">
        <v>366</v>
      </c>
      <c r="J21" s="13">
        <v>190</v>
      </c>
      <c r="K21" s="13"/>
      <c r="L21" s="13">
        <v>25.6</v>
      </c>
      <c r="M21" s="86"/>
      <c r="N21" s="13">
        <v>11</v>
      </c>
      <c r="O21" s="13">
        <v>23</v>
      </c>
      <c r="P21" s="25"/>
      <c r="Q21" s="13">
        <v>13</v>
      </c>
      <c r="R21" s="32">
        <v>16</v>
      </c>
      <c r="S21" s="166">
        <v>16</v>
      </c>
      <c r="T21" s="28">
        <v>4.4000000000000004</v>
      </c>
      <c r="U21" s="10"/>
      <c r="V21" s="13">
        <v>12.6</v>
      </c>
      <c r="W21" s="27">
        <v>7.1</v>
      </c>
      <c r="X21" s="24"/>
      <c r="Y21" s="27">
        <v>10.24</v>
      </c>
      <c r="Z21" s="27">
        <v>11.51</v>
      </c>
      <c r="AA21" s="23">
        <v>85</v>
      </c>
      <c r="AB21" s="13"/>
      <c r="AC21" s="13"/>
      <c r="AD21" s="25"/>
      <c r="AE21" s="13">
        <v>276</v>
      </c>
      <c r="AF21" s="13">
        <v>155</v>
      </c>
      <c r="AG21" s="13"/>
      <c r="AH21" s="13">
        <v>11.8</v>
      </c>
      <c r="AI21" s="13">
        <v>13</v>
      </c>
      <c r="AJ21" s="32">
        <v>16</v>
      </c>
      <c r="AK21" s="166">
        <v>16</v>
      </c>
    </row>
    <row r="22" spans="1:37" s="9" customFormat="1" ht="15" customHeight="1" x14ac:dyDescent="0.25">
      <c r="A22" s="24"/>
      <c r="B22" s="10"/>
      <c r="C22" s="10"/>
      <c r="D22" s="27">
        <v>9.4</v>
      </c>
      <c r="E22" s="24"/>
      <c r="F22" s="27">
        <v>15.32</v>
      </c>
      <c r="G22" s="27">
        <v>18.3</v>
      </c>
      <c r="H22" s="23">
        <v>84</v>
      </c>
      <c r="I22" s="13">
        <v>367</v>
      </c>
      <c r="J22" s="13">
        <v>191</v>
      </c>
      <c r="K22" s="13">
        <v>32</v>
      </c>
      <c r="L22" s="13">
        <v>25.8</v>
      </c>
      <c r="M22" s="86">
        <v>7</v>
      </c>
      <c r="N22" s="13"/>
      <c r="O22" s="13"/>
      <c r="P22" s="25"/>
      <c r="Q22" s="13"/>
      <c r="R22" s="25"/>
      <c r="S22" s="166">
        <v>17</v>
      </c>
      <c r="T22" s="24"/>
      <c r="U22" s="10"/>
      <c r="V22" s="13">
        <v>12.7</v>
      </c>
      <c r="W22" s="27">
        <v>7.15</v>
      </c>
      <c r="X22" s="24"/>
      <c r="Y22" s="27">
        <v>10.36</v>
      </c>
      <c r="Z22" s="27">
        <v>12</v>
      </c>
      <c r="AA22" s="23">
        <v>84</v>
      </c>
      <c r="AB22" s="13">
        <v>10</v>
      </c>
      <c r="AC22" s="13">
        <v>8</v>
      </c>
      <c r="AD22" s="32">
        <v>5</v>
      </c>
      <c r="AE22" s="13">
        <v>277</v>
      </c>
      <c r="AF22" s="13">
        <v>156</v>
      </c>
      <c r="AG22" s="13">
        <v>29</v>
      </c>
      <c r="AH22" s="13">
        <v>11.9</v>
      </c>
      <c r="AI22" s="13"/>
      <c r="AJ22" s="25"/>
      <c r="AK22" s="166">
        <v>17</v>
      </c>
    </row>
    <row r="23" spans="1:37" s="9" customFormat="1" ht="15" customHeight="1" x14ac:dyDescent="0.25">
      <c r="A23" s="24"/>
      <c r="B23" s="10"/>
      <c r="C23" s="13">
        <v>11.2</v>
      </c>
      <c r="D23" s="27">
        <v>9.4600000000000009</v>
      </c>
      <c r="E23" s="24"/>
      <c r="F23" s="27">
        <v>15.49</v>
      </c>
      <c r="G23" s="27">
        <v>18.399999999999999</v>
      </c>
      <c r="H23" s="23">
        <v>83</v>
      </c>
      <c r="I23" s="13">
        <v>368</v>
      </c>
      <c r="J23" s="13"/>
      <c r="K23" s="13"/>
      <c r="L23" s="13">
        <v>25.9</v>
      </c>
      <c r="M23" s="86"/>
      <c r="N23" s="13"/>
      <c r="O23" s="13"/>
      <c r="P23" s="25"/>
      <c r="Q23" s="10"/>
      <c r="R23" s="32"/>
      <c r="S23" s="166">
        <v>18</v>
      </c>
      <c r="T23" s="24"/>
      <c r="U23" s="10"/>
      <c r="V23" s="13">
        <v>12.8</v>
      </c>
      <c r="W23" s="27">
        <v>7.2</v>
      </c>
      <c r="X23" s="24"/>
      <c r="Y23" s="27">
        <v>10.48</v>
      </c>
      <c r="Z23" s="27">
        <v>12.1</v>
      </c>
      <c r="AA23" s="23">
        <v>83</v>
      </c>
      <c r="AB23" s="13"/>
      <c r="AC23" s="13"/>
      <c r="AD23" s="25"/>
      <c r="AE23" s="13">
        <v>278</v>
      </c>
      <c r="AF23" s="13" t="s">
        <v>120</v>
      </c>
      <c r="AG23" s="13"/>
      <c r="AH23" s="13">
        <v>12</v>
      </c>
      <c r="AI23" s="10"/>
      <c r="AJ23" s="32"/>
      <c r="AK23" s="166">
        <v>18</v>
      </c>
    </row>
    <row r="24" spans="1:37" s="9" customFormat="1" ht="15" customHeight="1" x14ac:dyDescent="0.25">
      <c r="A24" s="24"/>
      <c r="B24" s="13">
        <v>7.1</v>
      </c>
      <c r="C24" s="10"/>
      <c r="D24" s="27">
        <v>9.52</v>
      </c>
      <c r="E24" s="28">
        <v>5.9</v>
      </c>
      <c r="F24" s="27">
        <v>16.059999999999999</v>
      </c>
      <c r="G24" s="27">
        <v>18.5</v>
      </c>
      <c r="H24" s="23">
        <v>82</v>
      </c>
      <c r="I24" s="13">
        <v>369</v>
      </c>
      <c r="J24" s="13">
        <v>192</v>
      </c>
      <c r="K24" s="13">
        <v>33</v>
      </c>
      <c r="L24" s="13">
        <v>26</v>
      </c>
      <c r="M24" s="86"/>
      <c r="N24" s="13"/>
      <c r="O24" s="13"/>
      <c r="P24" s="32">
        <v>4</v>
      </c>
      <c r="Q24" s="13"/>
      <c r="R24" s="25"/>
      <c r="S24" s="166">
        <v>19</v>
      </c>
      <c r="T24" s="24"/>
      <c r="U24" s="13">
        <v>8</v>
      </c>
      <c r="V24" s="13">
        <v>12.9</v>
      </c>
      <c r="W24" s="27">
        <v>7.25</v>
      </c>
      <c r="X24" s="28">
        <v>6.2</v>
      </c>
      <c r="Y24" s="27">
        <v>11</v>
      </c>
      <c r="Z24" s="27">
        <v>12.2</v>
      </c>
      <c r="AA24" s="23">
        <v>82</v>
      </c>
      <c r="AB24" s="13"/>
      <c r="AC24" s="13"/>
      <c r="AD24" s="32"/>
      <c r="AE24" s="13">
        <v>279</v>
      </c>
      <c r="AF24" s="13">
        <v>157</v>
      </c>
      <c r="AG24" s="13">
        <v>30</v>
      </c>
      <c r="AH24" s="13">
        <v>12.2</v>
      </c>
      <c r="AI24" s="13"/>
      <c r="AJ24" s="25"/>
      <c r="AK24" s="166">
        <v>19</v>
      </c>
    </row>
    <row r="25" spans="1:37" s="9" customFormat="1" ht="15" customHeight="1" x14ac:dyDescent="0.25">
      <c r="A25" s="24"/>
      <c r="B25" s="10"/>
      <c r="C25" s="10"/>
      <c r="D25" s="27">
        <v>9.58</v>
      </c>
      <c r="E25" s="24"/>
      <c r="F25" s="27">
        <v>16.239999999999998</v>
      </c>
      <c r="G25" s="27">
        <v>19</v>
      </c>
      <c r="H25" s="23">
        <v>81</v>
      </c>
      <c r="I25" s="13">
        <v>370</v>
      </c>
      <c r="J25" s="13"/>
      <c r="K25" s="13"/>
      <c r="L25" s="13">
        <v>26.2</v>
      </c>
      <c r="M25" s="86"/>
      <c r="N25" s="13">
        <v>12</v>
      </c>
      <c r="O25" s="13">
        <v>24</v>
      </c>
      <c r="P25" s="25"/>
      <c r="Q25" s="13">
        <v>14</v>
      </c>
      <c r="R25" s="32">
        <v>17</v>
      </c>
      <c r="S25" s="166">
        <v>20</v>
      </c>
      <c r="T25" s="24"/>
      <c r="U25" s="10"/>
      <c r="V25" s="13">
        <v>13</v>
      </c>
      <c r="W25" s="27">
        <v>7.3</v>
      </c>
      <c r="X25" s="24"/>
      <c r="Y25" s="27">
        <v>11.13</v>
      </c>
      <c r="Z25" s="27">
        <v>12.3</v>
      </c>
      <c r="AA25" s="23">
        <v>81</v>
      </c>
      <c r="AB25" s="13"/>
      <c r="AC25" s="13"/>
      <c r="AD25" s="25"/>
      <c r="AE25" s="13">
        <v>280</v>
      </c>
      <c r="AF25" s="13"/>
      <c r="AG25" s="13"/>
      <c r="AH25" s="13">
        <v>12.4</v>
      </c>
      <c r="AI25" s="13">
        <v>14</v>
      </c>
      <c r="AJ25" s="32">
        <v>17</v>
      </c>
      <c r="AK25" s="166">
        <v>20</v>
      </c>
    </row>
    <row r="26" spans="1:37" s="9" customFormat="1" ht="15" customHeight="1" x14ac:dyDescent="0.25">
      <c r="A26" s="24"/>
      <c r="B26" s="10"/>
      <c r="C26" s="13">
        <v>11.3</v>
      </c>
      <c r="D26" s="27">
        <v>10.039999999999999</v>
      </c>
      <c r="E26" s="24"/>
      <c r="F26" s="27">
        <v>16.420000000000002</v>
      </c>
      <c r="G26" s="27">
        <v>19.11</v>
      </c>
      <c r="H26" s="23">
        <v>80</v>
      </c>
      <c r="I26" s="13">
        <v>371</v>
      </c>
      <c r="J26" s="13">
        <v>193</v>
      </c>
      <c r="K26" s="13">
        <v>34</v>
      </c>
      <c r="L26" s="13">
        <v>26.4</v>
      </c>
      <c r="M26" s="86">
        <v>8</v>
      </c>
      <c r="N26" s="13"/>
      <c r="O26" s="13"/>
      <c r="P26" s="25"/>
      <c r="Q26" s="13"/>
      <c r="R26" s="25"/>
      <c r="S26" s="166">
        <v>21</v>
      </c>
      <c r="T26" s="24"/>
      <c r="U26" s="10"/>
      <c r="V26" s="13">
        <v>13.1</v>
      </c>
      <c r="W26" s="27">
        <v>7.36</v>
      </c>
      <c r="X26" s="24"/>
      <c r="Y26" s="27">
        <v>11.26</v>
      </c>
      <c r="Z26" s="27">
        <v>12.4</v>
      </c>
      <c r="AA26" s="23">
        <v>80</v>
      </c>
      <c r="AB26" s="13"/>
      <c r="AC26" s="13"/>
      <c r="AD26" s="32">
        <v>6</v>
      </c>
      <c r="AE26" s="13">
        <v>281</v>
      </c>
      <c r="AF26" s="13">
        <v>158</v>
      </c>
      <c r="AG26" s="13">
        <v>31</v>
      </c>
      <c r="AH26" s="13">
        <v>12.6</v>
      </c>
      <c r="AI26" s="13"/>
      <c r="AJ26" s="25"/>
      <c r="AK26" s="166">
        <v>21</v>
      </c>
    </row>
    <row r="27" spans="1:37" s="9" customFormat="1" ht="15" customHeight="1" x14ac:dyDescent="0.25">
      <c r="A27" s="24"/>
      <c r="B27" s="13">
        <v>7.2</v>
      </c>
      <c r="C27" s="10"/>
      <c r="D27" s="27">
        <v>10.1</v>
      </c>
      <c r="E27" s="28">
        <v>6</v>
      </c>
      <c r="F27" s="27">
        <v>17</v>
      </c>
      <c r="G27" s="27">
        <v>19.22</v>
      </c>
      <c r="H27" s="23">
        <v>79</v>
      </c>
      <c r="I27" s="13">
        <v>372</v>
      </c>
      <c r="J27" s="13"/>
      <c r="K27" s="13"/>
      <c r="L27" s="13">
        <v>26.6</v>
      </c>
      <c r="M27" s="86"/>
      <c r="N27" s="13"/>
      <c r="O27" s="13"/>
      <c r="P27" s="32"/>
      <c r="Q27" s="10"/>
      <c r="R27" s="32"/>
      <c r="S27" s="166">
        <v>22</v>
      </c>
      <c r="T27" s="28">
        <v>4.5</v>
      </c>
      <c r="U27" s="13">
        <v>8.1</v>
      </c>
      <c r="V27" s="13">
        <v>13.2</v>
      </c>
      <c r="W27" s="27">
        <v>7.42</v>
      </c>
      <c r="X27" s="28">
        <v>6.3</v>
      </c>
      <c r="Y27" s="27">
        <v>11.4</v>
      </c>
      <c r="Z27" s="27">
        <v>12.5</v>
      </c>
      <c r="AA27" s="23">
        <v>79</v>
      </c>
      <c r="AB27" s="13"/>
      <c r="AC27" s="13"/>
      <c r="AD27" s="32"/>
      <c r="AE27" s="13">
        <v>282</v>
      </c>
      <c r="AF27" s="13"/>
      <c r="AG27" s="13"/>
      <c r="AH27" s="13">
        <v>12.7</v>
      </c>
      <c r="AI27" s="10"/>
      <c r="AJ27" s="32"/>
      <c r="AK27" s="166">
        <v>22</v>
      </c>
    </row>
    <row r="28" spans="1:37" s="9" customFormat="1" ht="15" customHeight="1" x14ac:dyDescent="0.25">
      <c r="A28" s="28">
        <v>4.0999999999999996</v>
      </c>
      <c r="B28" s="10"/>
      <c r="C28" s="13">
        <v>11.4</v>
      </c>
      <c r="D28" s="27">
        <v>10.16</v>
      </c>
      <c r="E28" s="24"/>
      <c r="F28" s="27">
        <v>17.190000000000001</v>
      </c>
      <c r="G28" s="27">
        <v>19.329999999999998</v>
      </c>
      <c r="H28" s="23">
        <v>78</v>
      </c>
      <c r="I28" s="13">
        <v>373</v>
      </c>
      <c r="J28" s="13">
        <v>194</v>
      </c>
      <c r="K28" s="13">
        <v>35</v>
      </c>
      <c r="L28" s="13">
        <v>26.8</v>
      </c>
      <c r="M28" s="86"/>
      <c r="N28" s="13"/>
      <c r="O28" s="13"/>
      <c r="P28" s="25"/>
      <c r="Q28" s="13"/>
      <c r="R28" s="25"/>
      <c r="S28" s="166">
        <v>23</v>
      </c>
      <c r="T28" s="24"/>
      <c r="U28" s="10"/>
      <c r="V28" s="13">
        <v>13.3</v>
      </c>
      <c r="W28" s="27">
        <v>7.48</v>
      </c>
      <c r="X28" s="24"/>
      <c r="Y28" s="27">
        <v>11.55</v>
      </c>
      <c r="Z28" s="27">
        <v>13</v>
      </c>
      <c r="AA28" s="23">
        <v>78</v>
      </c>
      <c r="AB28" s="13"/>
      <c r="AC28" s="13"/>
      <c r="AD28" s="25"/>
      <c r="AE28" s="13">
        <v>283</v>
      </c>
      <c r="AF28" s="13">
        <v>159</v>
      </c>
      <c r="AG28" s="13">
        <v>32</v>
      </c>
      <c r="AH28" s="13">
        <v>12.8</v>
      </c>
      <c r="AI28" s="13"/>
      <c r="AJ28" s="25"/>
      <c r="AK28" s="166">
        <v>23</v>
      </c>
    </row>
    <row r="29" spans="1:37" s="9" customFormat="1" ht="15" customHeight="1" x14ac:dyDescent="0.25">
      <c r="A29" s="24"/>
      <c r="B29" s="10"/>
      <c r="C29" s="10"/>
      <c r="D29" s="27">
        <v>10.220000000000001</v>
      </c>
      <c r="E29" s="24"/>
      <c r="F29" s="27">
        <v>17.38</v>
      </c>
      <c r="G29" s="27">
        <v>19.440000000000001</v>
      </c>
      <c r="H29" s="23">
        <v>77</v>
      </c>
      <c r="I29" s="13">
        <v>374</v>
      </c>
      <c r="J29" s="13"/>
      <c r="K29" s="13"/>
      <c r="L29" s="13">
        <v>26.9</v>
      </c>
      <c r="M29" s="86"/>
      <c r="N29" s="13"/>
      <c r="O29" s="13"/>
      <c r="P29" s="25"/>
      <c r="Q29" s="10"/>
      <c r="R29" s="32"/>
      <c r="S29" s="97">
        <v>24</v>
      </c>
      <c r="T29" s="24"/>
      <c r="U29" s="10"/>
      <c r="V29" s="13">
        <v>13.4</v>
      </c>
      <c r="W29" s="27">
        <v>7.54</v>
      </c>
      <c r="X29" s="24"/>
      <c r="Y29" s="27">
        <v>12.1</v>
      </c>
      <c r="Z29" s="27">
        <v>13.1</v>
      </c>
      <c r="AA29" s="23">
        <v>77</v>
      </c>
      <c r="AB29" s="13"/>
      <c r="AC29" s="13"/>
      <c r="AD29" s="25"/>
      <c r="AE29" s="13">
        <v>284</v>
      </c>
      <c r="AF29" s="13"/>
      <c r="AG29" s="13"/>
      <c r="AH29" s="13">
        <v>12.9</v>
      </c>
      <c r="AI29" s="10"/>
      <c r="AJ29" s="32"/>
      <c r="AK29" s="97">
        <v>24</v>
      </c>
    </row>
    <row r="30" spans="1:37" s="9" customFormat="1" x14ac:dyDescent="0.25">
      <c r="A30" s="24"/>
      <c r="B30" s="13">
        <v>7.3</v>
      </c>
      <c r="C30" s="13">
        <v>11.5</v>
      </c>
      <c r="D30" s="27">
        <v>10.29</v>
      </c>
      <c r="E30" s="28">
        <v>6.1</v>
      </c>
      <c r="F30" s="27">
        <v>17.579999999999998</v>
      </c>
      <c r="G30" s="27">
        <v>19.55</v>
      </c>
      <c r="H30" s="23">
        <v>76</v>
      </c>
      <c r="I30" s="12">
        <v>375</v>
      </c>
      <c r="J30" s="12">
        <v>195</v>
      </c>
      <c r="K30" s="12">
        <v>36</v>
      </c>
      <c r="L30" s="169">
        <v>27</v>
      </c>
      <c r="M30" s="85">
        <v>9</v>
      </c>
      <c r="N30" s="12">
        <v>15</v>
      </c>
      <c r="O30" s="12">
        <v>27</v>
      </c>
      <c r="P30" s="31">
        <v>6</v>
      </c>
      <c r="Q30" s="12">
        <v>15</v>
      </c>
      <c r="R30" s="31">
        <v>18</v>
      </c>
      <c r="S30" s="12">
        <v>25</v>
      </c>
      <c r="T30" s="24"/>
      <c r="U30" s="13">
        <v>8.1999999999999993</v>
      </c>
      <c r="V30" s="13">
        <v>13.5</v>
      </c>
      <c r="W30" s="27">
        <v>8</v>
      </c>
      <c r="X30" s="28">
        <v>6.4</v>
      </c>
      <c r="Y30" s="27">
        <v>12.25</v>
      </c>
      <c r="Z30" s="27">
        <v>13.2</v>
      </c>
      <c r="AA30" s="23">
        <v>76</v>
      </c>
      <c r="AB30" s="12">
        <v>11</v>
      </c>
      <c r="AC30" s="12">
        <v>9</v>
      </c>
      <c r="AD30" s="31">
        <v>7</v>
      </c>
      <c r="AE30" s="169">
        <v>285</v>
      </c>
      <c r="AF30" s="12">
        <v>160</v>
      </c>
      <c r="AG30" s="12">
        <v>33</v>
      </c>
      <c r="AH30" s="169">
        <v>13</v>
      </c>
      <c r="AI30" s="12">
        <v>15</v>
      </c>
      <c r="AJ30" s="31">
        <v>18</v>
      </c>
      <c r="AK30" s="12">
        <v>25</v>
      </c>
    </row>
    <row r="31" spans="1:37" s="9" customFormat="1" ht="15" customHeight="1" x14ac:dyDescent="0.25">
      <c r="A31" s="24"/>
      <c r="B31" s="10"/>
      <c r="C31" s="10"/>
      <c r="D31" s="27">
        <v>10.36</v>
      </c>
      <c r="E31" s="24"/>
      <c r="F31" s="27">
        <v>18.18</v>
      </c>
      <c r="G31" s="27">
        <v>20.059999999999999</v>
      </c>
      <c r="H31" s="23">
        <v>75</v>
      </c>
      <c r="I31" s="13">
        <v>376</v>
      </c>
      <c r="J31" s="13">
        <v>197</v>
      </c>
      <c r="K31" s="13"/>
      <c r="L31" s="13">
        <v>27.2</v>
      </c>
      <c r="M31" s="86"/>
      <c r="N31" s="13"/>
      <c r="O31" s="13"/>
      <c r="P31" s="25"/>
      <c r="Q31" s="10"/>
      <c r="R31" s="32"/>
      <c r="S31" s="166">
        <v>26</v>
      </c>
      <c r="T31" s="24"/>
      <c r="U31" s="10"/>
      <c r="V31" s="13">
        <v>13.6</v>
      </c>
      <c r="W31" s="27">
        <v>8.06</v>
      </c>
      <c r="X31" s="24"/>
      <c r="Y31" s="27">
        <v>12.4</v>
      </c>
      <c r="Z31" s="27">
        <v>13.31</v>
      </c>
      <c r="AA31" s="23">
        <v>75</v>
      </c>
      <c r="AB31" s="13"/>
      <c r="AC31" s="13"/>
      <c r="AD31" s="25"/>
      <c r="AE31" s="13">
        <v>287</v>
      </c>
      <c r="AF31" s="13">
        <v>161</v>
      </c>
      <c r="AG31" s="13"/>
      <c r="AH31" s="13">
        <v>13.3</v>
      </c>
      <c r="AI31" s="10"/>
      <c r="AJ31" s="32"/>
      <c r="AK31" s="166">
        <v>26</v>
      </c>
    </row>
    <row r="32" spans="1:37" s="9" customFormat="1" ht="15" customHeight="1" x14ac:dyDescent="0.25">
      <c r="A32" s="24"/>
      <c r="B32" s="10"/>
      <c r="C32" s="13">
        <v>11.6</v>
      </c>
      <c r="D32" s="27">
        <v>10.43</v>
      </c>
      <c r="E32" s="28">
        <v>6.2</v>
      </c>
      <c r="F32" s="27">
        <v>18.39</v>
      </c>
      <c r="G32" s="27">
        <v>20.18</v>
      </c>
      <c r="H32" s="23">
        <v>74</v>
      </c>
      <c r="I32" s="13">
        <v>377</v>
      </c>
      <c r="J32" s="13">
        <v>198</v>
      </c>
      <c r="K32" s="13"/>
      <c r="L32" s="13">
        <v>27.4</v>
      </c>
      <c r="M32" s="86"/>
      <c r="N32" s="13"/>
      <c r="O32" s="13"/>
      <c r="P32" s="25"/>
      <c r="Q32" s="13">
        <v>16</v>
      </c>
      <c r="R32" s="32">
        <v>19</v>
      </c>
      <c r="S32" s="166">
        <v>27</v>
      </c>
      <c r="T32" s="28">
        <v>4.5999999999999996</v>
      </c>
      <c r="U32" s="10"/>
      <c r="V32" s="13">
        <v>13.7</v>
      </c>
      <c r="W32" s="27">
        <v>8.1199999999999992</v>
      </c>
      <c r="X32" s="24"/>
      <c r="Y32" s="27">
        <v>12.55</v>
      </c>
      <c r="Z32" s="27">
        <v>13.42</v>
      </c>
      <c r="AA32" s="23">
        <v>74</v>
      </c>
      <c r="AB32" s="13"/>
      <c r="AC32" s="13"/>
      <c r="AD32" s="25"/>
      <c r="AE32" s="13">
        <v>288</v>
      </c>
      <c r="AF32" s="13">
        <v>162</v>
      </c>
      <c r="AG32" s="13"/>
      <c r="AH32" s="13">
        <v>13.6</v>
      </c>
      <c r="AI32" s="13">
        <v>16</v>
      </c>
      <c r="AJ32" s="32">
        <v>19</v>
      </c>
      <c r="AK32" s="166">
        <v>27</v>
      </c>
    </row>
    <row r="33" spans="1:37" s="9" customFormat="1" ht="15" customHeight="1" x14ac:dyDescent="0.25">
      <c r="A33" s="24"/>
      <c r="B33" s="13">
        <v>7.4</v>
      </c>
      <c r="C33" s="13">
        <v>11.7</v>
      </c>
      <c r="D33" s="27">
        <v>10.5</v>
      </c>
      <c r="E33" s="24"/>
      <c r="F33" s="27">
        <v>19</v>
      </c>
      <c r="G33" s="27">
        <v>20.3</v>
      </c>
      <c r="H33" s="23">
        <v>73</v>
      </c>
      <c r="I33" s="13">
        <v>378</v>
      </c>
      <c r="J33" s="13">
        <v>199</v>
      </c>
      <c r="K33" s="13">
        <v>37</v>
      </c>
      <c r="L33" s="13">
        <v>27.6</v>
      </c>
      <c r="M33" s="86"/>
      <c r="N33" s="13"/>
      <c r="O33" s="13">
        <v>28</v>
      </c>
      <c r="P33" s="32"/>
      <c r="Q33" s="10"/>
      <c r="R33" s="32"/>
      <c r="S33" s="166">
        <v>28</v>
      </c>
      <c r="T33" s="24"/>
      <c r="U33" s="13">
        <v>8.3000000000000007</v>
      </c>
      <c r="V33" s="13">
        <v>13.8</v>
      </c>
      <c r="W33" s="27">
        <v>8.18</v>
      </c>
      <c r="X33" s="28">
        <v>6.5</v>
      </c>
      <c r="Y33" s="27">
        <v>13.1</v>
      </c>
      <c r="Z33" s="27">
        <v>13.53</v>
      </c>
      <c r="AA33" s="23">
        <v>73</v>
      </c>
      <c r="AB33" s="13"/>
      <c r="AC33" s="13"/>
      <c r="AD33" s="32"/>
      <c r="AE33" s="13">
        <v>289</v>
      </c>
      <c r="AF33" s="13">
        <v>163</v>
      </c>
      <c r="AG33" s="13"/>
      <c r="AH33" s="13">
        <v>13.8</v>
      </c>
      <c r="AI33" s="10"/>
      <c r="AJ33" s="32"/>
      <c r="AK33" s="166">
        <v>28</v>
      </c>
    </row>
    <row r="34" spans="1:37" s="9" customFormat="1" ht="15" customHeight="1" x14ac:dyDescent="0.25">
      <c r="A34" s="24"/>
      <c r="B34" s="10"/>
      <c r="C34" s="13">
        <v>11.8</v>
      </c>
      <c r="D34" s="27">
        <v>10.57</v>
      </c>
      <c r="E34" s="28">
        <v>6.3</v>
      </c>
      <c r="F34" s="27">
        <v>19.22</v>
      </c>
      <c r="G34" s="27">
        <v>20.420000000000002</v>
      </c>
      <c r="H34" s="23">
        <v>72</v>
      </c>
      <c r="I34" s="13">
        <v>379</v>
      </c>
      <c r="J34" s="13">
        <v>200</v>
      </c>
      <c r="K34" s="13"/>
      <c r="L34" s="13">
        <v>27.7</v>
      </c>
      <c r="M34" s="86"/>
      <c r="N34" s="13">
        <v>16</v>
      </c>
      <c r="O34" s="13"/>
      <c r="P34" s="25"/>
      <c r="Q34" s="13"/>
      <c r="R34" s="32">
        <v>20</v>
      </c>
      <c r="S34" s="166">
        <v>29</v>
      </c>
      <c r="T34" s="24"/>
      <c r="U34" s="10"/>
      <c r="V34" s="13">
        <v>13.9</v>
      </c>
      <c r="W34" s="27">
        <v>8.24</v>
      </c>
      <c r="X34" s="24"/>
      <c r="Y34" s="27">
        <v>13.26</v>
      </c>
      <c r="Z34" s="27">
        <v>14.04</v>
      </c>
      <c r="AA34" s="23">
        <v>72</v>
      </c>
      <c r="AB34" s="13"/>
      <c r="AC34" s="13"/>
      <c r="AD34" s="25"/>
      <c r="AE34" s="13">
        <v>290</v>
      </c>
      <c r="AF34" s="13">
        <v>164</v>
      </c>
      <c r="AG34" s="13">
        <v>34</v>
      </c>
      <c r="AH34" s="13">
        <v>14</v>
      </c>
      <c r="AI34" s="13"/>
      <c r="AJ34" s="32">
        <v>20</v>
      </c>
      <c r="AK34" s="166">
        <v>29</v>
      </c>
    </row>
    <row r="35" spans="1:37" s="9" customFormat="1" ht="15" customHeight="1" x14ac:dyDescent="0.25">
      <c r="A35" s="24"/>
      <c r="B35" s="10"/>
      <c r="C35" s="13">
        <v>11.9</v>
      </c>
      <c r="D35" s="27">
        <v>11.04</v>
      </c>
      <c r="E35" s="24"/>
      <c r="F35" s="27">
        <v>19.440000000000001</v>
      </c>
      <c r="G35" s="27">
        <v>20.55</v>
      </c>
      <c r="H35" s="23">
        <v>71</v>
      </c>
      <c r="I35" s="65">
        <v>380</v>
      </c>
      <c r="J35" s="13">
        <v>201</v>
      </c>
      <c r="K35" s="13"/>
      <c r="L35" s="13">
        <v>27.8</v>
      </c>
      <c r="M35" s="86"/>
      <c r="N35" s="13"/>
      <c r="O35" s="13"/>
      <c r="P35" s="25"/>
      <c r="Q35" s="13">
        <v>17</v>
      </c>
      <c r="R35" s="32"/>
      <c r="S35" s="166">
        <v>30</v>
      </c>
      <c r="T35" s="24"/>
      <c r="U35" s="10"/>
      <c r="V35" s="13">
        <v>14</v>
      </c>
      <c r="W35" s="27">
        <v>8.3000000000000007</v>
      </c>
      <c r="X35" s="28">
        <v>6.6</v>
      </c>
      <c r="Y35" s="27">
        <v>13.42</v>
      </c>
      <c r="Z35" s="27">
        <v>14.15</v>
      </c>
      <c r="AA35" s="23">
        <v>71</v>
      </c>
      <c r="AB35" s="13"/>
      <c r="AC35" s="13"/>
      <c r="AD35" s="25"/>
      <c r="AE35" s="13">
        <v>291</v>
      </c>
      <c r="AF35" s="13">
        <v>165</v>
      </c>
      <c r="AG35" s="13"/>
      <c r="AH35" s="13">
        <v>14.2</v>
      </c>
      <c r="AI35" s="13">
        <v>17</v>
      </c>
      <c r="AJ35" s="32"/>
      <c r="AK35" s="166">
        <v>30</v>
      </c>
    </row>
    <row r="36" spans="1:37" s="9" customFormat="1" x14ac:dyDescent="0.25">
      <c r="A36" s="28">
        <v>4.2</v>
      </c>
      <c r="B36" s="13">
        <v>7.5</v>
      </c>
      <c r="C36" s="13">
        <v>12</v>
      </c>
      <c r="D36" s="27">
        <v>11.11</v>
      </c>
      <c r="E36" s="28">
        <v>6.4</v>
      </c>
      <c r="F36" s="27">
        <v>20.059999999999999</v>
      </c>
      <c r="G36" s="27">
        <v>21.08</v>
      </c>
      <c r="H36" s="23">
        <v>70</v>
      </c>
      <c r="I36" s="13"/>
      <c r="J36" s="13">
        <v>202</v>
      </c>
      <c r="K36" s="13"/>
      <c r="L36" s="13">
        <v>27.9</v>
      </c>
      <c r="M36" s="86"/>
      <c r="N36" s="13"/>
      <c r="O36" s="13"/>
      <c r="P36" s="32"/>
      <c r="Q36" s="13"/>
      <c r="R36" s="32">
        <v>21</v>
      </c>
      <c r="S36" s="166">
        <v>31</v>
      </c>
      <c r="T36" s="24"/>
      <c r="U36" s="13">
        <v>8.4</v>
      </c>
      <c r="V36" s="13">
        <v>14.1</v>
      </c>
      <c r="W36" s="27">
        <v>8.3699999999999992</v>
      </c>
      <c r="X36" s="24"/>
      <c r="Y36" s="27">
        <v>13.58</v>
      </c>
      <c r="Z36" s="27">
        <v>14.26</v>
      </c>
      <c r="AA36" s="23">
        <v>70</v>
      </c>
      <c r="AB36" s="13"/>
      <c r="AC36" s="13"/>
      <c r="AD36" s="32"/>
      <c r="AE36" s="13">
        <v>292</v>
      </c>
      <c r="AF36" s="13"/>
      <c r="AG36" s="13"/>
      <c r="AH36" s="13">
        <v>14.4</v>
      </c>
      <c r="AI36" s="13"/>
      <c r="AJ36" s="32">
        <v>21</v>
      </c>
      <c r="AK36" s="166">
        <v>31</v>
      </c>
    </row>
    <row r="37" spans="1:37" s="9" customFormat="1" ht="15" customHeight="1" x14ac:dyDescent="0.25">
      <c r="A37" s="24"/>
      <c r="B37" s="10"/>
      <c r="C37" s="13">
        <v>12.1</v>
      </c>
      <c r="D37" s="27">
        <v>11.19</v>
      </c>
      <c r="E37" s="24"/>
      <c r="F37" s="27">
        <v>20.28</v>
      </c>
      <c r="G37" s="27">
        <v>21.21</v>
      </c>
      <c r="H37" s="23">
        <v>69</v>
      </c>
      <c r="I37" s="13">
        <v>381</v>
      </c>
      <c r="J37" s="13">
        <v>203</v>
      </c>
      <c r="K37" s="13">
        <v>38</v>
      </c>
      <c r="L37" s="13">
        <v>28</v>
      </c>
      <c r="M37" s="86">
        <v>10</v>
      </c>
      <c r="N37" s="13"/>
      <c r="O37" s="13">
        <v>29</v>
      </c>
      <c r="P37" s="32">
        <v>7</v>
      </c>
      <c r="Q37" s="13"/>
      <c r="R37" s="32"/>
      <c r="S37" s="166">
        <v>32</v>
      </c>
      <c r="T37" s="28">
        <v>4.7</v>
      </c>
      <c r="U37" s="10"/>
      <c r="V37" s="13">
        <v>14.2</v>
      </c>
      <c r="W37" s="27">
        <v>8.44</v>
      </c>
      <c r="X37" s="28">
        <v>6.7</v>
      </c>
      <c r="Y37" s="27">
        <v>14.14</v>
      </c>
      <c r="Z37" s="27">
        <v>14.37</v>
      </c>
      <c r="AA37" s="23">
        <v>69</v>
      </c>
      <c r="AB37" s="13">
        <v>12</v>
      </c>
      <c r="AC37" s="13">
        <v>10</v>
      </c>
      <c r="AD37" s="32">
        <v>8</v>
      </c>
      <c r="AE37" s="13">
        <v>293</v>
      </c>
      <c r="AF37" s="13">
        <v>166</v>
      </c>
      <c r="AG37" s="13"/>
      <c r="AH37" s="13">
        <v>14.6</v>
      </c>
      <c r="AI37" s="13"/>
      <c r="AJ37" s="32"/>
      <c r="AK37" s="166">
        <v>32</v>
      </c>
    </row>
    <row r="38" spans="1:37" s="9" customFormat="1" ht="15" customHeight="1" x14ac:dyDescent="0.25">
      <c r="A38" s="24"/>
      <c r="B38" s="13">
        <v>7.6</v>
      </c>
      <c r="C38" s="13">
        <v>12.2</v>
      </c>
      <c r="D38" s="27">
        <v>11.27</v>
      </c>
      <c r="E38" s="28">
        <v>6.5</v>
      </c>
      <c r="F38" s="27">
        <v>20.5</v>
      </c>
      <c r="G38" s="27">
        <v>21.34</v>
      </c>
      <c r="H38" s="23">
        <v>68</v>
      </c>
      <c r="I38" s="13"/>
      <c r="J38" s="13">
        <v>204</v>
      </c>
      <c r="K38" s="13"/>
      <c r="L38" s="13">
        <v>28.2</v>
      </c>
      <c r="M38" s="86"/>
      <c r="N38" s="13"/>
      <c r="O38" s="13"/>
      <c r="P38" s="32"/>
      <c r="Q38" s="13">
        <v>18</v>
      </c>
      <c r="R38" s="32">
        <v>22</v>
      </c>
      <c r="S38" s="166">
        <v>33</v>
      </c>
      <c r="T38" s="24"/>
      <c r="U38" s="13">
        <v>8.5</v>
      </c>
      <c r="V38" s="13">
        <v>14.4</v>
      </c>
      <c r="W38" s="27">
        <v>8.51</v>
      </c>
      <c r="X38" s="28">
        <v>6.8</v>
      </c>
      <c r="Y38" s="27">
        <v>14.3</v>
      </c>
      <c r="Z38" s="27">
        <v>14.48</v>
      </c>
      <c r="AA38" s="23">
        <v>68</v>
      </c>
      <c r="AB38" s="13"/>
      <c r="AC38" s="13"/>
      <c r="AD38" s="32"/>
      <c r="AE38" s="13">
        <v>294</v>
      </c>
      <c r="AF38" s="13"/>
      <c r="AG38" s="13"/>
      <c r="AH38" s="13">
        <v>14.8</v>
      </c>
      <c r="AI38" s="13">
        <v>18</v>
      </c>
      <c r="AJ38" s="32">
        <v>22</v>
      </c>
      <c r="AK38" s="166">
        <v>33</v>
      </c>
    </row>
    <row r="39" spans="1:37" s="9" customFormat="1" ht="15" customHeight="1" x14ac:dyDescent="0.25">
      <c r="A39" s="24"/>
      <c r="B39" s="10"/>
      <c r="C39" s="13">
        <v>12.3</v>
      </c>
      <c r="D39" s="27">
        <v>11.35</v>
      </c>
      <c r="E39" s="24"/>
      <c r="F39" s="27">
        <v>21.12</v>
      </c>
      <c r="G39" s="27">
        <v>21.48</v>
      </c>
      <c r="H39" s="23">
        <v>67</v>
      </c>
      <c r="I39" s="13">
        <v>382</v>
      </c>
      <c r="J39" s="13">
        <v>205</v>
      </c>
      <c r="K39" s="13"/>
      <c r="L39" s="13">
        <v>28.4</v>
      </c>
      <c r="M39" s="86"/>
      <c r="N39" s="13">
        <v>17</v>
      </c>
      <c r="O39" s="13"/>
      <c r="P39" s="25"/>
      <c r="Q39" s="13"/>
      <c r="R39" s="32"/>
      <c r="S39" s="166">
        <v>34</v>
      </c>
      <c r="T39" s="24"/>
      <c r="U39" s="10"/>
      <c r="V39" s="13">
        <v>14.6</v>
      </c>
      <c r="W39" s="27">
        <v>8.58</v>
      </c>
      <c r="X39" s="28">
        <v>6.9</v>
      </c>
      <c r="Y39" s="27">
        <v>14.47</v>
      </c>
      <c r="Z39" s="27">
        <v>15</v>
      </c>
      <c r="AA39" s="23">
        <v>67</v>
      </c>
      <c r="AB39" s="13"/>
      <c r="AC39" s="13"/>
      <c r="AD39" s="25"/>
      <c r="AE39" s="13">
        <v>295</v>
      </c>
      <c r="AF39" s="13">
        <v>167</v>
      </c>
      <c r="AG39" s="13">
        <v>35</v>
      </c>
      <c r="AH39" s="13">
        <v>15</v>
      </c>
      <c r="AI39" s="13"/>
      <c r="AJ39" s="32"/>
      <c r="AK39" s="166">
        <v>34</v>
      </c>
    </row>
    <row r="40" spans="1:37" s="9" customFormat="1" ht="15" customHeight="1" x14ac:dyDescent="0.25">
      <c r="A40" s="24"/>
      <c r="B40" s="13">
        <v>7.7</v>
      </c>
      <c r="C40" s="13">
        <v>12.4</v>
      </c>
      <c r="D40" s="27">
        <v>11.43</v>
      </c>
      <c r="E40" s="28">
        <v>6.6</v>
      </c>
      <c r="F40" s="27">
        <v>21.34</v>
      </c>
      <c r="G40" s="27">
        <v>22.02</v>
      </c>
      <c r="H40" s="23">
        <v>66</v>
      </c>
      <c r="I40" s="13"/>
      <c r="J40" s="13">
        <v>206</v>
      </c>
      <c r="K40" s="13"/>
      <c r="L40" s="13">
        <v>28.5</v>
      </c>
      <c r="M40" s="86"/>
      <c r="N40" s="13"/>
      <c r="O40" s="13"/>
      <c r="P40" s="32"/>
      <c r="Q40" s="13"/>
      <c r="R40" s="32">
        <v>23</v>
      </c>
      <c r="S40" s="166">
        <v>35</v>
      </c>
      <c r="T40" s="24"/>
      <c r="U40" s="13">
        <v>8.6</v>
      </c>
      <c r="V40" s="13">
        <v>14.8</v>
      </c>
      <c r="W40" s="27">
        <v>9.0500000000000007</v>
      </c>
      <c r="X40" s="28">
        <v>7</v>
      </c>
      <c r="Y40" s="27">
        <v>15.04</v>
      </c>
      <c r="Z40" s="27">
        <v>15.12</v>
      </c>
      <c r="AA40" s="23">
        <v>66</v>
      </c>
      <c r="AB40" s="13"/>
      <c r="AC40" s="13"/>
      <c r="AD40" s="32"/>
      <c r="AE40" s="13">
        <v>296</v>
      </c>
      <c r="AF40" s="13"/>
      <c r="AG40" s="13"/>
      <c r="AH40" s="13">
        <v>15.2</v>
      </c>
      <c r="AI40" s="13"/>
      <c r="AJ40" s="32">
        <v>23</v>
      </c>
      <c r="AK40" s="166">
        <v>35</v>
      </c>
    </row>
    <row r="41" spans="1:37" s="9" customFormat="1" ht="15" customHeight="1" x14ac:dyDescent="0.25">
      <c r="A41" s="24"/>
      <c r="B41" s="10"/>
      <c r="C41" s="13">
        <v>12.5</v>
      </c>
      <c r="D41" s="27">
        <v>11.52</v>
      </c>
      <c r="E41" s="24"/>
      <c r="F41" s="27">
        <v>21.56</v>
      </c>
      <c r="G41" s="27">
        <v>22.16</v>
      </c>
      <c r="H41" s="23">
        <v>65</v>
      </c>
      <c r="I41" s="13">
        <v>383</v>
      </c>
      <c r="J41" s="13">
        <v>207</v>
      </c>
      <c r="K41" s="13">
        <v>39</v>
      </c>
      <c r="L41" s="13">
        <v>28.6</v>
      </c>
      <c r="M41" s="86"/>
      <c r="N41" s="13"/>
      <c r="O41" s="13">
        <v>30</v>
      </c>
      <c r="P41" s="32"/>
      <c r="Q41" s="13">
        <v>19</v>
      </c>
      <c r="R41" s="32"/>
      <c r="S41" s="166">
        <v>36</v>
      </c>
      <c r="T41" s="28">
        <v>4.8</v>
      </c>
      <c r="U41" s="13">
        <v>8.6999999999999993</v>
      </c>
      <c r="V41" s="13">
        <v>15</v>
      </c>
      <c r="W41" s="27">
        <v>9.1199999999999992</v>
      </c>
      <c r="X41" s="28">
        <v>7.1</v>
      </c>
      <c r="Y41" s="27">
        <v>15.22</v>
      </c>
      <c r="Z41" s="27">
        <v>15.25</v>
      </c>
      <c r="AA41" s="23">
        <v>65</v>
      </c>
      <c r="AB41" s="13"/>
      <c r="AC41" s="13"/>
      <c r="AD41" s="32"/>
      <c r="AE41" s="13">
        <v>297</v>
      </c>
      <c r="AF41" s="13">
        <v>168</v>
      </c>
      <c r="AG41" s="13"/>
      <c r="AH41" s="13">
        <v>15.4</v>
      </c>
      <c r="AI41" s="13">
        <v>19</v>
      </c>
      <c r="AJ41" s="32"/>
      <c r="AK41" s="166">
        <v>36</v>
      </c>
    </row>
    <row r="42" spans="1:37" s="9" customFormat="1" ht="15" customHeight="1" x14ac:dyDescent="0.25">
      <c r="A42" s="28">
        <v>4.3</v>
      </c>
      <c r="B42" s="13">
        <v>7.8</v>
      </c>
      <c r="C42" s="13">
        <v>12.6</v>
      </c>
      <c r="D42" s="27">
        <v>12.01</v>
      </c>
      <c r="E42" s="28">
        <v>6.7</v>
      </c>
      <c r="F42" s="27">
        <v>22.2</v>
      </c>
      <c r="G42" s="27">
        <v>22.3</v>
      </c>
      <c r="H42" s="23">
        <v>64</v>
      </c>
      <c r="I42" s="13"/>
      <c r="J42" s="13">
        <v>208</v>
      </c>
      <c r="K42" s="13"/>
      <c r="L42" s="13">
        <v>28.7</v>
      </c>
      <c r="M42" s="86"/>
      <c r="N42" s="13"/>
      <c r="O42" s="13"/>
      <c r="P42" s="32"/>
      <c r="Q42" s="13"/>
      <c r="R42" s="32">
        <v>24</v>
      </c>
      <c r="S42" s="166">
        <v>37</v>
      </c>
      <c r="T42" s="24"/>
      <c r="U42" s="13">
        <v>8.8000000000000007</v>
      </c>
      <c r="V42" s="13">
        <v>15.2</v>
      </c>
      <c r="W42" s="27">
        <v>9.19</v>
      </c>
      <c r="X42" s="28">
        <v>7.2</v>
      </c>
      <c r="Y42" s="27">
        <v>15.41</v>
      </c>
      <c r="Z42" s="27">
        <v>15.38</v>
      </c>
      <c r="AA42" s="23">
        <v>64</v>
      </c>
      <c r="AB42" s="13"/>
      <c r="AC42" s="13"/>
      <c r="AD42" s="32"/>
      <c r="AE42" s="65">
        <v>298</v>
      </c>
      <c r="AF42" s="13"/>
      <c r="AG42" s="13"/>
      <c r="AH42" s="13">
        <v>15.6</v>
      </c>
      <c r="AI42" s="13"/>
      <c r="AJ42" s="32">
        <v>24</v>
      </c>
      <c r="AK42" s="166">
        <v>37</v>
      </c>
    </row>
    <row r="43" spans="1:37" s="9" customFormat="1" ht="15" customHeight="1" x14ac:dyDescent="0.25">
      <c r="A43" s="24"/>
      <c r="B43" s="10"/>
      <c r="C43" s="13">
        <v>12.8</v>
      </c>
      <c r="D43" s="27">
        <v>12.1</v>
      </c>
      <c r="E43" s="24"/>
      <c r="F43" s="27">
        <v>22.45</v>
      </c>
      <c r="G43" s="27">
        <v>22.45</v>
      </c>
      <c r="H43" s="23">
        <v>63</v>
      </c>
      <c r="I43" s="13">
        <v>384</v>
      </c>
      <c r="J43" s="13">
        <v>209</v>
      </c>
      <c r="K43" s="13"/>
      <c r="L43" s="13">
        <v>28.8</v>
      </c>
      <c r="M43" s="86"/>
      <c r="N43" s="13"/>
      <c r="O43" s="13"/>
      <c r="P43" s="32"/>
      <c r="Q43" s="13"/>
      <c r="R43" s="32"/>
      <c r="S43" s="166">
        <v>38</v>
      </c>
      <c r="T43" s="24"/>
      <c r="U43" s="13">
        <v>8.9</v>
      </c>
      <c r="V43" s="13">
        <v>15.4</v>
      </c>
      <c r="W43" s="27">
        <v>9.26</v>
      </c>
      <c r="X43" s="28">
        <v>7.3</v>
      </c>
      <c r="Y43" s="27">
        <v>16</v>
      </c>
      <c r="Z43" s="27">
        <v>15.51</v>
      </c>
      <c r="AA43" s="23">
        <v>63</v>
      </c>
      <c r="AB43" s="13"/>
      <c r="AC43" s="13"/>
      <c r="AD43" s="32"/>
      <c r="AE43" s="13">
        <v>299</v>
      </c>
      <c r="AF43" s="13">
        <v>169</v>
      </c>
      <c r="AG43" s="13"/>
      <c r="AH43" s="13">
        <v>15.8</v>
      </c>
      <c r="AI43" s="13"/>
      <c r="AJ43" s="32"/>
      <c r="AK43" s="166">
        <v>38</v>
      </c>
    </row>
    <row r="44" spans="1:37" s="9" customFormat="1" ht="15" customHeight="1" x14ac:dyDescent="0.25">
      <c r="A44" s="24"/>
      <c r="B44" s="13">
        <v>7.9</v>
      </c>
      <c r="C44" s="13">
        <v>13</v>
      </c>
      <c r="D44" s="27">
        <v>12.2</v>
      </c>
      <c r="E44" s="28">
        <v>6.8</v>
      </c>
      <c r="F44" s="27">
        <v>23.1</v>
      </c>
      <c r="G44" s="27">
        <v>23</v>
      </c>
      <c r="H44" s="23">
        <v>62</v>
      </c>
      <c r="I44" s="13"/>
      <c r="J44" s="13"/>
      <c r="K44" s="13"/>
      <c r="L44" s="13">
        <v>28.9</v>
      </c>
      <c r="M44" s="86"/>
      <c r="N44" s="13"/>
      <c r="O44" s="13"/>
      <c r="P44" s="32"/>
      <c r="Q44" s="13"/>
      <c r="R44" s="32"/>
      <c r="S44" s="97">
        <v>39</v>
      </c>
      <c r="T44" s="28">
        <v>4.9000000000000004</v>
      </c>
      <c r="U44" s="13">
        <v>9</v>
      </c>
      <c r="V44" s="13">
        <v>15.6</v>
      </c>
      <c r="W44" s="27">
        <v>9.34</v>
      </c>
      <c r="X44" s="28">
        <v>7.5</v>
      </c>
      <c r="Y44" s="27">
        <v>16.2</v>
      </c>
      <c r="Z44" s="27">
        <v>16.04</v>
      </c>
      <c r="AA44" s="23">
        <v>62</v>
      </c>
      <c r="AB44" s="13"/>
      <c r="AC44" s="13"/>
      <c r="AD44" s="32"/>
      <c r="AE44" s="13"/>
      <c r="AF44" s="13"/>
      <c r="AG44" s="13"/>
      <c r="AH44" s="13">
        <v>15.9</v>
      </c>
      <c r="AI44" s="13"/>
      <c r="AJ44" s="32"/>
      <c r="AK44" s="97">
        <v>39</v>
      </c>
    </row>
    <row r="45" spans="1:37" s="9" customFormat="1" ht="15" customHeight="1" x14ac:dyDescent="0.25">
      <c r="A45" s="24"/>
      <c r="B45" s="10"/>
      <c r="C45" s="13">
        <v>13.2</v>
      </c>
      <c r="D45" s="27">
        <v>12.3</v>
      </c>
      <c r="E45" s="24"/>
      <c r="F45" s="27">
        <v>23.35</v>
      </c>
      <c r="G45" s="27">
        <v>23.15</v>
      </c>
      <c r="H45" s="23">
        <v>61</v>
      </c>
      <c r="I45" s="12">
        <v>385</v>
      </c>
      <c r="J45" s="12">
        <v>210</v>
      </c>
      <c r="K45" s="12">
        <v>40</v>
      </c>
      <c r="L45" s="12">
        <v>29</v>
      </c>
      <c r="M45" s="85">
        <v>11</v>
      </c>
      <c r="N45" s="12">
        <v>18</v>
      </c>
      <c r="O45" s="12">
        <v>31</v>
      </c>
      <c r="P45" s="31">
        <v>8</v>
      </c>
      <c r="Q45" s="12">
        <v>20</v>
      </c>
      <c r="R45" s="31">
        <v>25</v>
      </c>
      <c r="S45" s="162">
        <v>40</v>
      </c>
      <c r="T45" s="24"/>
      <c r="U45" s="13">
        <v>9.1</v>
      </c>
      <c r="V45" s="13">
        <v>15.8</v>
      </c>
      <c r="W45" s="27">
        <v>9.42</v>
      </c>
      <c r="X45" s="28">
        <v>7.7</v>
      </c>
      <c r="Y45" s="27">
        <v>16.399999999999999</v>
      </c>
      <c r="Z45" s="27">
        <v>16.170000000000002</v>
      </c>
      <c r="AA45" s="23">
        <v>61</v>
      </c>
      <c r="AB45" s="12">
        <v>13</v>
      </c>
      <c r="AC45" s="12">
        <v>11</v>
      </c>
      <c r="AD45" s="31">
        <v>9</v>
      </c>
      <c r="AE45" s="12">
        <v>300</v>
      </c>
      <c r="AF45" s="12">
        <v>170</v>
      </c>
      <c r="AG45" s="12">
        <v>36</v>
      </c>
      <c r="AH45" s="169">
        <v>16</v>
      </c>
      <c r="AI45" s="12">
        <v>20</v>
      </c>
      <c r="AJ45" s="31">
        <v>25</v>
      </c>
      <c r="AK45" s="162">
        <v>40</v>
      </c>
    </row>
    <row r="46" spans="1:37" s="9" customFormat="1" ht="15" customHeight="1" x14ac:dyDescent="0.25">
      <c r="A46" s="33">
        <v>4.4000000000000004</v>
      </c>
      <c r="B46" s="12">
        <v>8</v>
      </c>
      <c r="C46" s="12">
        <v>13.4</v>
      </c>
      <c r="D46" s="11">
        <v>12.4</v>
      </c>
      <c r="E46" s="33">
        <v>6.9</v>
      </c>
      <c r="F46" s="11">
        <v>24</v>
      </c>
      <c r="G46" s="11">
        <v>23.3</v>
      </c>
      <c r="H46" s="175">
        <v>60</v>
      </c>
      <c r="I46" s="13">
        <v>389</v>
      </c>
      <c r="J46" s="169">
        <v>212</v>
      </c>
      <c r="K46" s="169">
        <v>41</v>
      </c>
      <c r="L46" s="13">
        <v>29.5</v>
      </c>
      <c r="M46" s="177"/>
      <c r="N46" s="169">
        <v>19</v>
      </c>
      <c r="O46" s="169">
        <v>32</v>
      </c>
      <c r="P46" s="170"/>
      <c r="Q46" s="169"/>
      <c r="R46" s="170"/>
      <c r="S46" s="166">
        <v>41</v>
      </c>
      <c r="T46" s="33">
        <v>5</v>
      </c>
      <c r="U46" s="12">
        <v>9.3000000000000007</v>
      </c>
      <c r="V46" s="12">
        <v>16</v>
      </c>
      <c r="W46" s="11">
        <v>9.5</v>
      </c>
      <c r="X46" s="33">
        <v>7.9</v>
      </c>
      <c r="Y46" s="11">
        <v>17</v>
      </c>
      <c r="Z46" s="11">
        <v>16.3</v>
      </c>
      <c r="AA46" s="144">
        <v>60</v>
      </c>
      <c r="AB46" s="169"/>
      <c r="AC46" s="169"/>
      <c r="AD46" s="170"/>
      <c r="AE46" s="169">
        <v>304</v>
      </c>
      <c r="AF46" s="169">
        <v>171</v>
      </c>
      <c r="AG46" s="169"/>
      <c r="AH46" s="12">
        <v>16.3</v>
      </c>
      <c r="AI46" s="169"/>
      <c r="AJ46" s="170"/>
      <c r="AK46" s="166">
        <v>41</v>
      </c>
    </row>
    <row r="47" spans="1:37" s="9" customFormat="1" ht="15" customHeight="1" x14ac:dyDescent="0.25">
      <c r="A47" s="24"/>
      <c r="B47" s="10"/>
      <c r="C47" s="10"/>
      <c r="D47" s="27">
        <v>12.45</v>
      </c>
      <c r="E47" s="24"/>
      <c r="F47" s="27">
        <v>24.05</v>
      </c>
      <c r="G47" s="27">
        <v>23.35</v>
      </c>
      <c r="H47" s="46">
        <v>59</v>
      </c>
      <c r="I47" s="13">
        <v>393</v>
      </c>
      <c r="J47" s="13">
        <v>213</v>
      </c>
      <c r="K47" s="10"/>
      <c r="L47" s="13">
        <v>30</v>
      </c>
      <c r="M47" s="86"/>
      <c r="N47" s="13">
        <v>20</v>
      </c>
      <c r="O47" s="13">
        <v>33</v>
      </c>
      <c r="P47" s="25"/>
      <c r="Q47" s="10"/>
      <c r="R47" s="25"/>
      <c r="S47" s="166">
        <v>42</v>
      </c>
      <c r="T47" s="24"/>
      <c r="U47" s="10"/>
      <c r="V47" s="10"/>
      <c r="W47" s="27">
        <v>9.5299999999999994</v>
      </c>
      <c r="X47" s="24"/>
      <c r="Y47" s="27">
        <v>17.05</v>
      </c>
      <c r="Z47" s="27">
        <v>16.329999999999998</v>
      </c>
      <c r="AA47" s="46">
        <v>59</v>
      </c>
      <c r="AB47" s="13">
        <v>14</v>
      </c>
      <c r="AC47" s="10"/>
      <c r="AD47" s="32">
        <v>10</v>
      </c>
      <c r="AE47" s="13">
        <v>308</v>
      </c>
      <c r="AF47" s="13">
        <v>172</v>
      </c>
      <c r="AG47" s="13">
        <v>37</v>
      </c>
      <c r="AH47" s="13">
        <v>16.600000000000001</v>
      </c>
      <c r="AI47" s="10"/>
      <c r="AJ47" s="25"/>
      <c r="AK47" s="166">
        <v>42</v>
      </c>
    </row>
    <row r="48" spans="1:37" s="9" customFormat="1" ht="15" customHeight="1" x14ac:dyDescent="0.25">
      <c r="A48" s="24"/>
      <c r="B48" s="10"/>
      <c r="C48" s="10"/>
      <c r="D48" s="27">
        <v>12.5</v>
      </c>
      <c r="E48" s="24"/>
      <c r="F48" s="27">
        <v>24.1</v>
      </c>
      <c r="G48" s="27">
        <v>23.4</v>
      </c>
      <c r="H48" s="23">
        <v>58</v>
      </c>
      <c r="I48" s="13">
        <v>397</v>
      </c>
      <c r="J48" s="13">
        <v>214</v>
      </c>
      <c r="K48" s="13">
        <v>42</v>
      </c>
      <c r="L48" s="13">
        <v>30.4</v>
      </c>
      <c r="M48" s="86"/>
      <c r="N48" s="13">
        <v>21</v>
      </c>
      <c r="O48" s="13"/>
      <c r="P48" s="32">
        <v>9</v>
      </c>
      <c r="Q48" s="13">
        <v>21</v>
      </c>
      <c r="R48" s="32">
        <v>26</v>
      </c>
      <c r="S48" s="166">
        <v>43</v>
      </c>
      <c r="T48" s="24"/>
      <c r="U48" s="10"/>
      <c r="V48" s="13">
        <v>16.100000000000001</v>
      </c>
      <c r="W48" s="27">
        <v>9.56</v>
      </c>
      <c r="X48" s="24"/>
      <c r="Y48" s="27">
        <v>17.100000000000001</v>
      </c>
      <c r="Z48" s="27">
        <v>16.36</v>
      </c>
      <c r="AA48" s="23">
        <v>58</v>
      </c>
      <c r="AB48" s="10"/>
      <c r="AC48" s="13">
        <v>12</v>
      </c>
      <c r="AD48" s="25"/>
      <c r="AE48" s="13">
        <v>312</v>
      </c>
      <c r="AF48" s="13">
        <v>173</v>
      </c>
      <c r="AG48" s="10"/>
      <c r="AH48" s="13">
        <v>16.8</v>
      </c>
      <c r="AI48" s="13">
        <v>21</v>
      </c>
      <c r="AJ48" s="32">
        <v>26</v>
      </c>
      <c r="AK48" s="166">
        <v>43</v>
      </c>
    </row>
    <row r="49" spans="1:37" s="9" customFormat="1" ht="15" customHeight="1" x14ac:dyDescent="0.25">
      <c r="A49" s="24"/>
      <c r="B49" s="10"/>
      <c r="C49" s="13">
        <v>13.5</v>
      </c>
      <c r="D49" s="27">
        <v>12.55</v>
      </c>
      <c r="E49" s="24"/>
      <c r="F49" s="27">
        <v>24.15</v>
      </c>
      <c r="G49" s="27">
        <v>23.45</v>
      </c>
      <c r="H49" s="23">
        <v>57</v>
      </c>
      <c r="I49" s="13">
        <v>401</v>
      </c>
      <c r="J49" s="13">
        <v>215</v>
      </c>
      <c r="K49" s="13"/>
      <c r="L49" s="13">
        <v>30.7</v>
      </c>
      <c r="M49" s="86"/>
      <c r="N49" s="13">
        <v>22</v>
      </c>
      <c r="O49" s="13">
        <v>34</v>
      </c>
      <c r="P49" s="25"/>
      <c r="Q49" s="10"/>
      <c r="R49" s="25"/>
      <c r="S49" s="166">
        <v>44</v>
      </c>
      <c r="T49" s="24"/>
      <c r="U49" s="13">
        <v>9.4</v>
      </c>
      <c r="V49" s="10"/>
      <c r="W49" s="27">
        <v>9.59</v>
      </c>
      <c r="X49" s="28">
        <v>8</v>
      </c>
      <c r="Y49" s="27">
        <v>17.149999999999999</v>
      </c>
      <c r="Z49" s="27">
        <v>16.39</v>
      </c>
      <c r="AA49" s="23">
        <v>57</v>
      </c>
      <c r="AB49" s="10"/>
      <c r="AC49" s="10"/>
      <c r="AD49" s="32">
        <v>11</v>
      </c>
      <c r="AE49" s="13">
        <v>315</v>
      </c>
      <c r="AF49" s="13">
        <v>174</v>
      </c>
      <c r="AG49" s="13">
        <v>38</v>
      </c>
      <c r="AH49" s="13">
        <v>17</v>
      </c>
      <c r="AI49" s="10"/>
      <c r="AJ49" s="25"/>
      <c r="AK49" s="166">
        <v>44</v>
      </c>
    </row>
    <row r="50" spans="1:37" s="9" customFormat="1" ht="15" customHeight="1" x14ac:dyDescent="0.25">
      <c r="A50" s="24"/>
      <c r="B50" s="10"/>
      <c r="C50" s="10"/>
      <c r="D50" s="27">
        <v>13</v>
      </c>
      <c r="E50" s="28">
        <v>7</v>
      </c>
      <c r="F50" s="27">
        <v>24.2</v>
      </c>
      <c r="G50" s="27">
        <v>23.5</v>
      </c>
      <c r="H50" s="23">
        <v>56</v>
      </c>
      <c r="I50" s="13">
        <v>405</v>
      </c>
      <c r="J50" s="13">
        <v>216</v>
      </c>
      <c r="K50" s="13">
        <v>43</v>
      </c>
      <c r="L50" s="13">
        <v>31</v>
      </c>
      <c r="M50" s="86"/>
      <c r="N50" s="13">
        <v>23</v>
      </c>
      <c r="O50" s="13"/>
      <c r="P50" s="25"/>
      <c r="Q50" s="10"/>
      <c r="R50" s="25"/>
      <c r="S50" s="166">
        <v>45</v>
      </c>
      <c r="T50" s="24"/>
      <c r="U50" s="10"/>
      <c r="V50" s="13">
        <v>16.2</v>
      </c>
      <c r="W50" s="27">
        <v>10.02</v>
      </c>
      <c r="X50" s="24"/>
      <c r="Y50" s="27">
        <v>17.2</v>
      </c>
      <c r="Z50" s="27">
        <v>16.420000000000002</v>
      </c>
      <c r="AA50" s="23">
        <v>56</v>
      </c>
      <c r="AB50" s="13">
        <v>15</v>
      </c>
      <c r="AC50" s="10"/>
      <c r="AD50" s="32"/>
      <c r="AE50" s="13">
        <v>318</v>
      </c>
      <c r="AF50" s="13">
        <v>175</v>
      </c>
      <c r="AG50" s="10"/>
      <c r="AH50" s="13">
        <v>17.2</v>
      </c>
      <c r="AI50" s="10"/>
      <c r="AJ50" s="25"/>
      <c r="AK50" s="166">
        <v>45</v>
      </c>
    </row>
    <row r="51" spans="1:37" s="9" customFormat="1" ht="15" customHeight="1" x14ac:dyDescent="0.25">
      <c r="A51" s="24"/>
      <c r="B51" s="13">
        <v>8.1</v>
      </c>
      <c r="C51" s="10"/>
      <c r="D51" s="27">
        <v>13.05</v>
      </c>
      <c r="E51" s="24"/>
      <c r="F51" s="27">
        <v>24.26</v>
      </c>
      <c r="G51" s="27">
        <v>23.55</v>
      </c>
      <c r="H51" s="23">
        <v>55</v>
      </c>
      <c r="I51" s="13">
        <v>409</v>
      </c>
      <c r="J51" s="13">
        <v>217</v>
      </c>
      <c r="K51" s="13"/>
      <c r="L51" s="13">
        <v>31.4</v>
      </c>
      <c r="M51" s="86">
        <v>12</v>
      </c>
      <c r="N51" s="13">
        <v>24</v>
      </c>
      <c r="O51" s="13">
        <v>35</v>
      </c>
      <c r="P51" s="32">
        <v>10</v>
      </c>
      <c r="Q51" s="13">
        <v>22</v>
      </c>
      <c r="R51" s="32">
        <v>27</v>
      </c>
      <c r="S51" s="166">
        <v>46</v>
      </c>
      <c r="T51" s="28">
        <v>5.0999999999999996</v>
      </c>
      <c r="U51" s="10"/>
      <c r="V51" s="10"/>
      <c r="W51" s="27">
        <v>10.050000000000001</v>
      </c>
      <c r="X51" s="24"/>
      <c r="Y51" s="27">
        <v>17.25</v>
      </c>
      <c r="Z51" s="27">
        <v>16.45</v>
      </c>
      <c r="AA51" s="23">
        <v>55</v>
      </c>
      <c r="AB51" s="10"/>
      <c r="AC51" s="13">
        <v>13</v>
      </c>
      <c r="AD51" s="25"/>
      <c r="AE51" s="13">
        <v>321</v>
      </c>
      <c r="AF51" s="13">
        <v>176</v>
      </c>
      <c r="AG51" s="13">
        <v>39</v>
      </c>
      <c r="AH51" s="13">
        <v>17.399999999999999</v>
      </c>
      <c r="AI51" s="13">
        <v>22</v>
      </c>
      <c r="AJ51" s="32">
        <v>27</v>
      </c>
      <c r="AK51" s="166">
        <v>46</v>
      </c>
    </row>
    <row r="52" spans="1:37" s="9" customFormat="1" ht="15" customHeight="1" x14ac:dyDescent="0.25">
      <c r="A52" s="24"/>
      <c r="B52" s="10"/>
      <c r="C52" s="13">
        <v>13.6</v>
      </c>
      <c r="D52" s="27">
        <v>13.1</v>
      </c>
      <c r="E52" s="24"/>
      <c r="F52" s="27">
        <v>24.32</v>
      </c>
      <c r="G52" s="27">
        <v>24</v>
      </c>
      <c r="H52" s="23">
        <v>54</v>
      </c>
      <c r="I52" s="13">
        <v>412</v>
      </c>
      <c r="J52" s="13">
        <v>218</v>
      </c>
      <c r="K52" s="13">
        <v>44</v>
      </c>
      <c r="L52" s="13">
        <v>31.7</v>
      </c>
      <c r="M52" s="86"/>
      <c r="N52" s="13">
        <v>25</v>
      </c>
      <c r="O52" s="13"/>
      <c r="P52" s="25"/>
      <c r="Q52" s="10"/>
      <c r="R52" s="25"/>
      <c r="S52" s="166">
        <v>47</v>
      </c>
      <c r="T52" s="24"/>
      <c r="U52" s="13">
        <v>9.5</v>
      </c>
      <c r="V52" s="13">
        <v>16.3</v>
      </c>
      <c r="W52" s="27">
        <v>10.09</v>
      </c>
      <c r="X52" s="28">
        <v>8.1</v>
      </c>
      <c r="Y52" s="27">
        <v>17.3</v>
      </c>
      <c r="Z52" s="27">
        <v>16.489999999999998</v>
      </c>
      <c r="AA52" s="23">
        <v>54</v>
      </c>
      <c r="AB52" s="10"/>
      <c r="AC52" s="10"/>
      <c r="AD52" s="32">
        <v>12</v>
      </c>
      <c r="AE52" s="13">
        <v>324</v>
      </c>
      <c r="AF52" s="13">
        <v>177</v>
      </c>
      <c r="AG52" s="13"/>
      <c r="AH52" s="13">
        <v>17.600000000000001</v>
      </c>
      <c r="AI52" s="10"/>
      <c r="AJ52" s="25"/>
      <c r="AK52" s="166">
        <v>47</v>
      </c>
    </row>
    <row r="53" spans="1:37" s="9" customFormat="1" ht="15" customHeight="1" x14ac:dyDescent="0.25">
      <c r="A53" s="28">
        <v>4.5</v>
      </c>
      <c r="B53" s="10"/>
      <c r="C53" s="10"/>
      <c r="D53" s="27">
        <v>13.15</v>
      </c>
      <c r="E53" s="28">
        <v>7.1</v>
      </c>
      <c r="F53" s="27">
        <v>24.38</v>
      </c>
      <c r="G53" s="27">
        <v>24.05</v>
      </c>
      <c r="H53" s="23">
        <v>53</v>
      </c>
      <c r="I53" s="13">
        <v>415</v>
      </c>
      <c r="J53" s="13">
        <v>219</v>
      </c>
      <c r="K53" s="13"/>
      <c r="L53" s="13">
        <v>32</v>
      </c>
      <c r="M53" s="86"/>
      <c r="N53" s="13">
        <v>26</v>
      </c>
      <c r="O53" s="13">
        <v>36</v>
      </c>
      <c r="P53" s="25"/>
      <c r="Q53" s="10"/>
      <c r="R53" s="25"/>
      <c r="S53" s="166">
        <v>48</v>
      </c>
      <c r="T53" s="24"/>
      <c r="U53" s="10"/>
      <c r="V53" s="10"/>
      <c r="W53" s="27">
        <v>10.130000000000001</v>
      </c>
      <c r="X53" s="24"/>
      <c r="Y53" s="27">
        <v>17.350000000000001</v>
      </c>
      <c r="Z53" s="27">
        <v>16.53</v>
      </c>
      <c r="AA53" s="23">
        <v>53</v>
      </c>
      <c r="AB53" s="13">
        <v>16</v>
      </c>
      <c r="AC53" s="10"/>
      <c r="AD53" s="32"/>
      <c r="AE53" s="13">
        <v>326</v>
      </c>
      <c r="AF53" s="13">
        <v>178</v>
      </c>
      <c r="AG53" s="13">
        <v>40</v>
      </c>
      <c r="AH53" s="13">
        <v>17.8</v>
      </c>
      <c r="AI53" s="10"/>
      <c r="AJ53" s="25"/>
      <c r="AK53" s="166">
        <v>48</v>
      </c>
    </row>
    <row r="54" spans="1:37" s="9" customFormat="1" ht="15" customHeight="1" x14ac:dyDescent="0.25">
      <c r="A54" s="24"/>
      <c r="B54" s="10"/>
      <c r="C54" s="13">
        <v>13.7</v>
      </c>
      <c r="D54" s="27">
        <v>13.2</v>
      </c>
      <c r="E54" s="24"/>
      <c r="F54" s="27">
        <v>24.44</v>
      </c>
      <c r="G54" s="27">
        <v>24.11</v>
      </c>
      <c r="H54" s="23">
        <v>52</v>
      </c>
      <c r="I54" s="13">
        <v>418</v>
      </c>
      <c r="J54" s="13">
        <v>220</v>
      </c>
      <c r="K54" s="13">
        <v>45</v>
      </c>
      <c r="L54" s="13">
        <v>32.299999999999997</v>
      </c>
      <c r="M54" s="86"/>
      <c r="N54" s="13">
        <v>27</v>
      </c>
      <c r="O54" s="13"/>
      <c r="P54" s="25"/>
      <c r="Q54" s="10"/>
      <c r="R54" s="25"/>
      <c r="S54" s="166">
        <v>49</v>
      </c>
      <c r="T54" s="24"/>
      <c r="U54" s="10"/>
      <c r="V54" s="13">
        <v>16.399999999999999</v>
      </c>
      <c r="W54" s="27">
        <v>10.17</v>
      </c>
      <c r="X54" s="24"/>
      <c r="Y54" s="27">
        <v>17.41</v>
      </c>
      <c r="Z54" s="27">
        <v>16.57</v>
      </c>
      <c r="AA54" s="23">
        <v>52</v>
      </c>
      <c r="AB54" s="13"/>
      <c r="AC54" s="10"/>
      <c r="AD54" s="25"/>
      <c r="AE54" s="13">
        <v>328</v>
      </c>
      <c r="AF54" s="13">
        <v>179</v>
      </c>
      <c r="AG54" s="10"/>
      <c r="AH54" s="13">
        <v>18</v>
      </c>
      <c r="AI54" s="10"/>
      <c r="AJ54" s="25"/>
      <c r="AK54" s="166">
        <v>49</v>
      </c>
    </row>
    <row r="55" spans="1:37" s="9" customFormat="1" ht="15" customHeight="1" x14ac:dyDescent="0.25">
      <c r="A55" s="24"/>
      <c r="B55" s="10"/>
      <c r="C55" s="10"/>
      <c r="D55" s="27">
        <v>13.25</v>
      </c>
      <c r="E55" s="24"/>
      <c r="F55" s="27">
        <v>24.5</v>
      </c>
      <c r="G55" s="27">
        <v>24.17</v>
      </c>
      <c r="H55" s="23">
        <v>51</v>
      </c>
      <c r="I55" s="13">
        <v>421</v>
      </c>
      <c r="J55" s="13">
        <v>221</v>
      </c>
      <c r="K55" s="13"/>
      <c r="L55" s="13">
        <v>32.6</v>
      </c>
      <c r="M55" s="86"/>
      <c r="N55" s="13">
        <v>28</v>
      </c>
      <c r="O55" s="13">
        <v>37</v>
      </c>
      <c r="P55" s="32">
        <v>11</v>
      </c>
      <c r="Q55" s="13">
        <v>23</v>
      </c>
      <c r="R55" s="32">
        <v>28</v>
      </c>
      <c r="S55" s="10">
        <v>50</v>
      </c>
      <c r="T55" s="24"/>
      <c r="U55" s="13">
        <v>9.6</v>
      </c>
      <c r="V55" s="10"/>
      <c r="W55" s="27">
        <v>10.210000000000001</v>
      </c>
      <c r="X55" s="28">
        <v>8.1999999999999993</v>
      </c>
      <c r="Y55" s="27">
        <v>17.47</v>
      </c>
      <c r="Z55" s="27">
        <v>17.010000000000002</v>
      </c>
      <c r="AA55" s="23">
        <v>51</v>
      </c>
      <c r="AB55" s="10"/>
      <c r="AC55" s="13">
        <v>14</v>
      </c>
      <c r="AD55" s="32">
        <v>13</v>
      </c>
      <c r="AE55" s="13">
        <v>330</v>
      </c>
      <c r="AF55" s="13">
        <v>180</v>
      </c>
      <c r="AG55" s="13"/>
      <c r="AH55" s="13">
        <v>18.2</v>
      </c>
      <c r="AI55" s="13">
        <v>23</v>
      </c>
      <c r="AJ55" s="32">
        <v>28</v>
      </c>
      <c r="AK55" s="10">
        <v>50</v>
      </c>
    </row>
    <row r="56" spans="1:37" s="9" customFormat="1" x14ac:dyDescent="0.25">
      <c r="A56" s="24"/>
      <c r="B56" s="13">
        <v>8.1999999999999993</v>
      </c>
      <c r="C56" s="13">
        <v>13.8</v>
      </c>
      <c r="D56" s="27">
        <v>13.3</v>
      </c>
      <c r="E56" s="28">
        <v>7.2</v>
      </c>
      <c r="F56" s="27">
        <v>24.57</v>
      </c>
      <c r="G56" s="27">
        <v>24.23</v>
      </c>
      <c r="H56" s="26">
        <v>50</v>
      </c>
      <c r="I56" s="13">
        <v>423</v>
      </c>
      <c r="J56" s="13">
        <v>222</v>
      </c>
      <c r="K56" s="13">
        <v>46</v>
      </c>
      <c r="L56" s="13">
        <v>32.799999999999997</v>
      </c>
      <c r="M56" s="86"/>
      <c r="N56" s="13"/>
      <c r="O56" s="13"/>
      <c r="P56" s="32"/>
      <c r="Q56" s="13"/>
      <c r="R56" s="32"/>
      <c r="S56" s="166">
        <v>51</v>
      </c>
      <c r="T56" s="28">
        <v>5.2</v>
      </c>
      <c r="U56" s="10"/>
      <c r="V56" s="13">
        <v>16.5</v>
      </c>
      <c r="W56" s="27">
        <v>10.25</v>
      </c>
      <c r="X56" s="24"/>
      <c r="Y56" s="27">
        <v>17.53</v>
      </c>
      <c r="Z56" s="27">
        <v>17.05</v>
      </c>
      <c r="AA56" s="26">
        <v>50</v>
      </c>
      <c r="AB56" s="10"/>
      <c r="AC56" s="13"/>
      <c r="AD56" s="32"/>
      <c r="AE56" s="13">
        <v>332</v>
      </c>
      <c r="AF56" s="13"/>
      <c r="AG56" s="13">
        <v>41</v>
      </c>
      <c r="AH56" s="13">
        <v>18.399999999999999</v>
      </c>
      <c r="AI56" s="13"/>
      <c r="AJ56" s="32"/>
      <c r="AK56" s="166">
        <v>51</v>
      </c>
    </row>
    <row r="57" spans="1:37" s="9" customFormat="1" ht="15" customHeight="1" x14ac:dyDescent="0.25">
      <c r="A57" s="24"/>
      <c r="B57" s="10"/>
      <c r="C57" s="10"/>
      <c r="D57" s="27">
        <v>13.35</v>
      </c>
      <c r="E57" s="24"/>
      <c r="F57" s="27">
        <v>25.04</v>
      </c>
      <c r="G57" s="27">
        <v>24.29</v>
      </c>
      <c r="H57" s="23">
        <v>49</v>
      </c>
      <c r="I57" s="13">
        <v>425</v>
      </c>
      <c r="J57" s="13">
        <v>223</v>
      </c>
      <c r="K57" s="13"/>
      <c r="L57" s="13">
        <v>33</v>
      </c>
      <c r="M57" s="86"/>
      <c r="N57" s="13">
        <v>29</v>
      </c>
      <c r="O57" s="13">
        <v>38</v>
      </c>
      <c r="P57" s="25"/>
      <c r="Q57" s="10"/>
      <c r="R57" s="25"/>
      <c r="S57" s="166">
        <v>52</v>
      </c>
      <c r="T57" s="24"/>
      <c r="U57" s="10"/>
      <c r="V57" s="10"/>
      <c r="W57" s="27">
        <v>10.3</v>
      </c>
      <c r="X57" s="24"/>
      <c r="Y57" s="27">
        <v>17.59</v>
      </c>
      <c r="Z57" s="27">
        <v>17.100000000000001</v>
      </c>
      <c r="AA57" s="23">
        <v>49</v>
      </c>
      <c r="AB57" s="13">
        <v>17</v>
      </c>
      <c r="AC57" s="10"/>
      <c r="AD57" s="25"/>
      <c r="AE57" s="13">
        <v>334</v>
      </c>
      <c r="AF57" s="13">
        <v>181</v>
      </c>
      <c r="AG57" s="10"/>
      <c r="AH57" s="13">
        <v>18.600000000000001</v>
      </c>
      <c r="AI57" s="10"/>
      <c r="AJ57" s="25"/>
      <c r="AK57" s="166">
        <v>52</v>
      </c>
    </row>
    <row r="58" spans="1:37" s="9" customFormat="1" ht="15" customHeight="1" x14ac:dyDescent="0.25">
      <c r="A58" s="24"/>
      <c r="B58" s="10"/>
      <c r="C58" s="13">
        <v>13.9</v>
      </c>
      <c r="D58" s="27">
        <v>13.4</v>
      </c>
      <c r="E58" s="24"/>
      <c r="F58" s="27">
        <v>25.11</v>
      </c>
      <c r="G58" s="27">
        <v>24.35</v>
      </c>
      <c r="H58" s="23">
        <v>48</v>
      </c>
      <c r="I58" s="13">
        <v>427</v>
      </c>
      <c r="J58" s="13">
        <v>224</v>
      </c>
      <c r="K58" s="13">
        <v>47</v>
      </c>
      <c r="L58" s="13">
        <v>33.299999999999997</v>
      </c>
      <c r="M58" s="86">
        <v>13</v>
      </c>
      <c r="N58" s="13"/>
      <c r="O58" s="13"/>
      <c r="P58" s="25"/>
      <c r="Q58" s="10"/>
      <c r="R58" s="25"/>
      <c r="S58" s="166">
        <v>53</v>
      </c>
      <c r="T58" s="24"/>
      <c r="U58" s="13">
        <v>9.6999999999999993</v>
      </c>
      <c r="V58" s="13">
        <v>16.600000000000001</v>
      </c>
      <c r="W58" s="27">
        <v>10.35</v>
      </c>
      <c r="X58" s="28">
        <v>8.3000000000000007</v>
      </c>
      <c r="Y58" s="27">
        <v>18.05</v>
      </c>
      <c r="Z58" s="27">
        <v>17.149999999999999</v>
      </c>
      <c r="AA58" s="23">
        <v>48</v>
      </c>
      <c r="AB58" s="13"/>
      <c r="AC58" s="10"/>
      <c r="AD58" s="32">
        <v>14</v>
      </c>
      <c r="AE58" s="13">
        <v>336</v>
      </c>
      <c r="AF58" s="13"/>
      <c r="AG58" s="13"/>
      <c r="AH58" s="13">
        <v>18.8</v>
      </c>
      <c r="AI58" s="10"/>
      <c r="AJ58" s="25"/>
      <c r="AK58" s="166">
        <v>53</v>
      </c>
    </row>
    <row r="59" spans="1:37" s="9" customFormat="1" ht="15" customHeight="1" x14ac:dyDescent="0.25">
      <c r="A59" s="24"/>
      <c r="B59" s="10"/>
      <c r="C59" s="10"/>
      <c r="D59" s="27">
        <v>13.46</v>
      </c>
      <c r="E59" s="28">
        <v>7.3</v>
      </c>
      <c r="F59" s="27">
        <v>25.18</v>
      </c>
      <c r="G59" s="27">
        <v>24.41</v>
      </c>
      <c r="H59" s="23">
        <v>47</v>
      </c>
      <c r="I59" s="13">
        <v>429</v>
      </c>
      <c r="J59" s="13">
        <v>225</v>
      </c>
      <c r="K59" s="13"/>
      <c r="L59" s="13">
        <v>33.6</v>
      </c>
      <c r="M59" s="86"/>
      <c r="N59" s="13">
        <v>30</v>
      </c>
      <c r="O59" s="13">
        <v>39</v>
      </c>
      <c r="P59" s="25"/>
      <c r="Q59" s="10"/>
      <c r="R59" s="25"/>
      <c r="S59" s="166">
        <v>54</v>
      </c>
      <c r="T59" s="24"/>
      <c r="U59" s="10"/>
      <c r="V59" s="10"/>
      <c r="W59" s="27">
        <v>10.4</v>
      </c>
      <c r="X59" s="24"/>
      <c r="Y59" s="27">
        <v>18.11</v>
      </c>
      <c r="Z59" s="27">
        <v>17.2</v>
      </c>
      <c r="AA59" s="23">
        <v>47</v>
      </c>
      <c r="AB59" s="10"/>
      <c r="AC59" s="10"/>
      <c r="AD59" s="32"/>
      <c r="AE59" s="13">
        <v>338</v>
      </c>
      <c r="AF59" s="13">
        <v>182</v>
      </c>
      <c r="AG59" s="13">
        <v>42</v>
      </c>
      <c r="AH59" s="13">
        <v>19</v>
      </c>
      <c r="AI59" s="10"/>
      <c r="AJ59" s="25"/>
      <c r="AK59" s="166">
        <v>54</v>
      </c>
    </row>
    <row r="60" spans="1:37" s="9" customFormat="1" ht="15" customHeight="1" x14ac:dyDescent="0.25">
      <c r="A60" s="28">
        <v>4.5999999999999996</v>
      </c>
      <c r="B60" s="13">
        <v>8.3000000000000007</v>
      </c>
      <c r="C60" s="13">
        <v>14</v>
      </c>
      <c r="D60" s="27">
        <v>13.52</v>
      </c>
      <c r="E60" s="24"/>
      <c r="F60" s="27">
        <v>25.25</v>
      </c>
      <c r="G60" s="27">
        <v>24.48</v>
      </c>
      <c r="H60" s="23">
        <v>46</v>
      </c>
      <c r="I60" s="13">
        <v>431</v>
      </c>
      <c r="J60" s="13">
        <v>226</v>
      </c>
      <c r="K60" s="13">
        <v>48</v>
      </c>
      <c r="L60" s="13">
        <v>33.799999999999997</v>
      </c>
      <c r="M60" s="86"/>
      <c r="N60" s="13"/>
      <c r="O60" s="13"/>
      <c r="P60" s="32">
        <v>12</v>
      </c>
      <c r="Q60" s="13">
        <v>24</v>
      </c>
      <c r="R60" s="32">
        <v>29</v>
      </c>
      <c r="S60" s="166">
        <v>55</v>
      </c>
      <c r="T60" s="28">
        <v>5.3</v>
      </c>
      <c r="U60" s="13">
        <v>9.8000000000000007</v>
      </c>
      <c r="V60" s="13">
        <v>16.7</v>
      </c>
      <c r="W60" s="27">
        <v>10.45</v>
      </c>
      <c r="X60" s="28">
        <v>8.4</v>
      </c>
      <c r="Y60" s="27">
        <v>18.18</v>
      </c>
      <c r="Z60" s="27">
        <v>17.25</v>
      </c>
      <c r="AA60" s="23">
        <v>46</v>
      </c>
      <c r="AB60" s="10"/>
      <c r="AC60" s="13">
        <v>15</v>
      </c>
      <c r="AD60" s="25"/>
      <c r="AE60" s="13">
        <v>340</v>
      </c>
      <c r="AF60" s="13"/>
      <c r="AG60" s="13"/>
      <c r="AH60" s="13">
        <v>19.2</v>
      </c>
      <c r="AI60" s="13">
        <v>24</v>
      </c>
      <c r="AJ60" s="32">
        <v>29</v>
      </c>
      <c r="AK60" s="166">
        <v>55</v>
      </c>
    </row>
    <row r="61" spans="1:37" s="9" customFormat="1" ht="15" customHeight="1" x14ac:dyDescent="0.25">
      <c r="A61" s="24"/>
      <c r="B61" s="10"/>
      <c r="C61" s="10"/>
      <c r="D61" s="27">
        <v>13.58</v>
      </c>
      <c r="E61" s="24"/>
      <c r="F61" s="27">
        <v>25.32</v>
      </c>
      <c r="G61" s="27">
        <v>24.55</v>
      </c>
      <c r="H61" s="23">
        <v>45</v>
      </c>
      <c r="I61" s="13">
        <v>433</v>
      </c>
      <c r="J61" s="13">
        <v>227</v>
      </c>
      <c r="K61" s="13"/>
      <c r="L61" s="13">
        <v>34</v>
      </c>
      <c r="M61" s="86"/>
      <c r="N61" s="13">
        <v>31</v>
      </c>
      <c r="O61" s="13">
        <v>40</v>
      </c>
      <c r="P61" s="25"/>
      <c r="Q61" s="10"/>
      <c r="R61" s="25"/>
      <c r="S61" s="166">
        <v>56</v>
      </c>
      <c r="T61" s="24"/>
      <c r="U61" s="10"/>
      <c r="V61" s="10"/>
      <c r="W61" s="27">
        <v>10.5</v>
      </c>
      <c r="X61" s="24"/>
      <c r="Y61" s="27">
        <v>18.25</v>
      </c>
      <c r="Z61" s="27">
        <v>17.3</v>
      </c>
      <c r="AA61" s="23">
        <v>45</v>
      </c>
      <c r="AB61" s="13">
        <v>18</v>
      </c>
      <c r="AC61" s="10"/>
      <c r="AD61" s="32">
        <v>15</v>
      </c>
      <c r="AE61" s="13">
        <v>341</v>
      </c>
      <c r="AF61" s="13">
        <v>183</v>
      </c>
      <c r="AG61" s="10"/>
      <c r="AH61" s="13">
        <v>19.399999999999999</v>
      </c>
      <c r="AI61" s="10"/>
      <c r="AJ61" s="25"/>
      <c r="AK61" s="166">
        <v>56</v>
      </c>
    </row>
    <row r="62" spans="1:37" s="9" customFormat="1" ht="15" customHeight="1" x14ac:dyDescent="0.25">
      <c r="A62" s="24"/>
      <c r="B62" s="10"/>
      <c r="C62" s="13">
        <v>14.1</v>
      </c>
      <c r="D62" s="27">
        <v>14.04</v>
      </c>
      <c r="E62" s="28">
        <v>7.4</v>
      </c>
      <c r="F62" s="27">
        <v>25.39</v>
      </c>
      <c r="G62" s="27">
        <v>25.02</v>
      </c>
      <c r="H62" s="23">
        <v>44</v>
      </c>
      <c r="I62" s="13">
        <v>435</v>
      </c>
      <c r="J62" s="13">
        <v>228</v>
      </c>
      <c r="K62" s="13">
        <v>49</v>
      </c>
      <c r="L62" s="13">
        <v>34.299999999999997</v>
      </c>
      <c r="M62" s="86"/>
      <c r="N62" s="13"/>
      <c r="O62" s="13"/>
      <c r="P62" s="25"/>
      <c r="Q62" s="10"/>
      <c r="R62" s="25"/>
      <c r="S62" s="166">
        <v>57</v>
      </c>
      <c r="T62" s="24"/>
      <c r="U62" s="13">
        <v>9.9</v>
      </c>
      <c r="V62" s="13">
        <v>16.8</v>
      </c>
      <c r="W62" s="27">
        <v>10.56</v>
      </c>
      <c r="X62" s="28">
        <v>8.5</v>
      </c>
      <c r="Y62" s="27">
        <v>18.32</v>
      </c>
      <c r="Z62" s="27">
        <v>17.36</v>
      </c>
      <c r="AA62" s="23">
        <v>44</v>
      </c>
      <c r="AB62" s="10"/>
      <c r="AC62" s="10"/>
      <c r="AD62" s="32"/>
      <c r="AE62" s="13">
        <v>342</v>
      </c>
      <c r="AF62" s="13"/>
      <c r="AG62" s="13">
        <v>43</v>
      </c>
      <c r="AH62" s="13">
        <v>19.600000000000001</v>
      </c>
      <c r="AI62" s="10"/>
      <c r="AJ62" s="25"/>
      <c r="AK62" s="166">
        <v>57</v>
      </c>
    </row>
    <row r="63" spans="1:37" s="9" customFormat="1" ht="15" customHeight="1" x14ac:dyDescent="0.25">
      <c r="A63" s="24"/>
      <c r="B63" s="13">
        <v>8.4</v>
      </c>
      <c r="C63" s="10"/>
      <c r="D63" s="27">
        <v>14.1</v>
      </c>
      <c r="E63" s="24"/>
      <c r="F63" s="27">
        <v>25.46</v>
      </c>
      <c r="G63" s="27">
        <v>25.09</v>
      </c>
      <c r="H63" s="23">
        <v>43</v>
      </c>
      <c r="I63" s="13">
        <v>437</v>
      </c>
      <c r="J63" s="13">
        <v>229</v>
      </c>
      <c r="K63" s="13"/>
      <c r="L63" s="13">
        <v>34.6</v>
      </c>
      <c r="M63" s="86"/>
      <c r="N63" s="13">
        <v>32</v>
      </c>
      <c r="O63" s="13">
        <v>41</v>
      </c>
      <c r="P63" s="32"/>
      <c r="Q63" s="13"/>
      <c r="R63" s="32"/>
      <c r="S63" s="166">
        <v>58</v>
      </c>
      <c r="T63" s="28">
        <v>5.4</v>
      </c>
      <c r="U63" s="10"/>
      <c r="V63" s="13">
        <v>16.899999999999999</v>
      </c>
      <c r="W63" s="27">
        <v>11.02</v>
      </c>
      <c r="X63" s="24"/>
      <c r="Y63" s="27">
        <v>18.39</v>
      </c>
      <c r="Z63" s="27">
        <v>17.420000000000002</v>
      </c>
      <c r="AA63" s="23">
        <v>43</v>
      </c>
      <c r="AB63" s="10"/>
      <c r="AC63" s="13"/>
      <c r="AD63" s="25"/>
      <c r="AE63" s="13">
        <v>343</v>
      </c>
      <c r="AF63" s="13">
        <v>184</v>
      </c>
      <c r="AG63" s="10"/>
      <c r="AH63" s="13">
        <v>19.8</v>
      </c>
      <c r="AI63" s="13"/>
      <c r="AJ63" s="32"/>
      <c r="AK63" s="166">
        <v>58</v>
      </c>
    </row>
    <row r="64" spans="1:37" s="9" customFormat="1" ht="15" customHeight="1" x14ac:dyDescent="0.25">
      <c r="A64" s="24"/>
      <c r="B64" s="10"/>
      <c r="C64" s="13">
        <v>14.2</v>
      </c>
      <c r="D64" s="27">
        <v>14.16</v>
      </c>
      <c r="E64" s="28">
        <v>7.5</v>
      </c>
      <c r="F64" s="27">
        <v>25.54</v>
      </c>
      <c r="G64" s="27">
        <v>25.16</v>
      </c>
      <c r="H64" s="23">
        <v>42</v>
      </c>
      <c r="I64" s="13">
        <v>439</v>
      </c>
      <c r="J64" s="13"/>
      <c r="K64" s="10"/>
      <c r="L64" s="13">
        <v>34.799999999999997</v>
      </c>
      <c r="M64" s="86"/>
      <c r="N64" s="13"/>
      <c r="O64" s="13"/>
      <c r="P64" s="25"/>
      <c r="Q64" s="10"/>
      <c r="R64" s="25"/>
      <c r="S64" s="97">
        <v>59</v>
      </c>
      <c r="T64" s="24"/>
      <c r="U64" s="13">
        <v>10</v>
      </c>
      <c r="V64" s="13">
        <v>17</v>
      </c>
      <c r="W64" s="27">
        <v>11.08</v>
      </c>
      <c r="X64" s="28">
        <v>8.6</v>
      </c>
      <c r="Y64" s="27">
        <v>18.46</v>
      </c>
      <c r="Z64" s="27">
        <v>17.48</v>
      </c>
      <c r="AA64" s="23">
        <v>42</v>
      </c>
      <c r="AB64" s="13"/>
      <c r="AC64" s="10"/>
      <c r="AD64" s="32"/>
      <c r="AE64" s="13">
        <v>344</v>
      </c>
      <c r="AF64" s="13"/>
      <c r="AG64" s="13"/>
      <c r="AH64" s="13">
        <v>19.899999999999999</v>
      </c>
      <c r="AI64" s="10"/>
      <c r="AJ64" s="25"/>
      <c r="AK64" s="97">
        <v>59</v>
      </c>
    </row>
    <row r="65" spans="1:37" s="9" customFormat="1" ht="15" customHeight="1" x14ac:dyDescent="0.25">
      <c r="A65" s="24"/>
      <c r="B65" s="10"/>
      <c r="C65" s="10"/>
      <c r="D65" s="27">
        <v>14.23</v>
      </c>
      <c r="E65" s="24"/>
      <c r="F65" s="27">
        <v>26.02</v>
      </c>
      <c r="G65" s="27">
        <v>25.23</v>
      </c>
      <c r="H65" s="23">
        <v>41</v>
      </c>
      <c r="I65" s="12">
        <v>440</v>
      </c>
      <c r="J65" s="12">
        <v>230</v>
      </c>
      <c r="K65" s="12">
        <v>50</v>
      </c>
      <c r="L65" s="12">
        <v>35</v>
      </c>
      <c r="M65" s="85">
        <v>14</v>
      </c>
      <c r="N65" s="12">
        <v>33</v>
      </c>
      <c r="O65" s="12">
        <v>42</v>
      </c>
      <c r="P65" s="31">
        <v>13</v>
      </c>
      <c r="Q65" s="12">
        <v>25</v>
      </c>
      <c r="R65" s="31">
        <v>30</v>
      </c>
      <c r="S65" s="162">
        <v>60</v>
      </c>
      <c r="T65" s="24"/>
      <c r="U65" s="10"/>
      <c r="V65" s="13">
        <v>17.100000000000001</v>
      </c>
      <c r="W65" s="27">
        <v>11.14</v>
      </c>
      <c r="X65" s="24"/>
      <c r="Y65" s="27">
        <v>18.53</v>
      </c>
      <c r="Z65" s="27">
        <v>17.54</v>
      </c>
      <c r="AA65" s="23">
        <v>41</v>
      </c>
      <c r="AB65" s="12">
        <v>19</v>
      </c>
      <c r="AC65" s="12">
        <v>16</v>
      </c>
      <c r="AD65" s="31">
        <v>16</v>
      </c>
      <c r="AE65" s="12">
        <v>345</v>
      </c>
      <c r="AF65" s="12">
        <v>185</v>
      </c>
      <c r="AG65" s="12">
        <v>44</v>
      </c>
      <c r="AH65" s="169">
        <v>20</v>
      </c>
      <c r="AI65" s="12">
        <v>25</v>
      </c>
      <c r="AJ65" s="31">
        <v>30</v>
      </c>
      <c r="AK65" s="162">
        <v>60</v>
      </c>
    </row>
    <row r="66" spans="1:37" s="9" customFormat="1" x14ac:dyDescent="0.25">
      <c r="A66" s="33">
        <v>4.7</v>
      </c>
      <c r="B66" s="12">
        <v>8.5</v>
      </c>
      <c r="C66" s="12">
        <v>14.3</v>
      </c>
      <c r="D66" s="11">
        <v>14.3</v>
      </c>
      <c r="E66" s="33">
        <v>7.6</v>
      </c>
      <c r="F66" s="11">
        <v>26.1</v>
      </c>
      <c r="G66" s="11">
        <v>25.3</v>
      </c>
      <c r="H66" s="144">
        <v>40</v>
      </c>
      <c r="I66" s="13">
        <v>447</v>
      </c>
      <c r="J66" s="169">
        <v>235</v>
      </c>
      <c r="K66" s="169">
        <v>52</v>
      </c>
      <c r="L66" s="169">
        <v>37</v>
      </c>
      <c r="M66" s="177">
        <v>16</v>
      </c>
      <c r="N66" s="169">
        <v>37</v>
      </c>
      <c r="O66" s="169">
        <v>47</v>
      </c>
      <c r="P66" s="170">
        <v>15</v>
      </c>
      <c r="Q66" s="169">
        <v>26</v>
      </c>
      <c r="R66" s="170">
        <v>31</v>
      </c>
      <c r="S66" s="166">
        <v>61</v>
      </c>
      <c r="T66" s="33">
        <v>5.5</v>
      </c>
      <c r="U66" s="12">
        <v>10.1</v>
      </c>
      <c r="V66" s="12">
        <v>17.2</v>
      </c>
      <c r="W66" s="11">
        <v>11.2</v>
      </c>
      <c r="X66" s="33">
        <v>8.6999999999999993</v>
      </c>
      <c r="Y66" s="11">
        <v>19</v>
      </c>
      <c r="Z66" s="11">
        <v>18</v>
      </c>
      <c r="AA66" s="144">
        <v>40</v>
      </c>
      <c r="AB66" s="13">
        <v>23</v>
      </c>
      <c r="AC66" s="169">
        <v>20</v>
      </c>
      <c r="AD66" s="170">
        <v>18</v>
      </c>
      <c r="AE66" s="169">
        <v>352</v>
      </c>
      <c r="AF66" s="169">
        <v>189</v>
      </c>
      <c r="AG66" s="169">
        <v>46</v>
      </c>
      <c r="AH66" s="12">
        <v>22</v>
      </c>
      <c r="AI66" s="169">
        <v>26</v>
      </c>
      <c r="AJ66" s="170">
        <v>31</v>
      </c>
      <c r="AK66" s="166">
        <v>61</v>
      </c>
    </row>
    <row r="67" spans="1:37" s="9" customFormat="1" x14ac:dyDescent="0.25">
      <c r="A67" s="24"/>
      <c r="B67" s="10"/>
      <c r="C67" s="10"/>
      <c r="D67" s="27">
        <v>14.31</v>
      </c>
      <c r="E67" s="24"/>
      <c r="F67" s="27">
        <v>26.13</v>
      </c>
      <c r="G67" s="27">
        <v>25.33</v>
      </c>
      <c r="H67" s="46">
        <v>39</v>
      </c>
      <c r="I67" s="13">
        <v>454</v>
      </c>
      <c r="J67" s="13">
        <v>240</v>
      </c>
      <c r="K67" s="13">
        <v>54</v>
      </c>
      <c r="L67" s="13">
        <v>39</v>
      </c>
      <c r="M67" s="86">
        <v>18</v>
      </c>
      <c r="N67" s="13">
        <v>41</v>
      </c>
      <c r="O67" s="13">
        <v>52</v>
      </c>
      <c r="P67" s="32">
        <v>16</v>
      </c>
      <c r="Q67" s="13">
        <v>27</v>
      </c>
      <c r="R67" s="32">
        <v>32</v>
      </c>
      <c r="S67" s="166">
        <v>62</v>
      </c>
      <c r="T67" s="24"/>
      <c r="U67" s="10"/>
      <c r="V67" s="10"/>
      <c r="W67" s="27">
        <v>11.22</v>
      </c>
      <c r="X67" s="24"/>
      <c r="Y67" s="27">
        <v>19.03</v>
      </c>
      <c r="Z67" s="27">
        <v>18.03</v>
      </c>
      <c r="AA67" s="46">
        <v>39</v>
      </c>
      <c r="AB67" s="13">
        <v>27</v>
      </c>
      <c r="AC67" s="13">
        <v>24</v>
      </c>
      <c r="AD67" s="32">
        <v>20</v>
      </c>
      <c r="AE67" s="13">
        <v>359</v>
      </c>
      <c r="AF67" s="13">
        <v>193</v>
      </c>
      <c r="AG67" s="13">
        <v>48</v>
      </c>
      <c r="AH67" s="13">
        <v>24</v>
      </c>
      <c r="AI67" s="13">
        <v>27</v>
      </c>
      <c r="AJ67" s="32">
        <v>32</v>
      </c>
      <c r="AK67" s="166">
        <v>62</v>
      </c>
    </row>
    <row r="68" spans="1:37" s="9" customFormat="1" x14ac:dyDescent="0.25">
      <c r="A68" s="24"/>
      <c r="B68" s="10"/>
      <c r="C68" s="10"/>
      <c r="D68" s="27">
        <v>14.32</v>
      </c>
      <c r="E68" s="24"/>
      <c r="F68" s="27">
        <v>26.16</v>
      </c>
      <c r="G68" s="27">
        <v>25.36</v>
      </c>
      <c r="H68" s="23">
        <v>38</v>
      </c>
      <c r="I68" s="13">
        <v>460</v>
      </c>
      <c r="J68" s="13">
        <v>245</v>
      </c>
      <c r="K68" s="13">
        <v>56</v>
      </c>
      <c r="L68" s="13">
        <v>41</v>
      </c>
      <c r="M68" s="86">
        <v>20</v>
      </c>
      <c r="N68" s="13">
        <v>45</v>
      </c>
      <c r="O68" s="13">
        <v>57</v>
      </c>
      <c r="P68" s="32">
        <v>17</v>
      </c>
      <c r="Q68" s="13">
        <v>28</v>
      </c>
      <c r="R68" s="32">
        <v>33</v>
      </c>
      <c r="S68" s="166">
        <v>63</v>
      </c>
      <c r="T68" s="24"/>
      <c r="U68" s="10"/>
      <c r="V68" s="10"/>
      <c r="W68" s="27">
        <v>11.24</v>
      </c>
      <c r="X68" s="24"/>
      <c r="Y68" s="27">
        <v>19.059999999999999</v>
      </c>
      <c r="Z68" s="27">
        <v>18.059999999999999</v>
      </c>
      <c r="AA68" s="23">
        <v>38</v>
      </c>
      <c r="AB68" s="13">
        <v>31</v>
      </c>
      <c r="AC68" s="13">
        <v>28</v>
      </c>
      <c r="AD68" s="32">
        <v>22</v>
      </c>
      <c r="AE68" s="13">
        <v>365</v>
      </c>
      <c r="AF68" s="13">
        <v>197</v>
      </c>
      <c r="AG68" s="13">
        <v>50</v>
      </c>
      <c r="AH68" s="13">
        <v>26</v>
      </c>
      <c r="AI68" s="13">
        <v>28</v>
      </c>
      <c r="AJ68" s="32">
        <v>33</v>
      </c>
      <c r="AK68" s="166">
        <v>63</v>
      </c>
    </row>
    <row r="69" spans="1:37" s="9" customFormat="1" x14ac:dyDescent="0.25">
      <c r="A69" s="24"/>
      <c r="B69" s="10"/>
      <c r="C69" s="10"/>
      <c r="D69" s="27">
        <v>14.34</v>
      </c>
      <c r="E69" s="24"/>
      <c r="F69" s="27">
        <v>26.2</v>
      </c>
      <c r="G69" s="27">
        <v>25.39</v>
      </c>
      <c r="H69" s="23">
        <v>37</v>
      </c>
      <c r="I69" s="13">
        <v>466</v>
      </c>
      <c r="J69" s="13">
        <v>250</v>
      </c>
      <c r="K69" s="13">
        <v>58</v>
      </c>
      <c r="L69" s="13">
        <v>43</v>
      </c>
      <c r="M69" s="86">
        <v>22</v>
      </c>
      <c r="N69" s="13">
        <v>49</v>
      </c>
      <c r="O69" s="13">
        <v>62</v>
      </c>
      <c r="P69" s="32">
        <v>18</v>
      </c>
      <c r="Q69" s="13">
        <v>29</v>
      </c>
      <c r="R69" s="32">
        <v>34</v>
      </c>
      <c r="S69" s="166">
        <v>64</v>
      </c>
      <c r="T69" s="24"/>
      <c r="U69" s="10"/>
      <c r="V69" s="10"/>
      <c r="W69" s="27">
        <v>11.26</v>
      </c>
      <c r="X69" s="24"/>
      <c r="Y69" s="27">
        <v>19.09</v>
      </c>
      <c r="Z69" s="27">
        <v>18</v>
      </c>
      <c r="AA69" s="23">
        <v>37</v>
      </c>
      <c r="AB69" s="13">
        <v>35</v>
      </c>
      <c r="AC69" s="13">
        <v>31</v>
      </c>
      <c r="AD69" s="32">
        <v>23</v>
      </c>
      <c r="AE69" s="13">
        <v>371</v>
      </c>
      <c r="AF69" s="13">
        <v>201</v>
      </c>
      <c r="AG69" s="13">
        <v>52</v>
      </c>
      <c r="AH69" s="13">
        <v>28</v>
      </c>
      <c r="AI69" s="13">
        <v>29</v>
      </c>
      <c r="AJ69" s="32">
        <v>34</v>
      </c>
      <c r="AK69" s="166">
        <v>64</v>
      </c>
    </row>
    <row r="70" spans="1:37" s="9" customFormat="1" x14ac:dyDescent="0.25">
      <c r="A70" s="24"/>
      <c r="B70" s="10"/>
      <c r="C70" s="10"/>
      <c r="D70" s="27">
        <v>14.36</v>
      </c>
      <c r="E70" s="24"/>
      <c r="F70" s="27">
        <v>26.24</v>
      </c>
      <c r="G70" s="27">
        <v>25.42</v>
      </c>
      <c r="H70" s="23">
        <v>36</v>
      </c>
      <c r="I70" s="13">
        <v>472</v>
      </c>
      <c r="J70" s="13">
        <v>255</v>
      </c>
      <c r="K70" s="13">
        <v>60</v>
      </c>
      <c r="L70" s="13">
        <v>45</v>
      </c>
      <c r="M70" s="86">
        <v>24</v>
      </c>
      <c r="N70" s="13">
        <v>53</v>
      </c>
      <c r="O70" s="13">
        <v>67</v>
      </c>
      <c r="P70" s="32">
        <v>19</v>
      </c>
      <c r="Q70" s="13">
        <v>30</v>
      </c>
      <c r="R70" s="32">
        <v>35</v>
      </c>
      <c r="S70" s="166">
        <v>65</v>
      </c>
      <c r="T70" s="24"/>
      <c r="U70" s="13">
        <v>10.199999999999999</v>
      </c>
      <c r="V70" s="13">
        <v>17.3</v>
      </c>
      <c r="W70" s="27">
        <v>11.28</v>
      </c>
      <c r="X70" s="24"/>
      <c r="Y70" s="27">
        <v>19.12</v>
      </c>
      <c r="Z70" s="27">
        <v>18.12</v>
      </c>
      <c r="AA70" s="23">
        <v>36</v>
      </c>
      <c r="AB70" s="13">
        <v>39</v>
      </c>
      <c r="AC70" s="13">
        <v>34</v>
      </c>
      <c r="AD70" s="32">
        <v>24</v>
      </c>
      <c r="AE70" s="13">
        <v>377</v>
      </c>
      <c r="AF70" s="13">
        <v>205</v>
      </c>
      <c r="AG70" s="13">
        <v>54</v>
      </c>
      <c r="AH70" s="13">
        <v>30</v>
      </c>
      <c r="AI70" s="13">
        <v>30</v>
      </c>
      <c r="AJ70" s="32">
        <v>35</v>
      </c>
      <c r="AK70" s="166">
        <v>65</v>
      </c>
    </row>
    <row r="71" spans="1:37" s="9" customFormat="1" x14ac:dyDescent="0.25">
      <c r="A71" s="24"/>
      <c r="B71" s="10"/>
      <c r="C71" s="10"/>
      <c r="D71" s="27">
        <v>14.38</v>
      </c>
      <c r="E71" s="24"/>
      <c r="F71" s="27">
        <v>26.28</v>
      </c>
      <c r="G71" s="27">
        <v>25.45</v>
      </c>
      <c r="H71" s="23">
        <v>35</v>
      </c>
      <c r="I71" s="13">
        <v>477</v>
      </c>
      <c r="J71" s="13">
        <v>260</v>
      </c>
      <c r="K71" s="13">
        <v>62</v>
      </c>
      <c r="L71" s="13">
        <v>46</v>
      </c>
      <c r="M71" s="86">
        <v>25</v>
      </c>
      <c r="N71" s="13">
        <v>57</v>
      </c>
      <c r="O71" s="13">
        <v>72</v>
      </c>
      <c r="P71" s="32">
        <v>20</v>
      </c>
      <c r="Q71" s="13">
        <v>31</v>
      </c>
      <c r="R71" s="32"/>
      <c r="S71" s="166">
        <v>66</v>
      </c>
      <c r="T71" s="24"/>
      <c r="U71" s="10"/>
      <c r="V71" s="10"/>
      <c r="W71" s="27">
        <v>11.3</v>
      </c>
      <c r="X71" s="24"/>
      <c r="Y71" s="27">
        <v>19.149999999999999</v>
      </c>
      <c r="Z71" s="27">
        <v>18.149999999999999</v>
      </c>
      <c r="AA71" s="23">
        <v>35</v>
      </c>
      <c r="AB71" s="13">
        <v>43</v>
      </c>
      <c r="AC71" s="13">
        <v>37</v>
      </c>
      <c r="AD71" s="32">
        <v>25</v>
      </c>
      <c r="AE71" s="13">
        <v>383</v>
      </c>
      <c r="AF71" s="13">
        <v>209</v>
      </c>
      <c r="AG71" s="13">
        <v>56</v>
      </c>
      <c r="AH71" s="13">
        <v>31</v>
      </c>
      <c r="AI71" s="13">
        <v>31</v>
      </c>
      <c r="AJ71" s="32"/>
      <c r="AK71" s="166">
        <v>66</v>
      </c>
    </row>
    <row r="72" spans="1:37" s="9" customFormat="1" x14ac:dyDescent="0.25">
      <c r="A72" s="24"/>
      <c r="B72" s="13">
        <v>8.6</v>
      </c>
      <c r="C72" s="13">
        <v>14.4</v>
      </c>
      <c r="D72" s="27">
        <v>14.4</v>
      </c>
      <c r="E72" s="28">
        <v>7.7</v>
      </c>
      <c r="F72" s="27">
        <v>26.32</v>
      </c>
      <c r="G72" s="27">
        <v>25.48</v>
      </c>
      <c r="H72" s="23">
        <v>34</v>
      </c>
      <c r="I72" s="13">
        <v>482</v>
      </c>
      <c r="J72" s="13">
        <v>264</v>
      </c>
      <c r="K72" s="13">
        <v>63</v>
      </c>
      <c r="L72" s="13">
        <v>47</v>
      </c>
      <c r="M72" s="86">
        <v>26</v>
      </c>
      <c r="N72" s="13">
        <v>60</v>
      </c>
      <c r="O72" s="13">
        <v>76</v>
      </c>
      <c r="P72" s="25"/>
      <c r="Q72" s="13">
        <v>32</v>
      </c>
      <c r="R72" s="32">
        <v>36</v>
      </c>
      <c r="S72" s="166">
        <v>67</v>
      </c>
      <c r="T72" s="24"/>
      <c r="U72" s="10"/>
      <c r="V72" s="10"/>
      <c r="W72" s="27">
        <v>11.3</v>
      </c>
      <c r="X72" s="24"/>
      <c r="Y72" s="27">
        <v>19.18</v>
      </c>
      <c r="Z72" s="27">
        <v>18.18</v>
      </c>
      <c r="AA72" s="23">
        <v>34</v>
      </c>
      <c r="AB72" s="13">
        <v>47</v>
      </c>
      <c r="AC72" s="13">
        <v>40</v>
      </c>
      <c r="AD72" s="25"/>
      <c r="AE72" s="13">
        <v>389</v>
      </c>
      <c r="AF72" s="13">
        <v>212</v>
      </c>
      <c r="AG72" s="13">
        <v>57</v>
      </c>
      <c r="AH72" s="13">
        <v>32</v>
      </c>
      <c r="AI72" s="13">
        <v>32</v>
      </c>
      <c r="AJ72" s="32">
        <v>36</v>
      </c>
      <c r="AK72" s="166">
        <v>67</v>
      </c>
    </row>
    <row r="73" spans="1:37" s="9" customFormat="1" x14ac:dyDescent="0.25">
      <c r="A73" s="24"/>
      <c r="B73" s="10"/>
      <c r="C73" s="10"/>
      <c r="D73" s="27">
        <v>14.42</v>
      </c>
      <c r="E73" s="24"/>
      <c r="F73" s="27">
        <v>26.36</v>
      </c>
      <c r="G73" s="27">
        <v>25.52</v>
      </c>
      <c r="H73" s="23">
        <v>33</v>
      </c>
      <c r="I73" s="13">
        <v>487</v>
      </c>
      <c r="J73" s="13">
        <v>268</v>
      </c>
      <c r="K73" s="13">
        <v>64</v>
      </c>
      <c r="L73" s="13">
        <v>48</v>
      </c>
      <c r="M73" s="86">
        <v>27</v>
      </c>
      <c r="N73" s="13">
        <v>63</v>
      </c>
      <c r="O73" s="13">
        <v>80</v>
      </c>
      <c r="P73" s="32">
        <v>21</v>
      </c>
      <c r="Q73" s="13">
        <v>33</v>
      </c>
      <c r="R73" s="32"/>
      <c r="S73" s="166">
        <v>68</v>
      </c>
      <c r="T73" s="24"/>
      <c r="U73" s="10"/>
      <c r="V73" s="10"/>
      <c r="W73" s="27">
        <v>11.34</v>
      </c>
      <c r="X73" s="24"/>
      <c r="Y73" s="27">
        <v>19.22</v>
      </c>
      <c r="Z73" s="27">
        <v>18.22</v>
      </c>
      <c r="AA73" s="23">
        <v>33</v>
      </c>
      <c r="AB73" s="13">
        <v>51</v>
      </c>
      <c r="AC73" s="13">
        <v>43</v>
      </c>
      <c r="AD73" s="32">
        <v>26</v>
      </c>
      <c r="AE73" s="13">
        <v>395</v>
      </c>
      <c r="AF73" s="13">
        <v>215</v>
      </c>
      <c r="AG73" s="13">
        <v>58</v>
      </c>
      <c r="AH73" s="13">
        <v>33</v>
      </c>
      <c r="AI73" s="13">
        <v>33</v>
      </c>
      <c r="AJ73" s="32"/>
      <c r="AK73" s="166">
        <v>68</v>
      </c>
    </row>
    <row r="74" spans="1:37" s="9" customFormat="1" x14ac:dyDescent="0.25">
      <c r="A74" s="28">
        <v>4.8</v>
      </c>
      <c r="B74" s="10"/>
      <c r="C74" s="10"/>
      <c r="D74" s="27">
        <v>14.44</v>
      </c>
      <c r="E74" s="24"/>
      <c r="F74" s="27">
        <v>26.4</v>
      </c>
      <c r="G74" s="27">
        <v>25.56</v>
      </c>
      <c r="H74" s="23">
        <v>32</v>
      </c>
      <c r="I74" s="13">
        <v>492</v>
      </c>
      <c r="J74" s="13">
        <v>272</v>
      </c>
      <c r="K74" s="13">
        <v>65</v>
      </c>
      <c r="L74" s="13">
        <v>49</v>
      </c>
      <c r="M74" s="86">
        <v>28</v>
      </c>
      <c r="N74" s="13">
        <v>66</v>
      </c>
      <c r="O74" s="13">
        <v>84</v>
      </c>
      <c r="P74" s="32"/>
      <c r="Q74" s="13">
        <v>34</v>
      </c>
      <c r="R74" s="32">
        <v>37</v>
      </c>
      <c r="S74" s="166">
        <v>69</v>
      </c>
      <c r="T74" s="28">
        <v>5.6</v>
      </c>
      <c r="U74" s="13">
        <v>10.3</v>
      </c>
      <c r="V74" s="13">
        <v>17.399999999999999</v>
      </c>
      <c r="W74" s="27">
        <v>11.37</v>
      </c>
      <c r="X74" s="28">
        <v>8.8000000000000007</v>
      </c>
      <c r="Y74" s="27">
        <v>19.260000000000002</v>
      </c>
      <c r="Z74" s="27">
        <v>18.260000000000002</v>
      </c>
      <c r="AA74" s="23">
        <v>32</v>
      </c>
      <c r="AB74" s="13">
        <v>55</v>
      </c>
      <c r="AC74" s="13">
        <v>46</v>
      </c>
      <c r="AD74" s="32"/>
      <c r="AE74" s="13">
        <v>400</v>
      </c>
      <c r="AF74" s="13">
        <v>218</v>
      </c>
      <c r="AG74" s="13">
        <v>59</v>
      </c>
      <c r="AH74" s="13">
        <v>34</v>
      </c>
      <c r="AI74" s="13">
        <v>34</v>
      </c>
      <c r="AJ74" s="32">
        <v>37</v>
      </c>
      <c r="AK74" s="166">
        <v>69</v>
      </c>
    </row>
    <row r="75" spans="1:37" s="9" customFormat="1" x14ac:dyDescent="0.25">
      <c r="A75" s="24"/>
      <c r="B75" s="10"/>
      <c r="C75" s="10"/>
      <c r="D75" s="27">
        <v>14.46</v>
      </c>
      <c r="E75" s="24"/>
      <c r="F75" s="27">
        <v>26.45</v>
      </c>
      <c r="G75" s="27">
        <v>26</v>
      </c>
      <c r="H75" s="23">
        <v>31</v>
      </c>
      <c r="I75" s="13">
        <v>497</v>
      </c>
      <c r="J75" s="13">
        <v>276</v>
      </c>
      <c r="K75" s="13">
        <v>66</v>
      </c>
      <c r="L75" s="13">
        <v>50</v>
      </c>
      <c r="M75" s="86">
        <v>29</v>
      </c>
      <c r="N75" s="13">
        <v>69</v>
      </c>
      <c r="O75" s="13">
        <v>88</v>
      </c>
      <c r="P75" s="32">
        <v>22</v>
      </c>
      <c r="Q75" s="13">
        <v>35</v>
      </c>
      <c r="R75" s="32"/>
      <c r="S75" s="166">
        <v>70</v>
      </c>
      <c r="T75" s="24"/>
      <c r="U75" s="10"/>
      <c r="V75" s="10"/>
      <c r="W75" s="27">
        <v>11.4</v>
      </c>
      <c r="X75" s="24"/>
      <c r="Y75" s="27">
        <v>19.3</v>
      </c>
      <c r="Z75" s="27">
        <v>18.3</v>
      </c>
      <c r="AA75" s="23">
        <v>31</v>
      </c>
      <c r="AB75" s="13">
        <v>58</v>
      </c>
      <c r="AC75" s="13">
        <v>49</v>
      </c>
      <c r="AD75" s="32">
        <v>27</v>
      </c>
      <c r="AE75" s="13">
        <v>405</v>
      </c>
      <c r="AF75" s="13">
        <v>221</v>
      </c>
      <c r="AG75" s="13">
        <v>60</v>
      </c>
      <c r="AH75" s="13">
        <v>35</v>
      </c>
      <c r="AI75" s="13">
        <v>35</v>
      </c>
      <c r="AJ75" s="32"/>
      <c r="AK75" s="166">
        <v>70</v>
      </c>
    </row>
    <row r="76" spans="1:37" s="9" customFormat="1" x14ac:dyDescent="0.25">
      <c r="A76" s="24"/>
      <c r="B76" s="10"/>
      <c r="C76" s="10"/>
      <c r="D76" s="27">
        <v>14.48</v>
      </c>
      <c r="E76" s="24"/>
      <c r="F76" s="27">
        <v>26.51</v>
      </c>
      <c r="G76" s="27">
        <v>26.05</v>
      </c>
      <c r="H76" s="23">
        <v>30</v>
      </c>
      <c r="I76" s="13">
        <v>502</v>
      </c>
      <c r="J76" s="13">
        <v>280</v>
      </c>
      <c r="K76" s="13">
        <v>67</v>
      </c>
      <c r="L76" s="13">
        <v>51</v>
      </c>
      <c r="M76" s="86">
        <v>30</v>
      </c>
      <c r="N76" s="13">
        <v>72</v>
      </c>
      <c r="O76" s="13">
        <v>92</v>
      </c>
      <c r="P76" s="25"/>
      <c r="Q76" s="13">
        <v>36</v>
      </c>
      <c r="R76" s="32">
        <v>38</v>
      </c>
      <c r="S76" s="166">
        <v>71</v>
      </c>
      <c r="T76" s="24"/>
      <c r="U76" s="10"/>
      <c r="V76" s="10"/>
      <c r="W76" s="27">
        <v>11.43</v>
      </c>
      <c r="X76" s="24"/>
      <c r="Y76" s="27">
        <v>19.350000000000001</v>
      </c>
      <c r="Z76" s="27">
        <v>18.350000000000001</v>
      </c>
      <c r="AA76" s="23">
        <v>30</v>
      </c>
      <c r="AB76" s="13">
        <v>61</v>
      </c>
      <c r="AC76" s="13">
        <v>52</v>
      </c>
      <c r="AD76" s="25"/>
      <c r="AE76" s="13">
        <v>410</v>
      </c>
      <c r="AF76" s="13">
        <v>224</v>
      </c>
      <c r="AG76" s="13">
        <v>61</v>
      </c>
      <c r="AH76" s="13">
        <v>36</v>
      </c>
      <c r="AI76" s="13">
        <v>36</v>
      </c>
      <c r="AJ76" s="32">
        <v>38</v>
      </c>
      <c r="AK76" s="166">
        <v>71</v>
      </c>
    </row>
    <row r="77" spans="1:37" s="9" customFormat="1" x14ac:dyDescent="0.25">
      <c r="A77" s="24"/>
      <c r="B77" s="13">
        <v>8.6999999999999993</v>
      </c>
      <c r="C77" s="13">
        <v>14.5</v>
      </c>
      <c r="D77" s="27">
        <v>14.5</v>
      </c>
      <c r="E77" s="28">
        <v>7.8</v>
      </c>
      <c r="F77" s="27">
        <v>26.58</v>
      </c>
      <c r="G77" s="27">
        <v>26.1</v>
      </c>
      <c r="H77" s="23">
        <v>29</v>
      </c>
      <c r="I77" s="13">
        <v>507</v>
      </c>
      <c r="J77" s="13">
        <v>284</v>
      </c>
      <c r="K77" s="13">
        <v>68</v>
      </c>
      <c r="L77" s="13">
        <v>52</v>
      </c>
      <c r="M77" s="86">
        <v>31</v>
      </c>
      <c r="N77" s="13">
        <v>75</v>
      </c>
      <c r="O77" s="13">
        <v>96</v>
      </c>
      <c r="P77" s="25"/>
      <c r="Q77" s="13">
        <v>37</v>
      </c>
      <c r="R77" s="32"/>
      <c r="S77" s="166">
        <v>72</v>
      </c>
      <c r="T77" s="24"/>
      <c r="U77" s="10"/>
      <c r="V77" s="10"/>
      <c r="W77" s="27">
        <v>11.46</v>
      </c>
      <c r="X77" s="24"/>
      <c r="Y77" s="27">
        <v>19.399999999999999</v>
      </c>
      <c r="Z77" s="27">
        <v>18.399999999999999</v>
      </c>
      <c r="AA77" s="23">
        <v>29</v>
      </c>
      <c r="AB77" s="13">
        <v>64</v>
      </c>
      <c r="AC77" s="13">
        <v>55</v>
      </c>
      <c r="AD77" s="25"/>
      <c r="AE77" s="13">
        <v>415</v>
      </c>
      <c r="AF77" s="13">
        <v>227</v>
      </c>
      <c r="AG77" s="13">
        <v>62</v>
      </c>
      <c r="AH77" s="13">
        <v>37</v>
      </c>
      <c r="AI77" s="13">
        <v>37</v>
      </c>
      <c r="AJ77" s="32"/>
      <c r="AK77" s="166">
        <v>72</v>
      </c>
    </row>
    <row r="78" spans="1:37" s="9" customFormat="1" x14ac:dyDescent="0.25">
      <c r="A78" s="24"/>
      <c r="B78" s="10"/>
      <c r="C78" s="10"/>
      <c r="D78" s="27">
        <v>14.52</v>
      </c>
      <c r="E78" s="24"/>
      <c r="F78" s="27">
        <v>27.06</v>
      </c>
      <c r="G78" s="27">
        <v>26.15</v>
      </c>
      <c r="H78" s="23">
        <v>28</v>
      </c>
      <c r="I78" s="13">
        <v>512</v>
      </c>
      <c r="J78" s="13">
        <v>288</v>
      </c>
      <c r="K78" s="13">
        <v>69</v>
      </c>
      <c r="L78" s="13">
        <v>53</v>
      </c>
      <c r="M78" s="86">
        <v>32</v>
      </c>
      <c r="N78" s="13">
        <v>78</v>
      </c>
      <c r="O78" s="13">
        <v>99</v>
      </c>
      <c r="P78" s="32">
        <v>23</v>
      </c>
      <c r="Q78" s="10"/>
      <c r="R78" s="32">
        <v>39</v>
      </c>
      <c r="S78" s="166">
        <v>73</v>
      </c>
      <c r="T78" s="24"/>
      <c r="U78" s="13">
        <v>10.4</v>
      </c>
      <c r="V78" s="13">
        <v>17.5</v>
      </c>
      <c r="W78" s="27">
        <v>11.49</v>
      </c>
      <c r="X78" s="24"/>
      <c r="Y78" s="27">
        <v>19.45</v>
      </c>
      <c r="Z78" s="27">
        <v>18.45</v>
      </c>
      <c r="AA78" s="23">
        <v>28</v>
      </c>
      <c r="AB78" s="13">
        <v>67</v>
      </c>
      <c r="AC78" s="13">
        <v>58</v>
      </c>
      <c r="AD78" s="32">
        <v>28</v>
      </c>
      <c r="AE78" s="13">
        <v>420</v>
      </c>
      <c r="AF78" s="13">
        <v>230</v>
      </c>
      <c r="AG78" s="13">
        <v>63</v>
      </c>
      <c r="AH78" s="13">
        <v>38</v>
      </c>
      <c r="AI78" s="10"/>
      <c r="AJ78" s="32">
        <v>39</v>
      </c>
      <c r="AK78" s="166">
        <v>73</v>
      </c>
    </row>
    <row r="79" spans="1:37" s="9" customFormat="1" x14ac:dyDescent="0.25">
      <c r="A79" s="24"/>
      <c r="B79" s="10"/>
      <c r="C79" s="10"/>
      <c r="D79" s="27">
        <v>14.54</v>
      </c>
      <c r="E79" s="24"/>
      <c r="F79" s="27">
        <v>27.14</v>
      </c>
      <c r="G79" s="27">
        <v>26.2</v>
      </c>
      <c r="H79" s="23">
        <v>27</v>
      </c>
      <c r="I79" s="13">
        <v>517</v>
      </c>
      <c r="J79" s="13">
        <v>292</v>
      </c>
      <c r="K79" s="13">
        <v>70</v>
      </c>
      <c r="L79" s="13">
        <v>54</v>
      </c>
      <c r="M79" s="86">
        <v>33</v>
      </c>
      <c r="N79" s="13">
        <v>81</v>
      </c>
      <c r="O79" s="13">
        <v>102</v>
      </c>
      <c r="P79" s="25"/>
      <c r="Q79" s="13">
        <v>38</v>
      </c>
      <c r="R79" s="32"/>
      <c r="S79" s="166">
        <v>74</v>
      </c>
      <c r="T79" s="24"/>
      <c r="U79" s="10"/>
      <c r="V79" s="10"/>
      <c r="W79" s="27">
        <v>11.52</v>
      </c>
      <c r="X79" s="24"/>
      <c r="Y79" s="27">
        <v>19.5</v>
      </c>
      <c r="Z79" s="27">
        <v>18.5</v>
      </c>
      <c r="AA79" s="23">
        <v>27</v>
      </c>
      <c r="AB79" s="13">
        <v>70</v>
      </c>
      <c r="AC79" s="13">
        <v>61</v>
      </c>
      <c r="AD79" s="25"/>
      <c r="AE79" s="13">
        <v>425</v>
      </c>
      <c r="AF79" s="13">
        <v>232</v>
      </c>
      <c r="AG79" s="13">
        <v>64</v>
      </c>
      <c r="AH79" s="13">
        <v>39</v>
      </c>
      <c r="AI79" s="13">
        <v>38</v>
      </c>
      <c r="AJ79" s="32"/>
      <c r="AK79" s="166">
        <v>74</v>
      </c>
    </row>
    <row r="80" spans="1:37" s="9" customFormat="1" x14ac:dyDescent="0.25">
      <c r="A80" s="24"/>
      <c r="B80" s="10"/>
      <c r="C80" s="10"/>
      <c r="D80" s="27">
        <v>14.57</v>
      </c>
      <c r="E80" s="24"/>
      <c r="F80" s="27">
        <v>27.22</v>
      </c>
      <c r="G80" s="27">
        <v>26.25</v>
      </c>
      <c r="H80" s="23">
        <v>26</v>
      </c>
      <c r="I80" s="13">
        <v>521</v>
      </c>
      <c r="J80" s="13">
        <v>295</v>
      </c>
      <c r="K80" s="13">
        <v>71</v>
      </c>
      <c r="L80" s="13">
        <v>55</v>
      </c>
      <c r="M80" s="86">
        <v>34</v>
      </c>
      <c r="N80" s="13">
        <v>84</v>
      </c>
      <c r="O80" s="13">
        <v>105</v>
      </c>
      <c r="P80" s="25"/>
      <c r="Q80" s="10"/>
      <c r="R80" s="32">
        <v>40</v>
      </c>
      <c r="S80" s="166">
        <v>75</v>
      </c>
      <c r="T80" s="24"/>
      <c r="U80" s="10"/>
      <c r="V80" s="10"/>
      <c r="W80" s="27">
        <v>11.56</v>
      </c>
      <c r="X80" s="24"/>
      <c r="Y80" s="27">
        <v>19.55</v>
      </c>
      <c r="Z80" s="27">
        <v>18.55</v>
      </c>
      <c r="AA80" s="23">
        <v>26</v>
      </c>
      <c r="AB80" s="13">
        <v>73</v>
      </c>
      <c r="AC80" s="13">
        <v>64</v>
      </c>
      <c r="AD80" s="25"/>
      <c r="AE80" s="13">
        <v>430</v>
      </c>
      <c r="AF80" s="13">
        <v>234</v>
      </c>
      <c r="AG80" s="13">
        <v>65</v>
      </c>
      <c r="AH80" s="13">
        <v>40</v>
      </c>
      <c r="AI80" s="10"/>
      <c r="AJ80" s="32">
        <v>40</v>
      </c>
      <c r="AK80" s="166">
        <v>75</v>
      </c>
    </row>
    <row r="81" spans="1:37" s="9" customFormat="1" x14ac:dyDescent="0.25">
      <c r="A81" s="33">
        <v>4.9000000000000004</v>
      </c>
      <c r="B81" s="12">
        <v>8.8000000000000007</v>
      </c>
      <c r="C81" s="12">
        <v>14.6</v>
      </c>
      <c r="D81" s="11">
        <v>15</v>
      </c>
      <c r="E81" s="33">
        <v>7.9</v>
      </c>
      <c r="F81" s="11">
        <v>27.3</v>
      </c>
      <c r="G81" s="11">
        <v>26.3</v>
      </c>
      <c r="H81" s="33">
        <v>25</v>
      </c>
      <c r="I81" s="13">
        <v>525</v>
      </c>
      <c r="J81" s="169">
        <v>298</v>
      </c>
      <c r="K81" s="169">
        <v>72</v>
      </c>
      <c r="L81" s="12">
        <v>56</v>
      </c>
      <c r="M81" s="177">
        <v>35</v>
      </c>
      <c r="N81" s="12">
        <v>87</v>
      </c>
      <c r="O81" s="12">
        <v>107</v>
      </c>
      <c r="P81" s="170">
        <v>24</v>
      </c>
      <c r="Q81" s="169">
        <v>39</v>
      </c>
      <c r="R81" s="170"/>
      <c r="S81" s="166">
        <v>76</v>
      </c>
      <c r="T81" s="33">
        <v>5.7</v>
      </c>
      <c r="U81" s="12">
        <v>10.5</v>
      </c>
      <c r="V81" s="12">
        <v>17.600000000000001</v>
      </c>
      <c r="W81" s="11">
        <v>12</v>
      </c>
      <c r="X81" s="33">
        <v>8.9</v>
      </c>
      <c r="Y81" s="11">
        <v>20</v>
      </c>
      <c r="Z81" s="11">
        <v>19</v>
      </c>
      <c r="AA81" s="33">
        <v>25</v>
      </c>
      <c r="AB81" s="13">
        <v>76</v>
      </c>
      <c r="AC81" s="169">
        <v>67</v>
      </c>
      <c r="AD81" s="170">
        <v>29</v>
      </c>
      <c r="AE81" s="12">
        <v>434</v>
      </c>
      <c r="AF81" s="12">
        <v>236</v>
      </c>
      <c r="AG81" s="169">
        <v>66</v>
      </c>
      <c r="AH81" s="12">
        <v>41</v>
      </c>
      <c r="AI81" s="169">
        <v>39</v>
      </c>
      <c r="AJ81" s="170"/>
      <c r="AK81" s="166">
        <v>76</v>
      </c>
    </row>
    <row r="82" spans="1:37" s="9" customFormat="1" x14ac:dyDescent="0.25">
      <c r="A82" s="24"/>
      <c r="B82" s="10"/>
      <c r="C82" s="10"/>
      <c r="D82" s="27">
        <v>15.02</v>
      </c>
      <c r="E82" s="24"/>
      <c r="F82" s="27">
        <v>27.32</v>
      </c>
      <c r="G82" s="27">
        <v>26.32</v>
      </c>
      <c r="H82" s="46">
        <v>24</v>
      </c>
      <c r="I82" s="13">
        <v>529</v>
      </c>
      <c r="J82" s="13">
        <v>301</v>
      </c>
      <c r="K82" s="13">
        <v>73</v>
      </c>
      <c r="L82" s="13">
        <v>57</v>
      </c>
      <c r="M82" s="86">
        <v>36</v>
      </c>
      <c r="N82" s="13">
        <v>90</v>
      </c>
      <c r="O82" s="13">
        <v>109</v>
      </c>
      <c r="P82" s="25"/>
      <c r="Q82" s="10"/>
      <c r="R82" s="32">
        <v>41</v>
      </c>
      <c r="S82" s="166">
        <v>77</v>
      </c>
      <c r="T82" s="24"/>
      <c r="U82" s="10"/>
      <c r="V82" s="10"/>
      <c r="W82" s="27">
        <v>12.02</v>
      </c>
      <c r="X82" s="24"/>
      <c r="Y82" s="27">
        <v>20.02</v>
      </c>
      <c r="Z82" s="27">
        <v>19.02</v>
      </c>
      <c r="AA82" s="46">
        <v>24</v>
      </c>
      <c r="AB82" s="13">
        <v>79</v>
      </c>
      <c r="AC82" s="13">
        <v>70</v>
      </c>
      <c r="AD82" s="25"/>
      <c r="AE82" s="13">
        <v>438</v>
      </c>
      <c r="AF82" s="13">
        <v>238</v>
      </c>
      <c r="AG82" s="13">
        <v>67</v>
      </c>
      <c r="AH82" s="13">
        <v>42</v>
      </c>
      <c r="AI82" s="10"/>
      <c r="AJ82" s="32">
        <v>41</v>
      </c>
      <c r="AK82" s="166">
        <v>77</v>
      </c>
    </row>
    <row r="83" spans="1:37" s="9" customFormat="1" x14ac:dyDescent="0.25">
      <c r="A83" s="28">
        <v>5</v>
      </c>
      <c r="B83" s="13">
        <v>8.9</v>
      </c>
      <c r="C83" s="10">
        <v>14.7</v>
      </c>
      <c r="D83" s="27">
        <v>15.04</v>
      </c>
      <c r="E83" s="28">
        <v>8</v>
      </c>
      <c r="F83" s="27">
        <v>27.34</v>
      </c>
      <c r="G83" s="27">
        <v>26.34</v>
      </c>
      <c r="H83" s="23">
        <v>23</v>
      </c>
      <c r="I83" s="13">
        <v>533</v>
      </c>
      <c r="J83" s="13">
        <v>304</v>
      </c>
      <c r="K83" s="13">
        <v>74</v>
      </c>
      <c r="L83" s="13">
        <v>58</v>
      </c>
      <c r="M83" s="86">
        <v>37</v>
      </c>
      <c r="N83" s="13">
        <v>92</v>
      </c>
      <c r="O83" s="13">
        <v>111</v>
      </c>
      <c r="P83" s="25"/>
      <c r="Q83" s="13">
        <v>40</v>
      </c>
      <c r="R83" s="25"/>
      <c r="S83" s="166">
        <v>78</v>
      </c>
      <c r="T83" s="24">
        <v>5.8</v>
      </c>
      <c r="U83" s="10">
        <v>10.6</v>
      </c>
      <c r="V83" s="10">
        <v>17.700000000000003</v>
      </c>
      <c r="W83" s="27">
        <v>12.04</v>
      </c>
      <c r="X83" s="28">
        <v>9</v>
      </c>
      <c r="Y83" s="27">
        <v>20.04</v>
      </c>
      <c r="Z83" s="27">
        <v>19.04</v>
      </c>
      <c r="AA83" s="23">
        <v>23</v>
      </c>
      <c r="AB83" s="13">
        <v>81</v>
      </c>
      <c r="AC83" s="13">
        <v>73</v>
      </c>
      <c r="AD83" s="25"/>
      <c r="AE83" s="13">
        <v>442</v>
      </c>
      <c r="AF83" s="13">
        <v>240</v>
      </c>
      <c r="AG83" s="13">
        <v>68</v>
      </c>
      <c r="AH83" s="13">
        <v>43</v>
      </c>
      <c r="AI83" s="13">
        <v>40</v>
      </c>
      <c r="AJ83" s="25"/>
      <c r="AK83" s="166">
        <v>78</v>
      </c>
    </row>
    <row r="84" spans="1:37" s="9" customFormat="1" x14ac:dyDescent="0.25">
      <c r="A84" s="24"/>
      <c r="B84" s="10"/>
      <c r="C84" s="10"/>
      <c r="D84" s="27">
        <v>15.06</v>
      </c>
      <c r="E84" s="24"/>
      <c r="F84" s="27">
        <v>27.36</v>
      </c>
      <c r="G84" s="27">
        <v>26.36</v>
      </c>
      <c r="H84" s="23">
        <v>22</v>
      </c>
      <c r="I84" s="13">
        <v>537</v>
      </c>
      <c r="J84" s="13">
        <v>307</v>
      </c>
      <c r="K84" s="13">
        <v>75</v>
      </c>
      <c r="L84" s="13">
        <v>59</v>
      </c>
      <c r="M84" s="86">
        <v>38</v>
      </c>
      <c r="N84" s="13">
        <v>94</v>
      </c>
      <c r="O84" s="13">
        <v>113</v>
      </c>
      <c r="P84" s="32">
        <v>25</v>
      </c>
      <c r="Q84" s="10"/>
      <c r="R84" s="32">
        <v>42</v>
      </c>
      <c r="S84" s="166">
        <v>79</v>
      </c>
      <c r="T84" s="24"/>
      <c r="U84" s="10"/>
      <c r="V84" s="10"/>
      <c r="W84" s="27">
        <v>12.06</v>
      </c>
      <c r="X84" s="24"/>
      <c r="Y84" s="27">
        <v>20.059999999999999</v>
      </c>
      <c r="Z84" s="27">
        <v>19.059999999999999</v>
      </c>
      <c r="AA84" s="23">
        <v>22</v>
      </c>
      <c r="AB84" s="13">
        <v>83</v>
      </c>
      <c r="AC84" s="13">
        <v>76</v>
      </c>
      <c r="AD84" s="32">
        <v>30</v>
      </c>
      <c r="AE84" s="13">
        <v>446</v>
      </c>
      <c r="AF84" s="13">
        <v>242</v>
      </c>
      <c r="AG84" s="13">
        <v>69</v>
      </c>
      <c r="AH84" s="13">
        <v>44</v>
      </c>
      <c r="AI84" s="10"/>
      <c r="AJ84" s="32">
        <v>42</v>
      </c>
      <c r="AK84" s="166">
        <v>79</v>
      </c>
    </row>
    <row r="85" spans="1:37" s="9" customFormat="1" x14ac:dyDescent="0.25">
      <c r="A85" s="24">
        <v>5.0999999999999996</v>
      </c>
      <c r="B85" s="13">
        <v>9</v>
      </c>
      <c r="C85" s="10">
        <v>14.799999999999999</v>
      </c>
      <c r="D85" s="27">
        <v>15.08</v>
      </c>
      <c r="E85" s="24">
        <v>8.1</v>
      </c>
      <c r="F85" s="27">
        <v>27.38</v>
      </c>
      <c r="G85" s="27">
        <v>26.38</v>
      </c>
      <c r="H85" s="23">
        <v>21</v>
      </c>
      <c r="I85" s="13">
        <v>541</v>
      </c>
      <c r="J85" s="13">
        <v>310</v>
      </c>
      <c r="K85" s="13">
        <v>76</v>
      </c>
      <c r="L85" s="13">
        <v>60</v>
      </c>
      <c r="M85" s="86">
        <v>39</v>
      </c>
      <c r="N85" s="13">
        <v>96</v>
      </c>
      <c r="O85" s="13">
        <v>115</v>
      </c>
      <c r="P85" s="25"/>
      <c r="Q85" s="13">
        <v>41</v>
      </c>
      <c r="R85" s="25"/>
      <c r="S85" s="166">
        <v>80</v>
      </c>
      <c r="T85" s="24">
        <v>5.8999999999999995</v>
      </c>
      <c r="U85" s="10">
        <v>10.7</v>
      </c>
      <c r="V85" s="10">
        <v>17.800000000000004</v>
      </c>
      <c r="W85" s="27">
        <v>12.08</v>
      </c>
      <c r="X85" s="24">
        <v>9.1</v>
      </c>
      <c r="Y85" s="27">
        <v>20.079999999999998</v>
      </c>
      <c r="Z85" s="27">
        <v>19.079999999999998</v>
      </c>
      <c r="AA85" s="23">
        <v>21</v>
      </c>
      <c r="AB85" s="13">
        <v>85</v>
      </c>
      <c r="AC85" s="13">
        <v>78</v>
      </c>
      <c r="AD85" s="32"/>
      <c r="AE85" s="13">
        <v>450</v>
      </c>
      <c r="AF85" s="13">
        <v>244</v>
      </c>
      <c r="AG85" s="13">
        <v>70</v>
      </c>
      <c r="AH85" s="13">
        <v>45</v>
      </c>
      <c r="AI85" s="13">
        <v>41</v>
      </c>
      <c r="AJ85" s="25"/>
      <c r="AK85" s="166">
        <v>80</v>
      </c>
    </row>
    <row r="86" spans="1:37" s="9" customFormat="1" x14ac:dyDescent="0.25">
      <c r="A86" s="24"/>
      <c r="B86" s="10"/>
      <c r="C86" s="10"/>
      <c r="D86" s="27">
        <v>15.1</v>
      </c>
      <c r="E86" s="24"/>
      <c r="F86" s="27">
        <v>27.4</v>
      </c>
      <c r="G86" s="27">
        <v>26.4</v>
      </c>
      <c r="H86" s="23">
        <v>20</v>
      </c>
      <c r="I86" s="13">
        <v>545</v>
      </c>
      <c r="J86" s="13">
        <v>312</v>
      </c>
      <c r="K86" s="13">
        <v>77</v>
      </c>
      <c r="L86" s="13">
        <v>61</v>
      </c>
      <c r="M86" s="86">
        <v>40</v>
      </c>
      <c r="N86" s="13">
        <v>98</v>
      </c>
      <c r="O86" s="13">
        <v>117</v>
      </c>
      <c r="P86" s="25"/>
      <c r="Q86" s="13"/>
      <c r="R86" s="32">
        <v>43</v>
      </c>
      <c r="S86" s="166">
        <v>81</v>
      </c>
      <c r="T86" s="24"/>
      <c r="U86" s="10"/>
      <c r="V86" s="10"/>
      <c r="W86" s="27">
        <v>12.1</v>
      </c>
      <c r="X86" s="24"/>
      <c r="Y86" s="27">
        <v>20.100000000000001</v>
      </c>
      <c r="Z86" s="27">
        <v>19.100000000000001</v>
      </c>
      <c r="AA86" s="23">
        <v>20</v>
      </c>
      <c r="AB86" s="13">
        <v>87</v>
      </c>
      <c r="AC86" s="13">
        <v>80</v>
      </c>
      <c r="AD86" s="25"/>
      <c r="AE86" s="13">
        <v>454</v>
      </c>
      <c r="AF86" s="13">
        <v>246</v>
      </c>
      <c r="AG86" s="13">
        <v>71</v>
      </c>
      <c r="AH86" s="13">
        <v>46</v>
      </c>
      <c r="AI86" s="13"/>
      <c r="AJ86" s="32">
        <v>43</v>
      </c>
      <c r="AK86" s="166">
        <v>81</v>
      </c>
    </row>
    <row r="87" spans="1:37" s="9" customFormat="1" x14ac:dyDescent="0.25">
      <c r="A87" s="24">
        <v>5.1999999999999993</v>
      </c>
      <c r="B87" s="13">
        <v>9.1</v>
      </c>
      <c r="C87" s="10">
        <v>14.899999999999999</v>
      </c>
      <c r="D87" s="27">
        <v>15.12</v>
      </c>
      <c r="E87" s="24">
        <v>8.1999999999999993</v>
      </c>
      <c r="F87" s="27">
        <v>27.43</v>
      </c>
      <c r="G87" s="27">
        <v>26.43</v>
      </c>
      <c r="H87" s="23">
        <v>19</v>
      </c>
      <c r="I87" s="13">
        <v>549</v>
      </c>
      <c r="J87" s="13">
        <v>314</v>
      </c>
      <c r="K87" s="13">
        <v>78</v>
      </c>
      <c r="L87" s="13">
        <v>62</v>
      </c>
      <c r="M87" s="86">
        <v>41</v>
      </c>
      <c r="N87" s="13">
        <v>100</v>
      </c>
      <c r="O87" s="13">
        <v>119</v>
      </c>
      <c r="P87" s="32">
        <v>26</v>
      </c>
      <c r="Q87" s="13">
        <v>42</v>
      </c>
      <c r="R87" s="25"/>
      <c r="S87" s="166">
        <v>82</v>
      </c>
      <c r="T87" s="28">
        <v>6</v>
      </c>
      <c r="U87" s="10">
        <v>10.799999999999999</v>
      </c>
      <c r="V87" s="10">
        <v>17.900000000000006</v>
      </c>
      <c r="W87" s="27">
        <v>12.12</v>
      </c>
      <c r="X87" s="24">
        <v>9.1999999999999993</v>
      </c>
      <c r="Y87" s="27">
        <v>20.13</v>
      </c>
      <c r="Z87" s="27">
        <v>19.13</v>
      </c>
      <c r="AA87" s="23">
        <v>19</v>
      </c>
      <c r="AB87" s="13">
        <v>89</v>
      </c>
      <c r="AC87" s="13">
        <v>82</v>
      </c>
      <c r="AD87" s="32">
        <v>31</v>
      </c>
      <c r="AE87" s="13">
        <v>458</v>
      </c>
      <c r="AF87" s="13">
        <v>248</v>
      </c>
      <c r="AG87" s="13">
        <v>72</v>
      </c>
      <c r="AH87" s="13">
        <v>47</v>
      </c>
      <c r="AI87" s="13">
        <v>42</v>
      </c>
      <c r="AJ87" s="25"/>
      <c r="AK87" s="166">
        <v>82</v>
      </c>
    </row>
    <row r="88" spans="1:37" s="9" customFormat="1" x14ac:dyDescent="0.25">
      <c r="A88" s="24"/>
      <c r="B88" s="10"/>
      <c r="C88" s="10"/>
      <c r="D88" s="27">
        <v>15.14</v>
      </c>
      <c r="E88" s="24"/>
      <c r="F88" s="27">
        <v>27.46</v>
      </c>
      <c r="G88" s="27">
        <v>26.46</v>
      </c>
      <c r="H88" s="23">
        <v>18</v>
      </c>
      <c r="I88" s="13">
        <v>553</v>
      </c>
      <c r="J88" s="13">
        <v>316</v>
      </c>
      <c r="K88" s="13">
        <v>79</v>
      </c>
      <c r="L88" s="13">
        <v>63</v>
      </c>
      <c r="M88" s="86">
        <v>42</v>
      </c>
      <c r="N88" s="13">
        <v>102</v>
      </c>
      <c r="O88" s="13">
        <v>121</v>
      </c>
      <c r="P88" s="25"/>
      <c r="Q88" s="10"/>
      <c r="R88" s="32">
        <v>44</v>
      </c>
      <c r="S88" s="166">
        <v>83</v>
      </c>
      <c r="T88" s="24"/>
      <c r="U88" s="10"/>
      <c r="V88" s="10"/>
      <c r="W88" s="27">
        <v>12.14</v>
      </c>
      <c r="X88" s="24"/>
      <c r="Y88" s="27">
        <v>20.16</v>
      </c>
      <c r="Z88" s="27">
        <v>19.16</v>
      </c>
      <c r="AA88" s="23">
        <v>18</v>
      </c>
      <c r="AB88" s="13">
        <v>91</v>
      </c>
      <c r="AC88" s="13">
        <v>84</v>
      </c>
      <c r="AD88" s="25"/>
      <c r="AE88" s="13">
        <v>462</v>
      </c>
      <c r="AF88" s="13">
        <v>250</v>
      </c>
      <c r="AG88" s="13">
        <v>73</v>
      </c>
      <c r="AH88" s="13">
        <v>48</v>
      </c>
      <c r="AI88" s="10"/>
      <c r="AJ88" s="32">
        <v>44</v>
      </c>
      <c r="AK88" s="166">
        <v>83</v>
      </c>
    </row>
    <row r="89" spans="1:37" s="9" customFormat="1" x14ac:dyDescent="0.25">
      <c r="A89" s="24">
        <v>5.2999999999999989</v>
      </c>
      <c r="B89" s="13">
        <v>9.1999999999999993</v>
      </c>
      <c r="C89" s="13">
        <v>15</v>
      </c>
      <c r="D89" s="27">
        <v>15.16</v>
      </c>
      <c r="E89" s="24">
        <v>8.2999999999999989</v>
      </c>
      <c r="F89" s="27">
        <v>27.49</v>
      </c>
      <c r="G89" s="27">
        <v>26.49</v>
      </c>
      <c r="H89" s="23">
        <v>17</v>
      </c>
      <c r="I89" s="13">
        <v>557</v>
      </c>
      <c r="J89" s="13">
        <v>318</v>
      </c>
      <c r="K89" s="13">
        <v>80</v>
      </c>
      <c r="L89" s="13">
        <v>64</v>
      </c>
      <c r="M89" s="86">
        <v>43</v>
      </c>
      <c r="N89" s="13">
        <v>104</v>
      </c>
      <c r="O89" s="13">
        <v>123</v>
      </c>
      <c r="P89" s="25"/>
      <c r="Q89" s="13">
        <v>43</v>
      </c>
      <c r="R89" s="25"/>
      <c r="S89" s="166">
        <v>84</v>
      </c>
      <c r="T89" s="24">
        <v>6.0999999999999988</v>
      </c>
      <c r="U89" s="10">
        <v>10.899999999999999</v>
      </c>
      <c r="V89" s="13">
        <v>18</v>
      </c>
      <c r="W89" s="27">
        <v>12.16</v>
      </c>
      <c r="X89" s="24">
        <v>9.2999999999999989</v>
      </c>
      <c r="Y89" s="27">
        <v>20.190000000000001</v>
      </c>
      <c r="Z89" s="27">
        <v>19.190000000000001</v>
      </c>
      <c r="AA89" s="23">
        <v>17</v>
      </c>
      <c r="AB89" s="13">
        <v>93</v>
      </c>
      <c r="AC89" s="13">
        <v>86</v>
      </c>
      <c r="AD89" s="32"/>
      <c r="AE89" s="13">
        <v>466</v>
      </c>
      <c r="AF89" s="13">
        <v>252</v>
      </c>
      <c r="AG89" s="13">
        <v>74</v>
      </c>
      <c r="AH89" s="13">
        <v>49</v>
      </c>
      <c r="AI89" s="13">
        <v>43</v>
      </c>
      <c r="AJ89" s="25"/>
      <c r="AK89" s="166">
        <v>84</v>
      </c>
    </row>
    <row r="90" spans="1:37" s="9" customFormat="1" x14ac:dyDescent="0.25">
      <c r="A90" s="24"/>
      <c r="B90" s="10"/>
      <c r="C90" s="10"/>
      <c r="D90" s="27">
        <v>15.18</v>
      </c>
      <c r="E90" s="24"/>
      <c r="F90" s="27">
        <v>27.52</v>
      </c>
      <c r="G90" s="27">
        <v>26.52</v>
      </c>
      <c r="H90" s="23">
        <v>16</v>
      </c>
      <c r="I90" s="13">
        <v>561</v>
      </c>
      <c r="J90" s="13">
        <v>320</v>
      </c>
      <c r="K90" s="13">
        <v>81</v>
      </c>
      <c r="L90" s="13">
        <v>65</v>
      </c>
      <c r="M90" s="86">
        <v>44</v>
      </c>
      <c r="N90" s="13">
        <v>106</v>
      </c>
      <c r="O90" s="13">
        <v>125</v>
      </c>
      <c r="P90" s="25"/>
      <c r="Q90" s="13"/>
      <c r="R90" s="32">
        <v>45</v>
      </c>
      <c r="S90" s="166">
        <v>85</v>
      </c>
      <c r="T90" s="24"/>
      <c r="U90" s="10"/>
      <c r="V90" s="10"/>
      <c r="W90" s="27">
        <v>12.18</v>
      </c>
      <c r="X90" s="24"/>
      <c r="Y90" s="27">
        <v>20.22</v>
      </c>
      <c r="Z90" s="27">
        <v>19.22</v>
      </c>
      <c r="AA90" s="23">
        <v>16</v>
      </c>
      <c r="AB90" s="13">
        <v>95</v>
      </c>
      <c r="AC90" s="13">
        <v>88</v>
      </c>
      <c r="AD90" s="25"/>
      <c r="AE90" s="13">
        <v>470</v>
      </c>
      <c r="AF90" s="13">
        <v>254</v>
      </c>
      <c r="AG90" s="13">
        <v>75</v>
      </c>
      <c r="AH90" s="13">
        <v>50</v>
      </c>
      <c r="AI90" s="13"/>
      <c r="AJ90" s="32">
        <v>45</v>
      </c>
      <c r="AK90" s="166">
        <v>85</v>
      </c>
    </row>
    <row r="91" spans="1:37" s="9" customFormat="1" x14ac:dyDescent="0.25">
      <c r="A91" s="24">
        <v>5.3999999999999986</v>
      </c>
      <c r="B91" s="13">
        <v>9.3000000000000007</v>
      </c>
      <c r="C91" s="10">
        <v>15.099999999999998</v>
      </c>
      <c r="D91" s="27">
        <v>15.2</v>
      </c>
      <c r="E91" s="24">
        <v>8.3999999999999986</v>
      </c>
      <c r="F91" s="27">
        <v>27.56</v>
      </c>
      <c r="G91" s="27">
        <v>26.56</v>
      </c>
      <c r="H91" s="23">
        <v>15</v>
      </c>
      <c r="I91" s="13">
        <v>565</v>
      </c>
      <c r="J91" s="13">
        <v>322</v>
      </c>
      <c r="K91" s="13">
        <v>82</v>
      </c>
      <c r="L91" s="13">
        <v>66</v>
      </c>
      <c r="M91" s="86"/>
      <c r="N91" s="13">
        <v>108</v>
      </c>
      <c r="O91" s="13">
        <v>126</v>
      </c>
      <c r="P91" s="32">
        <v>27</v>
      </c>
      <c r="Q91" s="13">
        <v>44</v>
      </c>
      <c r="R91" s="25"/>
      <c r="S91" s="166">
        <v>86</v>
      </c>
      <c r="T91" s="24">
        <v>6.1999999999999984</v>
      </c>
      <c r="U91" s="13">
        <v>11</v>
      </c>
      <c r="V91" s="10">
        <v>18.100000000000009</v>
      </c>
      <c r="W91" s="27">
        <v>12.2</v>
      </c>
      <c r="X91" s="24">
        <v>9.3999999999999986</v>
      </c>
      <c r="Y91" s="27">
        <v>20.25</v>
      </c>
      <c r="Z91" s="27">
        <v>19.25</v>
      </c>
      <c r="AA91" s="23">
        <v>15</v>
      </c>
      <c r="AB91" s="13">
        <v>97</v>
      </c>
      <c r="AC91" s="13">
        <v>90</v>
      </c>
      <c r="AD91" s="32">
        <v>32</v>
      </c>
      <c r="AE91" s="13">
        <v>474</v>
      </c>
      <c r="AF91" s="13">
        <v>256</v>
      </c>
      <c r="AG91" s="13">
        <v>76</v>
      </c>
      <c r="AH91" s="13">
        <v>51</v>
      </c>
      <c r="AI91" s="13">
        <v>44</v>
      </c>
      <c r="AJ91" s="25"/>
      <c r="AK91" s="166">
        <v>86</v>
      </c>
    </row>
    <row r="92" spans="1:37" s="9" customFormat="1" x14ac:dyDescent="0.25">
      <c r="A92" s="24">
        <v>5.4999999999999982</v>
      </c>
      <c r="B92" s="13">
        <v>9.4</v>
      </c>
      <c r="C92" s="10">
        <v>15.199999999999998</v>
      </c>
      <c r="D92" s="27">
        <v>15.23</v>
      </c>
      <c r="E92" s="24">
        <v>8.4999999999999982</v>
      </c>
      <c r="F92" s="27">
        <v>28</v>
      </c>
      <c r="G92" s="27">
        <v>27</v>
      </c>
      <c r="H92" s="23">
        <v>14</v>
      </c>
      <c r="I92" s="13">
        <v>569</v>
      </c>
      <c r="J92" s="13">
        <v>324</v>
      </c>
      <c r="K92" s="13">
        <v>83</v>
      </c>
      <c r="L92" s="13">
        <v>67</v>
      </c>
      <c r="M92" s="86">
        <v>45</v>
      </c>
      <c r="N92" s="13">
        <v>110</v>
      </c>
      <c r="O92" s="13">
        <v>127</v>
      </c>
      <c r="P92" s="25"/>
      <c r="Q92" s="10"/>
      <c r="R92" s="32">
        <v>46</v>
      </c>
      <c r="S92" s="166">
        <v>87</v>
      </c>
      <c r="T92" s="24">
        <v>6.299999999999998</v>
      </c>
      <c r="U92" s="10">
        <v>11.099999999999998</v>
      </c>
      <c r="V92" s="10">
        <v>18.20000000000001</v>
      </c>
      <c r="W92" s="27">
        <v>12.23</v>
      </c>
      <c r="X92" s="24">
        <v>9.4999999999999982</v>
      </c>
      <c r="Y92" s="27">
        <v>20.28</v>
      </c>
      <c r="Z92" s="27">
        <v>19.28</v>
      </c>
      <c r="AA92" s="23">
        <v>14</v>
      </c>
      <c r="AB92" s="13">
        <v>99</v>
      </c>
      <c r="AC92" s="13">
        <v>92</v>
      </c>
      <c r="AD92" s="25"/>
      <c r="AE92" s="13">
        <v>478</v>
      </c>
      <c r="AF92" s="13">
        <v>257</v>
      </c>
      <c r="AG92" s="13">
        <v>77</v>
      </c>
      <c r="AH92" s="13">
        <v>52</v>
      </c>
      <c r="AI92" s="10"/>
      <c r="AJ92" s="32">
        <v>46</v>
      </c>
      <c r="AK92" s="166">
        <v>87</v>
      </c>
    </row>
    <row r="93" spans="1:37" s="9" customFormat="1" x14ac:dyDescent="0.25">
      <c r="A93" s="24">
        <v>5.5999999999999979</v>
      </c>
      <c r="B93" s="13">
        <v>9.5</v>
      </c>
      <c r="C93" s="10">
        <v>15.299999999999997</v>
      </c>
      <c r="D93" s="27">
        <v>15.26</v>
      </c>
      <c r="E93" s="24">
        <v>8.5999999999999979</v>
      </c>
      <c r="F93" s="27">
        <v>28.04</v>
      </c>
      <c r="G93" s="27">
        <v>27.04</v>
      </c>
      <c r="H93" s="23">
        <v>13</v>
      </c>
      <c r="I93" s="13">
        <v>572</v>
      </c>
      <c r="J93" s="13">
        <v>326</v>
      </c>
      <c r="K93" s="13">
        <v>84</v>
      </c>
      <c r="L93" s="13">
        <v>67.5</v>
      </c>
      <c r="M93" s="86"/>
      <c r="N93" s="13">
        <v>112</v>
      </c>
      <c r="O93" s="13">
        <v>128</v>
      </c>
      <c r="P93" s="25"/>
      <c r="Q93" s="13">
        <v>45</v>
      </c>
      <c r="R93" s="25"/>
      <c r="S93" s="166">
        <v>88</v>
      </c>
      <c r="T93" s="24">
        <v>6.3999999999999977</v>
      </c>
      <c r="U93" s="10">
        <v>11.199999999999998</v>
      </c>
      <c r="V93" s="10">
        <v>18.300000000000011</v>
      </c>
      <c r="W93" s="27">
        <v>12.26</v>
      </c>
      <c r="X93" s="24">
        <v>9.5999999999999979</v>
      </c>
      <c r="Y93" s="27">
        <v>20.309999999999999</v>
      </c>
      <c r="Z93" s="27">
        <v>19.309999999999999</v>
      </c>
      <c r="AA93" s="23">
        <v>13</v>
      </c>
      <c r="AB93" s="13">
        <v>101</v>
      </c>
      <c r="AC93" s="13">
        <v>93</v>
      </c>
      <c r="AD93" s="32"/>
      <c r="AE93" s="13">
        <v>481</v>
      </c>
      <c r="AF93" s="13">
        <v>258</v>
      </c>
      <c r="AG93" s="13">
        <v>78</v>
      </c>
      <c r="AH93" s="13">
        <v>52.5</v>
      </c>
      <c r="AI93" s="13">
        <v>45</v>
      </c>
      <c r="AJ93" s="25"/>
      <c r="AK93" s="166">
        <v>88</v>
      </c>
    </row>
    <row r="94" spans="1:37" s="9" customFormat="1" x14ac:dyDescent="0.25">
      <c r="A94" s="24">
        <v>5.6999999999999975</v>
      </c>
      <c r="B94" s="13">
        <v>9.6</v>
      </c>
      <c r="C94" s="10">
        <v>15.399999999999997</v>
      </c>
      <c r="D94" s="27">
        <v>15.29</v>
      </c>
      <c r="E94" s="24">
        <v>8.6999999999999975</v>
      </c>
      <c r="F94" s="27">
        <v>28.08</v>
      </c>
      <c r="G94" s="27">
        <v>27.08</v>
      </c>
      <c r="H94" s="23">
        <v>12</v>
      </c>
      <c r="I94" s="13">
        <v>575</v>
      </c>
      <c r="J94" s="13">
        <v>328</v>
      </c>
      <c r="K94" s="13">
        <v>85</v>
      </c>
      <c r="L94" s="13">
        <v>68</v>
      </c>
      <c r="M94" s="86">
        <v>46</v>
      </c>
      <c r="N94" s="13">
        <v>114</v>
      </c>
      <c r="O94" s="13">
        <v>129</v>
      </c>
      <c r="P94" s="25"/>
      <c r="Q94" s="13"/>
      <c r="R94" s="32"/>
      <c r="S94" s="166">
        <v>89</v>
      </c>
      <c r="T94" s="24">
        <v>6.4999999999999973</v>
      </c>
      <c r="U94" s="10">
        <v>11.299999999999997</v>
      </c>
      <c r="V94" s="10">
        <v>18.400000000000013</v>
      </c>
      <c r="W94" s="27">
        <v>12.29</v>
      </c>
      <c r="X94" s="24">
        <v>9.6999999999999975</v>
      </c>
      <c r="Y94" s="27">
        <v>20.34</v>
      </c>
      <c r="Z94" s="27">
        <v>19.34</v>
      </c>
      <c r="AA94" s="23">
        <v>12</v>
      </c>
      <c r="AB94" s="13">
        <v>103</v>
      </c>
      <c r="AC94" s="13">
        <v>94</v>
      </c>
      <c r="AD94" s="25"/>
      <c r="AE94" s="13">
        <v>484</v>
      </c>
      <c r="AF94" s="13">
        <v>259</v>
      </c>
      <c r="AG94" s="13">
        <v>79</v>
      </c>
      <c r="AH94" s="13">
        <v>53</v>
      </c>
      <c r="AI94" s="13"/>
      <c r="AJ94" s="32"/>
      <c r="AK94" s="166">
        <v>89</v>
      </c>
    </row>
    <row r="95" spans="1:37" s="9" customFormat="1" x14ac:dyDescent="0.25">
      <c r="A95" s="24">
        <v>5.7999999999999972</v>
      </c>
      <c r="B95" s="13">
        <v>9.6999999999999993</v>
      </c>
      <c r="C95" s="10">
        <v>15.499999999999996</v>
      </c>
      <c r="D95" s="27">
        <v>15.32</v>
      </c>
      <c r="E95" s="24">
        <v>8.7999999999999972</v>
      </c>
      <c r="F95" s="27">
        <v>28.12</v>
      </c>
      <c r="G95" s="27">
        <v>27.12</v>
      </c>
      <c r="H95" s="23">
        <v>11</v>
      </c>
      <c r="I95" s="13">
        <v>578</v>
      </c>
      <c r="J95" s="13">
        <v>330</v>
      </c>
      <c r="K95" s="13">
        <v>86</v>
      </c>
      <c r="L95" s="13">
        <v>68.5</v>
      </c>
      <c r="M95" s="86"/>
      <c r="N95" s="13">
        <v>116</v>
      </c>
      <c r="O95" s="13">
        <v>130</v>
      </c>
      <c r="P95" s="32">
        <v>28</v>
      </c>
      <c r="Q95" s="13">
        <v>46</v>
      </c>
      <c r="R95" s="32">
        <v>47</v>
      </c>
      <c r="S95" s="166">
        <v>90</v>
      </c>
      <c r="T95" s="24">
        <v>6.599999999999997</v>
      </c>
      <c r="U95" s="10">
        <v>11.399999999999997</v>
      </c>
      <c r="V95" s="10">
        <v>18.500000000000014</v>
      </c>
      <c r="W95" s="27">
        <v>12.32</v>
      </c>
      <c r="X95" s="24">
        <v>9.7999999999999972</v>
      </c>
      <c r="Y95" s="27">
        <v>20.37</v>
      </c>
      <c r="Z95" s="27">
        <v>19.37</v>
      </c>
      <c r="AA95" s="23">
        <v>11</v>
      </c>
      <c r="AB95" s="13">
        <v>105</v>
      </c>
      <c r="AC95" s="13">
        <v>95</v>
      </c>
      <c r="AD95" s="32">
        <v>33</v>
      </c>
      <c r="AE95" s="13">
        <v>487</v>
      </c>
      <c r="AF95" s="13">
        <v>260</v>
      </c>
      <c r="AG95" s="13">
        <v>80</v>
      </c>
      <c r="AH95" s="13">
        <v>53.5</v>
      </c>
      <c r="AI95" s="13">
        <v>46</v>
      </c>
      <c r="AJ95" s="32">
        <v>47</v>
      </c>
      <c r="AK95" s="166">
        <v>90</v>
      </c>
    </row>
    <row r="96" spans="1:37" s="9" customFormat="1" x14ac:dyDescent="0.25">
      <c r="A96" s="24">
        <v>5.8999999999999968</v>
      </c>
      <c r="B96" s="13">
        <v>9.8000000000000007</v>
      </c>
      <c r="C96" s="10">
        <v>15.599999999999996</v>
      </c>
      <c r="D96" s="27">
        <v>15.35</v>
      </c>
      <c r="E96" s="24">
        <v>8.8999999999999968</v>
      </c>
      <c r="F96" s="27">
        <v>28.16</v>
      </c>
      <c r="G96" s="27">
        <v>27.16</v>
      </c>
      <c r="H96" s="23">
        <v>10</v>
      </c>
      <c r="I96" s="13">
        <v>581</v>
      </c>
      <c r="J96" s="13">
        <v>331</v>
      </c>
      <c r="K96" s="13"/>
      <c r="L96" s="13">
        <v>69</v>
      </c>
      <c r="M96" s="86">
        <v>47</v>
      </c>
      <c r="N96" s="13">
        <v>118</v>
      </c>
      <c r="O96" s="13">
        <v>131</v>
      </c>
      <c r="P96" s="25"/>
      <c r="Q96" s="10"/>
      <c r="R96" s="25"/>
      <c r="S96" s="166">
        <v>91</v>
      </c>
      <c r="T96" s="24">
        <v>6.6999999999999966</v>
      </c>
      <c r="U96" s="10">
        <v>11.499999999999996</v>
      </c>
      <c r="V96" s="10">
        <v>18.600000000000016</v>
      </c>
      <c r="W96" s="27">
        <v>12.35</v>
      </c>
      <c r="X96" s="24">
        <v>9.8999999999999968</v>
      </c>
      <c r="Y96" s="27">
        <v>20.399999999999999</v>
      </c>
      <c r="Z96" s="27">
        <v>19.399999999999999</v>
      </c>
      <c r="AA96" s="23">
        <v>10</v>
      </c>
      <c r="AB96" s="13">
        <v>106</v>
      </c>
      <c r="AC96" s="13">
        <v>96</v>
      </c>
      <c r="AD96" s="25"/>
      <c r="AE96" s="13">
        <v>490</v>
      </c>
      <c r="AF96" s="13">
        <v>261</v>
      </c>
      <c r="AG96" s="13">
        <v>81</v>
      </c>
      <c r="AH96" s="13">
        <v>54</v>
      </c>
      <c r="AI96" s="10"/>
      <c r="AJ96" s="25"/>
      <c r="AK96" s="166">
        <v>91</v>
      </c>
    </row>
    <row r="97" spans="1:37" s="9" customFormat="1" x14ac:dyDescent="0.25">
      <c r="A97" s="28">
        <v>6</v>
      </c>
      <c r="B97" s="13">
        <v>9.9</v>
      </c>
      <c r="C97" s="10">
        <v>15.699999999999996</v>
      </c>
      <c r="D97" s="27">
        <v>15.38</v>
      </c>
      <c r="E97" s="28">
        <v>9</v>
      </c>
      <c r="F97" s="27">
        <v>28.2</v>
      </c>
      <c r="G97" s="27">
        <v>27.2</v>
      </c>
      <c r="H97" s="23">
        <v>9</v>
      </c>
      <c r="I97" s="13">
        <v>584</v>
      </c>
      <c r="J97" s="13">
        <v>332</v>
      </c>
      <c r="K97" s="13">
        <v>87</v>
      </c>
      <c r="L97" s="13">
        <v>69.400000000000006</v>
      </c>
      <c r="M97" s="86"/>
      <c r="N97" s="13">
        <v>119</v>
      </c>
      <c r="O97" s="13">
        <v>132</v>
      </c>
      <c r="P97" s="25"/>
      <c r="Q97" s="13">
        <v>47</v>
      </c>
      <c r="R97" s="25"/>
      <c r="S97" s="166">
        <v>92</v>
      </c>
      <c r="T97" s="24">
        <v>6.7999999999999963</v>
      </c>
      <c r="U97" s="10">
        <v>11.599999999999996</v>
      </c>
      <c r="V97" s="10">
        <v>18.700000000000017</v>
      </c>
      <c r="W97" s="27">
        <v>12.38</v>
      </c>
      <c r="X97" s="28">
        <v>10</v>
      </c>
      <c r="Y97" s="27">
        <v>20.440000000000001</v>
      </c>
      <c r="Z97" s="27">
        <v>19.440000000000001</v>
      </c>
      <c r="AA97" s="23">
        <v>9</v>
      </c>
      <c r="AB97" s="13">
        <v>107</v>
      </c>
      <c r="AC97" s="13">
        <v>97</v>
      </c>
      <c r="AD97" s="32"/>
      <c r="AE97" s="13">
        <v>493</v>
      </c>
      <c r="AF97" s="13">
        <v>262</v>
      </c>
      <c r="AG97" s="13"/>
      <c r="AH97" s="13">
        <v>54.4</v>
      </c>
      <c r="AI97" s="13">
        <v>47</v>
      </c>
      <c r="AJ97" s="25"/>
      <c r="AK97" s="166">
        <v>92</v>
      </c>
    </row>
    <row r="98" spans="1:37" s="9" customFormat="1" x14ac:dyDescent="0.25">
      <c r="A98" s="24">
        <v>6.1999999999999966</v>
      </c>
      <c r="B98" s="13">
        <v>10.1</v>
      </c>
      <c r="C98" s="10">
        <v>15.899999999999995</v>
      </c>
      <c r="D98" s="27">
        <v>15.42</v>
      </c>
      <c r="E98" s="24">
        <v>9.1999999999999957</v>
      </c>
      <c r="F98" s="27">
        <v>28.24</v>
      </c>
      <c r="G98" s="27">
        <v>27.24</v>
      </c>
      <c r="H98" s="23">
        <v>8</v>
      </c>
      <c r="I98" s="13">
        <v>587</v>
      </c>
      <c r="J98" s="13">
        <v>333</v>
      </c>
      <c r="K98" s="13"/>
      <c r="L98" s="13">
        <v>69.7</v>
      </c>
      <c r="M98" s="86"/>
      <c r="N98" s="13">
        <v>120</v>
      </c>
      <c r="O98" s="13">
        <v>133</v>
      </c>
      <c r="P98" s="25"/>
      <c r="Q98" s="13"/>
      <c r="R98" s="32">
        <v>48</v>
      </c>
      <c r="S98" s="166">
        <v>93</v>
      </c>
      <c r="T98" s="28">
        <v>7</v>
      </c>
      <c r="U98" s="10">
        <v>11.799999999999995</v>
      </c>
      <c r="V98" s="10">
        <v>18.900000000000016</v>
      </c>
      <c r="W98" s="27">
        <v>12.41</v>
      </c>
      <c r="X98" s="24">
        <v>10.199999999999996</v>
      </c>
      <c r="Y98" s="27">
        <v>20.48</v>
      </c>
      <c r="Z98" s="27">
        <v>19.48</v>
      </c>
      <c r="AA98" s="23">
        <v>8</v>
      </c>
      <c r="AB98" s="13">
        <v>108</v>
      </c>
      <c r="AC98" s="13">
        <v>98</v>
      </c>
      <c r="AD98" s="25"/>
      <c r="AE98" s="13">
        <v>496</v>
      </c>
      <c r="AF98" s="13">
        <v>263</v>
      </c>
      <c r="AG98" s="13">
        <v>82</v>
      </c>
      <c r="AH98" s="13">
        <v>54.7</v>
      </c>
      <c r="AI98" s="13"/>
      <c r="AJ98" s="32">
        <v>48</v>
      </c>
      <c r="AK98" s="166">
        <v>93</v>
      </c>
    </row>
    <row r="99" spans="1:37" s="9" customFormat="1" x14ac:dyDescent="0.25">
      <c r="A99" s="24">
        <v>6.3999999999999968</v>
      </c>
      <c r="B99" s="13">
        <v>10.3</v>
      </c>
      <c r="C99" s="10">
        <v>16.099999999999994</v>
      </c>
      <c r="D99" s="27">
        <v>15.46</v>
      </c>
      <c r="E99" s="24">
        <v>9.399999999999995</v>
      </c>
      <c r="F99" s="27">
        <v>28.28</v>
      </c>
      <c r="G99" s="27">
        <v>27.28</v>
      </c>
      <c r="H99" s="23">
        <v>7</v>
      </c>
      <c r="I99" s="13">
        <v>590</v>
      </c>
      <c r="J99" s="13">
        <v>334</v>
      </c>
      <c r="K99" s="13">
        <v>88</v>
      </c>
      <c r="L99" s="13">
        <v>70</v>
      </c>
      <c r="M99" s="86">
        <v>48</v>
      </c>
      <c r="N99" s="13">
        <v>121</v>
      </c>
      <c r="O99" s="13">
        <v>134</v>
      </c>
      <c r="P99" s="32"/>
      <c r="Q99" s="13">
        <v>48</v>
      </c>
      <c r="R99" s="25"/>
      <c r="S99" s="166">
        <v>94</v>
      </c>
      <c r="T99" s="24">
        <v>7.1999999999999966</v>
      </c>
      <c r="U99" s="13">
        <v>12</v>
      </c>
      <c r="V99" s="10">
        <v>19.100000000000016</v>
      </c>
      <c r="W99" s="27">
        <v>12.44</v>
      </c>
      <c r="X99" s="24">
        <v>10.399999999999995</v>
      </c>
      <c r="Y99" s="27">
        <v>20.52</v>
      </c>
      <c r="Z99" s="27">
        <v>19.52</v>
      </c>
      <c r="AA99" s="23">
        <v>7</v>
      </c>
      <c r="AB99" s="13">
        <v>109</v>
      </c>
      <c r="AC99" s="13">
        <v>99</v>
      </c>
      <c r="AD99" s="25"/>
      <c r="AE99" s="13">
        <v>499</v>
      </c>
      <c r="AF99" s="13">
        <v>264</v>
      </c>
      <c r="AG99" s="13"/>
      <c r="AH99" s="13">
        <v>55</v>
      </c>
      <c r="AI99" s="13">
        <v>48</v>
      </c>
      <c r="AJ99" s="25"/>
      <c r="AK99" s="166">
        <v>94</v>
      </c>
    </row>
    <row r="100" spans="1:37" s="9" customFormat="1" x14ac:dyDescent="0.25">
      <c r="A100" s="24">
        <v>6.599999999999997</v>
      </c>
      <c r="B100" s="13">
        <v>10.5</v>
      </c>
      <c r="C100" s="10">
        <v>16.299999999999994</v>
      </c>
      <c r="D100" s="27">
        <v>15.5</v>
      </c>
      <c r="E100" s="24">
        <v>9.5999999999999943</v>
      </c>
      <c r="F100" s="27">
        <v>28.32</v>
      </c>
      <c r="G100" s="27">
        <v>27.32</v>
      </c>
      <c r="H100" s="23">
        <v>6</v>
      </c>
      <c r="I100" s="13">
        <v>592</v>
      </c>
      <c r="J100" s="13">
        <v>335</v>
      </c>
      <c r="K100" s="13"/>
      <c r="L100" s="13">
        <v>70.400000000000006</v>
      </c>
      <c r="M100" s="86"/>
      <c r="N100" s="13">
        <v>122</v>
      </c>
      <c r="O100" s="13">
        <v>135</v>
      </c>
      <c r="P100" s="32">
        <v>29</v>
      </c>
      <c r="Q100" s="10"/>
      <c r="R100" s="25"/>
      <c r="S100" s="166">
        <v>95</v>
      </c>
      <c r="T100" s="24">
        <v>7.3999999999999968</v>
      </c>
      <c r="U100" s="10">
        <v>12.199999999999994</v>
      </c>
      <c r="V100" s="10">
        <v>19.300000000000015</v>
      </c>
      <c r="W100" s="27">
        <v>12.47</v>
      </c>
      <c r="X100" s="24">
        <v>10.599999999999994</v>
      </c>
      <c r="Y100" s="27">
        <v>20.56</v>
      </c>
      <c r="Z100" s="27">
        <v>19.559999999999999</v>
      </c>
      <c r="AA100" s="23">
        <v>6</v>
      </c>
      <c r="AB100" s="13">
        <v>110</v>
      </c>
      <c r="AC100" s="13">
        <v>100</v>
      </c>
      <c r="AD100" s="32">
        <v>34</v>
      </c>
      <c r="AE100" s="13">
        <v>501</v>
      </c>
      <c r="AF100" s="13">
        <v>265</v>
      </c>
      <c r="AG100" s="13">
        <v>83</v>
      </c>
      <c r="AH100" s="13">
        <v>55.4</v>
      </c>
      <c r="AI100" s="10"/>
      <c r="AJ100" s="25"/>
      <c r="AK100" s="166">
        <v>95</v>
      </c>
    </row>
    <row r="101" spans="1:37" s="9" customFormat="1" x14ac:dyDescent="0.25">
      <c r="A101" s="24">
        <v>6.7999999999999972</v>
      </c>
      <c r="B101" s="13">
        <v>10.7</v>
      </c>
      <c r="C101" s="10">
        <v>16.499999999999993</v>
      </c>
      <c r="D101" s="27">
        <v>15.54</v>
      </c>
      <c r="E101" s="24">
        <v>9.7999999999999936</v>
      </c>
      <c r="F101" s="27">
        <v>28.36</v>
      </c>
      <c r="G101" s="27">
        <v>27.36</v>
      </c>
      <c r="H101" s="23">
        <v>5</v>
      </c>
      <c r="I101" s="13">
        <v>594</v>
      </c>
      <c r="J101" s="13">
        <v>336</v>
      </c>
      <c r="K101" s="13"/>
      <c r="L101" s="13">
        <v>70.7</v>
      </c>
      <c r="M101" s="86"/>
      <c r="N101" s="13">
        <v>123</v>
      </c>
      <c r="O101" s="13">
        <v>136</v>
      </c>
      <c r="P101" s="25"/>
      <c r="Q101" s="10"/>
      <c r="R101" s="32">
        <v>49</v>
      </c>
      <c r="S101" s="166">
        <v>96</v>
      </c>
      <c r="T101" s="24">
        <v>7.599999999999997</v>
      </c>
      <c r="U101" s="10">
        <v>12.399999999999993</v>
      </c>
      <c r="V101" s="10">
        <v>19.500000000000014</v>
      </c>
      <c r="W101" s="27">
        <v>12.5</v>
      </c>
      <c r="X101" s="24">
        <v>10.799999999999994</v>
      </c>
      <c r="Y101" s="27">
        <v>21</v>
      </c>
      <c r="Z101" s="27">
        <v>20</v>
      </c>
      <c r="AA101" s="23">
        <v>5</v>
      </c>
      <c r="AB101" s="13">
        <v>111</v>
      </c>
      <c r="AC101" s="13">
        <v>101</v>
      </c>
      <c r="AD101" s="25"/>
      <c r="AE101" s="13">
        <v>503</v>
      </c>
      <c r="AF101" s="13">
        <v>266</v>
      </c>
      <c r="AG101" s="13"/>
      <c r="AH101" s="13">
        <v>55.7</v>
      </c>
      <c r="AI101" s="10"/>
      <c r="AJ101" s="32">
        <v>49</v>
      </c>
      <c r="AK101" s="166">
        <v>96</v>
      </c>
    </row>
    <row r="102" spans="1:37" s="9" customFormat="1" x14ac:dyDescent="0.25">
      <c r="A102" s="28">
        <v>7</v>
      </c>
      <c r="B102" s="13">
        <v>10.9</v>
      </c>
      <c r="C102" s="10">
        <v>16.699999999999992</v>
      </c>
      <c r="D102" s="27">
        <v>15.58</v>
      </c>
      <c r="E102" s="28">
        <v>10</v>
      </c>
      <c r="F102" s="27">
        <v>28.4</v>
      </c>
      <c r="G102" s="27">
        <v>27.4</v>
      </c>
      <c r="H102" s="23">
        <v>4</v>
      </c>
      <c r="I102" s="13">
        <v>596</v>
      </c>
      <c r="J102" s="13">
        <v>337</v>
      </c>
      <c r="K102" s="13">
        <v>89</v>
      </c>
      <c r="L102" s="13">
        <v>71</v>
      </c>
      <c r="M102" s="86">
        <v>49</v>
      </c>
      <c r="N102" s="13">
        <v>124</v>
      </c>
      <c r="O102" s="13">
        <v>137</v>
      </c>
      <c r="P102" s="25"/>
      <c r="Q102" s="13">
        <v>49</v>
      </c>
      <c r="R102" s="32"/>
      <c r="S102" s="166">
        <v>97</v>
      </c>
      <c r="T102" s="24">
        <v>7.7999999999999972</v>
      </c>
      <c r="U102" s="10">
        <v>12.599999999999993</v>
      </c>
      <c r="V102" s="10">
        <v>19.700000000000014</v>
      </c>
      <c r="W102" s="27">
        <v>12.53</v>
      </c>
      <c r="X102" s="28">
        <v>11</v>
      </c>
      <c r="Y102" s="27">
        <v>21.04</v>
      </c>
      <c r="Z102" s="27">
        <v>20.04</v>
      </c>
      <c r="AA102" s="23">
        <v>4</v>
      </c>
      <c r="AB102" s="13">
        <v>112</v>
      </c>
      <c r="AC102" s="13">
        <v>102</v>
      </c>
      <c r="AD102" s="25"/>
      <c r="AE102" s="13">
        <v>505</v>
      </c>
      <c r="AF102" s="13">
        <v>267</v>
      </c>
      <c r="AG102" s="13">
        <v>84</v>
      </c>
      <c r="AH102" s="13">
        <v>56</v>
      </c>
      <c r="AI102" s="13">
        <v>49</v>
      </c>
      <c r="AJ102" s="32"/>
      <c r="AK102" s="166">
        <v>97</v>
      </c>
    </row>
    <row r="103" spans="1:37" s="9" customFormat="1" x14ac:dyDescent="0.25">
      <c r="A103" s="24">
        <v>7.1999999999999975</v>
      </c>
      <c r="B103" s="13">
        <v>11.1</v>
      </c>
      <c r="C103" s="10">
        <v>16.899999999999991</v>
      </c>
      <c r="D103" s="27">
        <v>16.02</v>
      </c>
      <c r="E103" s="24">
        <v>10.199999999999992</v>
      </c>
      <c r="F103" s="27">
        <v>28.44</v>
      </c>
      <c r="G103" s="27">
        <v>27.44</v>
      </c>
      <c r="H103" s="23">
        <v>3</v>
      </c>
      <c r="I103" s="13">
        <v>598</v>
      </c>
      <c r="J103" s="13">
        <v>338</v>
      </c>
      <c r="K103" s="13"/>
      <c r="L103" s="13">
        <v>71.400000000000006</v>
      </c>
      <c r="M103" s="86"/>
      <c r="N103" s="13">
        <v>125</v>
      </c>
      <c r="O103" s="13">
        <v>138</v>
      </c>
      <c r="P103" s="32"/>
      <c r="Q103" s="10"/>
      <c r="R103" s="25"/>
      <c r="S103" s="166">
        <v>98</v>
      </c>
      <c r="T103" s="28">
        <v>8</v>
      </c>
      <c r="U103" s="10">
        <v>12.799999999999992</v>
      </c>
      <c r="V103" s="10">
        <v>19.900000000000013</v>
      </c>
      <c r="W103" s="27">
        <v>12.56</v>
      </c>
      <c r="X103" s="24">
        <v>11.199999999999992</v>
      </c>
      <c r="Y103" s="27">
        <v>21.08</v>
      </c>
      <c r="Z103" s="27">
        <v>20.079999999999998</v>
      </c>
      <c r="AA103" s="23">
        <v>3</v>
      </c>
      <c r="AB103" s="13">
        <v>113</v>
      </c>
      <c r="AC103" s="13">
        <v>103</v>
      </c>
      <c r="AD103" s="32"/>
      <c r="AE103" s="13">
        <v>507</v>
      </c>
      <c r="AF103" s="13">
        <v>268</v>
      </c>
      <c r="AG103" s="13"/>
      <c r="AH103" s="13">
        <v>56.4</v>
      </c>
      <c r="AI103" s="10"/>
      <c r="AJ103" s="25"/>
      <c r="AK103" s="166">
        <v>98</v>
      </c>
    </row>
    <row r="104" spans="1:37" s="9" customFormat="1" x14ac:dyDescent="0.25">
      <c r="A104" s="24">
        <v>7.3999999999999977</v>
      </c>
      <c r="B104" s="13">
        <v>11.3</v>
      </c>
      <c r="C104" s="10">
        <v>17.099999999999991</v>
      </c>
      <c r="D104" s="27">
        <v>16.059999999999999</v>
      </c>
      <c r="E104" s="24">
        <v>10.399999999999991</v>
      </c>
      <c r="F104" s="27">
        <v>28.48</v>
      </c>
      <c r="G104" s="27">
        <v>27.48</v>
      </c>
      <c r="H104" s="23">
        <v>2</v>
      </c>
      <c r="I104" s="13">
        <v>599</v>
      </c>
      <c r="J104" s="13">
        <v>339</v>
      </c>
      <c r="K104" s="13"/>
      <c r="L104" s="13">
        <v>71.7</v>
      </c>
      <c r="M104" s="86"/>
      <c r="N104" s="13">
        <v>126</v>
      </c>
      <c r="O104" s="13">
        <v>139</v>
      </c>
      <c r="P104" s="25"/>
      <c r="Q104" s="10"/>
      <c r="R104" s="25"/>
      <c r="S104" s="166">
        <v>99</v>
      </c>
      <c r="T104" s="24">
        <v>8.1999999999999975</v>
      </c>
      <c r="U104" s="13">
        <v>13</v>
      </c>
      <c r="V104" s="10">
        <v>20.100000000000012</v>
      </c>
      <c r="W104" s="27">
        <v>13</v>
      </c>
      <c r="X104" s="24">
        <v>11.399999999999991</v>
      </c>
      <c r="Y104" s="27">
        <v>21.12</v>
      </c>
      <c r="Z104" s="27">
        <v>20.12</v>
      </c>
      <c r="AA104" s="23">
        <v>2</v>
      </c>
      <c r="AB104" s="13">
        <v>114</v>
      </c>
      <c r="AC104" s="13">
        <v>104</v>
      </c>
      <c r="AD104" s="25"/>
      <c r="AE104" s="13">
        <v>509</v>
      </c>
      <c r="AF104" s="13">
        <v>269</v>
      </c>
      <c r="AG104" s="13"/>
      <c r="AH104" s="13">
        <v>56.7</v>
      </c>
      <c r="AI104" s="10"/>
      <c r="AJ104" s="25"/>
      <c r="AK104" s="166">
        <v>99</v>
      </c>
    </row>
    <row r="105" spans="1:37" s="9" customFormat="1" x14ac:dyDescent="0.25">
      <c r="A105" s="78">
        <v>7.5999999999999979</v>
      </c>
      <c r="B105" s="65">
        <v>11.5</v>
      </c>
      <c r="C105" s="79">
        <v>17.29999999999999</v>
      </c>
      <c r="D105" s="64">
        <v>16.100000000000001</v>
      </c>
      <c r="E105" s="78">
        <v>10.599999999999991</v>
      </c>
      <c r="F105" s="64">
        <v>28.52</v>
      </c>
      <c r="G105" s="64">
        <v>27.52</v>
      </c>
      <c r="H105" s="80">
        <v>1</v>
      </c>
      <c r="I105" s="12">
        <v>600</v>
      </c>
      <c r="J105" s="12">
        <v>340</v>
      </c>
      <c r="K105" s="148">
        <v>90</v>
      </c>
      <c r="L105" s="148">
        <v>72</v>
      </c>
      <c r="M105" s="121">
        <v>50</v>
      </c>
      <c r="N105" s="12">
        <v>127</v>
      </c>
      <c r="O105" s="12">
        <v>140</v>
      </c>
      <c r="P105" s="149">
        <v>30</v>
      </c>
      <c r="Q105" s="148">
        <v>50</v>
      </c>
      <c r="R105" s="149">
        <v>50</v>
      </c>
      <c r="S105" s="157">
        <v>100</v>
      </c>
      <c r="T105" s="78">
        <v>8.3999999999999968</v>
      </c>
      <c r="U105" s="79">
        <v>13.19999999999999</v>
      </c>
      <c r="V105" s="79">
        <v>20.300000000000011</v>
      </c>
      <c r="W105" s="64">
        <v>13.04</v>
      </c>
      <c r="X105" s="78">
        <v>11.599999999999991</v>
      </c>
      <c r="Y105" s="64">
        <v>21.16</v>
      </c>
      <c r="Z105" s="64">
        <v>20.16</v>
      </c>
      <c r="AA105" s="80">
        <v>1</v>
      </c>
      <c r="AB105" s="12">
        <v>115</v>
      </c>
      <c r="AC105" s="12">
        <v>105</v>
      </c>
      <c r="AD105" s="149">
        <v>35</v>
      </c>
      <c r="AE105" s="12">
        <v>510</v>
      </c>
      <c r="AF105" s="169">
        <v>270</v>
      </c>
      <c r="AG105" s="148">
        <v>85</v>
      </c>
      <c r="AH105" s="174">
        <v>57</v>
      </c>
      <c r="AI105" s="148">
        <v>50</v>
      </c>
      <c r="AJ105" s="149">
        <v>50</v>
      </c>
      <c r="AK105" s="157">
        <v>100</v>
      </c>
    </row>
    <row r="106" spans="1:37" x14ac:dyDescent="0.25">
      <c r="A106" s="74">
        <v>7.7</v>
      </c>
      <c r="B106" s="74">
        <v>11.6</v>
      </c>
      <c r="C106" s="74">
        <v>17.399999999999999</v>
      </c>
      <c r="D106" s="82">
        <v>16.11</v>
      </c>
      <c r="E106" s="74">
        <v>10.7</v>
      </c>
      <c r="F106" s="82">
        <v>28.53</v>
      </c>
      <c r="G106" s="82">
        <v>27.53</v>
      </c>
      <c r="H106" s="74">
        <v>0</v>
      </c>
      <c r="I106" s="19"/>
      <c r="J106" s="19"/>
      <c r="K106" s="74"/>
      <c r="L106" s="19"/>
      <c r="M106" s="93"/>
      <c r="N106" s="19"/>
      <c r="O106" s="19"/>
      <c r="P106" s="74"/>
      <c r="Q106" s="74"/>
      <c r="R106" s="74"/>
      <c r="S106" s="159">
        <v>100</v>
      </c>
      <c r="T106" s="74">
        <v>8.5</v>
      </c>
      <c r="U106" s="74">
        <v>13.3</v>
      </c>
      <c r="V106" s="74">
        <v>20.399999999999999</v>
      </c>
      <c r="W106" s="82">
        <v>13.05</v>
      </c>
      <c r="X106" s="74">
        <v>11.7</v>
      </c>
      <c r="Y106" s="82">
        <v>21.17</v>
      </c>
      <c r="Z106" s="82">
        <v>20.170000000000002</v>
      </c>
      <c r="AA106" s="74">
        <v>0</v>
      </c>
      <c r="AB106" s="19"/>
      <c r="AC106" s="19"/>
      <c r="AD106" s="74"/>
      <c r="AE106" s="19"/>
      <c r="AF106" s="19"/>
      <c r="AG106" s="74"/>
      <c r="AH106" s="19"/>
      <c r="AI106" s="74"/>
      <c r="AJ106" s="74"/>
      <c r="AK106" s="159">
        <v>100</v>
      </c>
    </row>
    <row r="107" spans="1:37" x14ac:dyDescent="0.25">
      <c r="S107" s="57"/>
      <c r="AK107" s="57"/>
    </row>
    <row r="108" spans="1:37" x14ac:dyDescent="0.25">
      <c r="I108" s="171"/>
      <c r="S108" s="57"/>
      <c r="AE108" s="171"/>
      <c r="AK108" s="57"/>
    </row>
    <row r="109" spans="1:37" x14ac:dyDescent="0.25">
      <c r="I109" s="171"/>
      <c r="S109" s="57"/>
      <c r="AE109" s="171"/>
      <c r="AK109" s="57"/>
    </row>
    <row r="110" spans="1:37" x14ac:dyDescent="0.25">
      <c r="I110" s="171"/>
      <c r="S110" s="57"/>
      <c r="AE110" s="171"/>
      <c r="AK110" s="57"/>
    </row>
    <row r="111" spans="1:37" x14ac:dyDescent="0.25">
      <c r="I111" s="171"/>
      <c r="S111" s="57"/>
      <c r="AE111" s="171"/>
      <c r="AK111" s="57"/>
    </row>
    <row r="112" spans="1:37" x14ac:dyDescent="0.25">
      <c r="I112" s="171"/>
      <c r="S112" s="57"/>
      <c r="AE112" s="171"/>
      <c r="AK112" s="57"/>
    </row>
    <row r="113" spans="9:37" x14ac:dyDescent="0.25">
      <c r="I113" s="173"/>
      <c r="S113" s="57"/>
      <c r="AE113" s="171"/>
      <c r="AK113" s="57"/>
    </row>
    <row r="114" spans="9:37" x14ac:dyDescent="0.25">
      <c r="I114" s="171"/>
      <c r="S114" s="57"/>
      <c r="AE114" s="171"/>
      <c r="AK114" s="57"/>
    </row>
    <row r="115" spans="9:37" x14ac:dyDescent="0.25">
      <c r="I115" s="171"/>
      <c r="S115" s="57"/>
      <c r="AE115" s="171"/>
      <c r="AK115" s="57"/>
    </row>
    <row r="116" spans="9:37" x14ac:dyDescent="0.25">
      <c r="I116" s="171"/>
      <c r="S116" s="57"/>
      <c r="AE116" s="171"/>
      <c r="AK116" s="57"/>
    </row>
    <row r="117" spans="9:37" x14ac:dyDescent="0.25">
      <c r="I117" s="171"/>
      <c r="S117" s="57"/>
      <c r="AE117" s="171"/>
      <c r="AK117" s="57"/>
    </row>
    <row r="118" spans="9:37" x14ac:dyDescent="0.25">
      <c r="I118" s="171"/>
      <c r="S118" s="57"/>
      <c r="AE118" s="171"/>
      <c r="AK118" s="57"/>
    </row>
    <row r="119" spans="9:37" x14ac:dyDescent="0.25">
      <c r="I119" s="171"/>
      <c r="S119" s="57"/>
      <c r="AE119" s="171"/>
      <c r="AK119" s="57"/>
    </row>
    <row r="120" spans="9:37" x14ac:dyDescent="0.25">
      <c r="I120" s="171"/>
      <c r="S120" s="57"/>
      <c r="AE120" s="171"/>
      <c r="AK120" s="57"/>
    </row>
    <row r="121" spans="9:37" x14ac:dyDescent="0.25">
      <c r="I121" s="171"/>
      <c r="S121" s="57"/>
      <c r="AE121" s="172"/>
      <c r="AK121" s="57"/>
    </row>
    <row r="122" spans="9:37" x14ac:dyDescent="0.25">
      <c r="I122" s="171"/>
      <c r="S122" s="57"/>
      <c r="AE122" s="171"/>
      <c r="AK122" s="57"/>
    </row>
    <row r="123" spans="9:37" x14ac:dyDescent="0.25">
      <c r="I123" s="171"/>
      <c r="S123" s="57"/>
      <c r="AE123" s="171"/>
      <c r="AK123" s="57"/>
    </row>
    <row r="124" spans="9:37" x14ac:dyDescent="0.25">
      <c r="I124" s="171"/>
      <c r="S124" s="57"/>
      <c r="AE124" s="171"/>
      <c r="AK124" s="57"/>
    </row>
    <row r="125" spans="9:37" x14ac:dyDescent="0.25">
      <c r="I125" s="171"/>
      <c r="S125" s="57"/>
      <c r="AE125" s="171"/>
      <c r="AK125" s="57"/>
    </row>
    <row r="126" spans="9:37" x14ac:dyDescent="0.25">
      <c r="I126" s="171"/>
      <c r="S126" s="57"/>
      <c r="AE126" s="171"/>
      <c r="AK126" s="57"/>
    </row>
    <row r="127" spans="9:37" x14ac:dyDescent="0.25">
      <c r="I127" s="171"/>
      <c r="S127" s="57"/>
      <c r="AE127" s="171"/>
      <c r="AK127" s="57"/>
    </row>
    <row r="128" spans="9:37" x14ac:dyDescent="0.25">
      <c r="I128" s="171"/>
      <c r="S128" s="57"/>
      <c r="AE128" s="171"/>
      <c r="AK128" s="57"/>
    </row>
    <row r="129" spans="9:37" x14ac:dyDescent="0.25">
      <c r="I129" s="171"/>
      <c r="S129" s="57"/>
      <c r="AE129" s="171"/>
      <c r="AK129" s="57"/>
    </row>
    <row r="130" spans="9:37" x14ac:dyDescent="0.25">
      <c r="I130" s="171"/>
      <c r="S130" s="57"/>
      <c r="AE130" s="171"/>
      <c r="AK130" s="57"/>
    </row>
    <row r="131" spans="9:37" x14ac:dyDescent="0.25">
      <c r="I131" s="171"/>
      <c r="S131" s="57"/>
      <c r="AE131" s="171"/>
      <c r="AK131" s="57"/>
    </row>
    <row r="132" spans="9:37" x14ac:dyDescent="0.25">
      <c r="I132" s="171"/>
      <c r="S132" s="57"/>
      <c r="AE132" s="171"/>
      <c r="AK132" s="57"/>
    </row>
    <row r="133" spans="9:37" x14ac:dyDescent="0.25">
      <c r="I133" s="171"/>
      <c r="S133" s="57"/>
      <c r="AE133" s="171"/>
      <c r="AK133" s="57"/>
    </row>
    <row r="134" spans="9:37" x14ac:dyDescent="0.25">
      <c r="I134" s="171"/>
      <c r="S134" s="57"/>
      <c r="AE134" s="171"/>
      <c r="AK134" s="57"/>
    </row>
    <row r="135" spans="9:37" x14ac:dyDescent="0.25">
      <c r="I135" s="171"/>
      <c r="S135" s="57"/>
      <c r="AE135" s="171"/>
      <c r="AK135" s="57"/>
    </row>
    <row r="136" spans="9:37" x14ac:dyDescent="0.25">
      <c r="I136" s="171"/>
      <c r="S136" s="57"/>
      <c r="AE136" s="171"/>
      <c r="AK136" s="57"/>
    </row>
    <row r="137" spans="9:37" x14ac:dyDescent="0.25">
      <c r="I137" s="171"/>
      <c r="S137" s="57"/>
      <c r="AE137" s="171"/>
      <c r="AK137" s="57"/>
    </row>
    <row r="138" spans="9:37" x14ac:dyDescent="0.25">
      <c r="S138" s="57"/>
      <c r="AE138" s="171"/>
      <c r="AK138" s="57"/>
    </row>
    <row r="139" spans="9:37" x14ac:dyDescent="0.25">
      <c r="S139" s="57"/>
      <c r="AE139" s="171"/>
      <c r="AK139" s="57"/>
    </row>
    <row r="140" spans="9:37" x14ac:dyDescent="0.25">
      <c r="S140" s="57"/>
      <c r="AE140" s="171"/>
      <c r="AK140" s="57"/>
    </row>
    <row r="141" spans="9:37" x14ac:dyDescent="0.25">
      <c r="S141" s="57"/>
      <c r="AE141" s="171"/>
      <c r="AK141" s="57"/>
    </row>
    <row r="142" spans="9:37" x14ac:dyDescent="0.25">
      <c r="S142" s="57"/>
      <c r="AE142" s="171"/>
      <c r="AK142" s="57"/>
    </row>
    <row r="143" spans="9:37" x14ac:dyDescent="0.25">
      <c r="S143" s="57"/>
      <c r="AE143" s="171"/>
      <c r="AK143" s="57"/>
    </row>
    <row r="144" spans="9:37" x14ac:dyDescent="0.25">
      <c r="S144" s="57"/>
      <c r="AE144" s="171"/>
      <c r="AK144" s="57"/>
    </row>
    <row r="145" spans="19:37" x14ac:dyDescent="0.25">
      <c r="S145" s="57"/>
      <c r="AE145" s="173"/>
      <c r="AK145" s="57"/>
    </row>
    <row r="146" spans="19:37" x14ac:dyDescent="0.25">
      <c r="S146" s="57"/>
      <c r="AE146" s="178"/>
      <c r="AK146" s="57"/>
    </row>
    <row r="147" spans="19:37" x14ac:dyDescent="0.25">
      <c r="S147" s="57"/>
      <c r="AK147" s="57"/>
    </row>
    <row r="148" spans="19:37" x14ac:dyDescent="0.25">
      <c r="S148" s="57"/>
      <c r="AK148" s="57"/>
    </row>
    <row r="149" spans="19:37" x14ac:dyDescent="0.25">
      <c r="S149" s="57"/>
      <c r="AK149" s="57"/>
    </row>
    <row r="150" spans="19:37" x14ac:dyDescent="0.25">
      <c r="S150" s="57"/>
      <c r="AK150" s="57"/>
    </row>
    <row r="151" spans="19:37" x14ac:dyDescent="0.25">
      <c r="S151" s="57"/>
      <c r="AK151" s="57"/>
    </row>
    <row r="152" spans="19:37" x14ac:dyDescent="0.25">
      <c r="S152" s="57"/>
      <c r="AK152" s="57"/>
    </row>
    <row r="153" spans="19:37" x14ac:dyDescent="0.25">
      <c r="S153" s="57"/>
      <c r="AK153" s="57"/>
    </row>
    <row r="154" spans="19:37" x14ac:dyDescent="0.25">
      <c r="S154" s="57"/>
      <c r="AK154" s="57"/>
    </row>
    <row r="155" spans="19:37" x14ac:dyDescent="0.25">
      <c r="S155" s="57"/>
      <c r="AK155" s="57"/>
    </row>
    <row r="156" spans="19:37" x14ac:dyDescent="0.25">
      <c r="S156" s="57"/>
      <c r="AK156" s="57"/>
    </row>
    <row r="157" spans="19:37" x14ac:dyDescent="0.25">
      <c r="S157" s="57"/>
      <c r="AK157" s="57"/>
    </row>
    <row r="158" spans="19:37" x14ac:dyDescent="0.25">
      <c r="S158" s="57"/>
      <c r="AK158" s="57"/>
    </row>
    <row r="159" spans="19:37" x14ac:dyDescent="0.25">
      <c r="S159" s="57"/>
      <c r="AK159" s="57"/>
    </row>
    <row r="160" spans="19:37" x14ac:dyDescent="0.25">
      <c r="S160" s="57"/>
      <c r="AK160" s="57"/>
    </row>
    <row r="161" spans="19:37" x14ac:dyDescent="0.25">
      <c r="S161" s="57"/>
      <c r="AK161" s="57"/>
    </row>
    <row r="162" spans="19:37" x14ac:dyDescent="0.25">
      <c r="S162" s="57"/>
      <c r="AK162" s="57"/>
    </row>
    <row r="163" spans="19:37" x14ac:dyDescent="0.25">
      <c r="S163" s="57"/>
      <c r="AK163" s="57"/>
    </row>
    <row r="164" spans="19:37" x14ac:dyDescent="0.25">
      <c r="S164" s="57"/>
      <c r="AK164" s="57"/>
    </row>
    <row r="165" spans="19:37" x14ac:dyDescent="0.25">
      <c r="S165" s="57"/>
      <c r="AK165" s="57"/>
    </row>
    <row r="166" spans="19:37" x14ac:dyDescent="0.25">
      <c r="S166" s="57"/>
      <c r="AK166" s="57"/>
    </row>
    <row r="167" spans="19:37" x14ac:dyDescent="0.25">
      <c r="S167" s="57"/>
      <c r="AK167" s="57"/>
    </row>
    <row r="168" spans="19:37" x14ac:dyDescent="0.25">
      <c r="S168" s="57"/>
      <c r="AK168" s="57"/>
    </row>
    <row r="169" spans="19:37" x14ac:dyDescent="0.25">
      <c r="S169" s="57"/>
      <c r="AK169" s="57"/>
    </row>
    <row r="170" spans="19:37" x14ac:dyDescent="0.25">
      <c r="S170" s="57"/>
      <c r="AK170" s="57"/>
    </row>
    <row r="171" spans="19:37" x14ac:dyDescent="0.25">
      <c r="S171" s="57"/>
      <c r="AK171" s="57"/>
    </row>
    <row r="172" spans="19:37" x14ac:dyDescent="0.25">
      <c r="S172" s="57"/>
      <c r="AK172" s="57"/>
    </row>
    <row r="173" spans="19:37" x14ac:dyDescent="0.25">
      <c r="S173" s="57"/>
      <c r="AK173" s="57"/>
    </row>
    <row r="174" spans="19:37" x14ac:dyDescent="0.25">
      <c r="S174" s="57"/>
      <c r="AK174" s="57"/>
    </row>
    <row r="175" spans="19:37" x14ac:dyDescent="0.25">
      <c r="S175" s="57"/>
      <c r="AK175" s="57"/>
    </row>
    <row r="176" spans="19:37" x14ac:dyDescent="0.25">
      <c r="S176" s="57"/>
      <c r="AK176" s="57"/>
    </row>
    <row r="177" spans="19:37" x14ac:dyDescent="0.25">
      <c r="S177" s="57"/>
      <c r="AK177" s="57"/>
    </row>
    <row r="178" spans="19:37" x14ac:dyDescent="0.25">
      <c r="S178" s="57"/>
      <c r="AK178" s="57"/>
    </row>
    <row r="179" spans="19:37" x14ac:dyDescent="0.25">
      <c r="S179" s="57"/>
      <c r="AK179" s="57"/>
    </row>
    <row r="180" spans="19:37" x14ac:dyDescent="0.25">
      <c r="S180" s="57"/>
      <c r="AK180" s="57"/>
    </row>
    <row r="181" spans="19:37" x14ac:dyDescent="0.25">
      <c r="S181" s="57"/>
      <c r="AK181" s="57"/>
    </row>
    <row r="182" spans="19:37" x14ac:dyDescent="0.25">
      <c r="S182" s="57"/>
      <c r="AK182" s="57"/>
    </row>
    <row r="183" spans="19:37" x14ac:dyDescent="0.25">
      <c r="S183" s="57"/>
      <c r="AK183" s="57"/>
    </row>
    <row r="184" spans="19:37" x14ac:dyDescent="0.25">
      <c r="S184" s="57"/>
      <c r="AK184" s="57"/>
    </row>
    <row r="185" spans="19:37" x14ac:dyDescent="0.25">
      <c r="S185" s="57"/>
      <c r="AK185" s="57"/>
    </row>
    <row r="186" spans="19:37" x14ac:dyDescent="0.25">
      <c r="S186" s="57"/>
      <c r="AK186" s="57"/>
    </row>
    <row r="187" spans="19:37" x14ac:dyDescent="0.25">
      <c r="S187" s="57"/>
      <c r="AK187" s="57"/>
    </row>
    <row r="188" spans="19:37" x14ac:dyDescent="0.25">
      <c r="S188" s="57"/>
      <c r="AK188" s="57"/>
    </row>
    <row r="189" spans="19:37" x14ac:dyDescent="0.25">
      <c r="S189" s="57"/>
      <c r="AK189" s="57"/>
    </row>
    <row r="190" spans="19:37" x14ac:dyDescent="0.25">
      <c r="S190" s="57"/>
      <c r="AK190" s="57"/>
    </row>
    <row r="191" spans="19:37" x14ac:dyDescent="0.25">
      <c r="S191" s="57"/>
      <c r="AK191" s="57"/>
    </row>
    <row r="192" spans="19:37" x14ac:dyDescent="0.25">
      <c r="S192" s="57"/>
      <c r="AK192" s="57"/>
    </row>
    <row r="193" spans="19:37" x14ac:dyDescent="0.25">
      <c r="S193" s="57"/>
      <c r="AK193" s="57"/>
    </row>
    <row r="194" spans="19:37" x14ac:dyDescent="0.25">
      <c r="S194" s="57"/>
      <c r="AK194" s="57"/>
    </row>
    <row r="195" spans="19:37" x14ac:dyDescent="0.25">
      <c r="S195" s="57"/>
      <c r="AK195" s="57"/>
    </row>
    <row r="196" spans="19:37" x14ac:dyDescent="0.25">
      <c r="S196" s="57"/>
      <c r="AK196" s="57"/>
    </row>
    <row r="197" spans="19:37" x14ac:dyDescent="0.25">
      <c r="S197" s="57"/>
      <c r="AK197" s="57"/>
    </row>
    <row r="198" spans="19:37" x14ac:dyDescent="0.25">
      <c r="S198" s="57"/>
      <c r="AK198" s="57"/>
    </row>
    <row r="199" spans="19:37" x14ac:dyDescent="0.25">
      <c r="S199" s="57"/>
      <c r="AK199" s="57"/>
    </row>
    <row r="200" spans="19:37" x14ac:dyDescent="0.25">
      <c r="S200" s="57"/>
      <c r="AK200" s="57"/>
    </row>
    <row r="201" spans="19:37" x14ac:dyDescent="0.25">
      <c r="S201" s="57"/>
      <c r="AK201" s="57"/>
    </row>
    <row r="202" spans="19:37" x14ac:dyDescent="0.25">
      <c r="S202" s="57"/>
      <c r="AK202" s="57"/>
    </row>
    <row r="203" spans="19:37" x14ac:dyDescent="0.25">
      <c r="S203" s="57"/>
      <c r="AK203" s="57"/>
    </row>
    <row r="204" spans="19:37" x14ac:dyDescent="0.25">
      <c r="S204" s="57"/>
      <c r="AK204" s="57"/>
    </row>
    <row r="205" spans="19:37" x14ac:dyDescent="0.25">
      <c r="S205" s="57"/>
      <c r="AK205" s="57"/>
    </row>
    <row r="206" spans="19:37" x14ac:dyDescent="0.25">
      <c r="S206" s="57"/>
      <c r="AK206" s="57"/>
    </row>
    <row r="207" spans="19:37" x14ac:dyDescent="0.25">
      <c r="S207" s="57"/>
      <c r="AK207" s="57"/>
    </row>
    <row r="208" spans="19:37" x14ac:dyDescent="0.25">
      <c r="S208" s="57"/>
      <c r="AK208" s="57"/>
    </row>
    <row r="209" spans="19:37" x14ac:dyDescent="0.25">
      <c r="S209" s="57"/>
      <c r="AK209" s="57"/>
    </row>
    <row r="210" spans="19:37" x14ac:dyDescent="0.25">
      <c r="S210" s="57"/>
      <c r="AK210" s="57"/>
    </row>
    <row r="211" spans="19:37" x14ac:dyDescent="0.25">
      <c r="S211" s="57"/>
      <c r="AK211" s="57"/>
    </row>
    <row r="212" spans="19:37" x14ac:dyDescent="0.25">
      <c r="S212" s="57"/>
      <c r="AK212" s="57"/>
    </row>
    <row r="213" spans="19:37" x14ac:dyDescent="0.25">
      <c r="S213" s="57"/>
      <c r="AK213" s="57"/>
    </row>
    <row r="214" spans="19:37" x14ac:dyDescent="0.25">
      <c r="S214" s="57"/>
      <c r="AK214" s="57"/>
    </row>
    <row r="215" spans="19:37" x14ac:dyDescent="0.25">
      <c r="S215" s="57"/>
      <c r="AK215" s="57"/>
    </row>
    <row r="216" spans="19:37" x14ac:dyDescent="0.25">
      <c r="S216" s="57"/>
      <c r="AK216" s="57"/>
    </row>
    <row r="217" spans="19:37" x14ac:dyDescent="0.25">
      <c r="S217" s="57"/>
      <c r="AK217" s="57"/>
    </row>
    <row r="218" spans="19:37" x14ac:dyDescent="0.25">
      <c r="S218" s="57"/>
      <c r="AK218" s="57"/>
    </row>
    <row r="219" spans="19:37" x14ac:dyDescent="0.25">
      <c r="S219" s="57"/>
      <c r="AK219" s="57"/>
    </row>
    <row r="220" spans="19:37" x14ac:dyDescent="0.25">
      <c r="S220" s="57"/>
      <c r="AK220" s="57"/>
    </row>
    <row r="221" spans="19:37" x14ac:dyDescent="0.25">
      <c r="S221" s="57"/>
      <c r="AK221" s="57"/>
    </row>
    <row r="222" spans="19:37" x14ac:dyDescent="0.25">
      <c r="S222" s="57"/>
      <c r="AK222" s="57"/>
    </row>
    <row r="223" spans="19:37" x14ac:dyDescent="0.25">
      <c r="S223" s="57"/>
      <c r="AK223" s="57"/>
    </row>
    <row r="224" spans="19:37" x14ac:dyDescent="0.25">
      <c r="S224" s="57"/>
      <c r="AK224" s="57"/>
    </row>
    <row r="225" spans="19:37" x14ac:dyDescent="0.25">
      <c r="S225" s="57"/>
      <c r="AK225" s="57"/>
    </row>
    <row r="226" spans="19:37" x14ac:dyDescent="0.25">
      <c r="S226" s="57"/>
      <c r="AK226" s="57"/>
    </row>
    <row r="227" spans="19:37" x14ac:dyDescent="0.25">
      <c r="S227" s="57"/>
      <c r="AK227" s="57"/>
    </row>
    <row r="228" spans="19:37" x14ac:dyDescent="0.25">
      <c r="S228" s="57"/>
      <c r="AK228" s="57"/>
    </row>
    <row r="229" spans="19:37" x14ac:dyDescent="0.25">
      <c r="S229" s="57"/>
      <c r="AK229" s="57"/>
    </row>
    <row r="230" spans="19:37" x14ac:dyDescent="0.25">
      <c r="S230" s="57"/>
      <c r="AK230" s="57"/>
    </row>
    <row r="231" spans="19:37" x14ac:dyDescent="0.25">
      <c r="S231" s="57"/>
      <c r="AK231" s="57"/>
    </row>
    <row r="232" spans="19:37" x14ac:dyDescent="0.25">
      <c r="S232" s="57"/>
      <c r="AK232" s="57"/>
    </row>
    <row r="233" spans="19:37" x14ac:dyDescent="0.25">
      <c r="S233" s="57"/>
      <c r="AK233" s="57"/>
    </row>
    <row r="234" spans="19:37" x14ac:dyDescent="0.25">
      <c r="S234" s="57"/>
      <c r="AK234" s="57"/>
    </row>
    <row r="235" spans="19:37" x14ac:dyDescent="0.25">
      <c r="S235" s="57"/>
      <c r="AK235" s="57"/>
    </row>
    <row r="236" spans="19:37" x14ac:dyDescent="0.25">
      <c r="S236" s="57"/>
      <c r="AK236" s="57"/>
    </row>
    <row r="237" spans="19:37" x14ac:dyDescent="0.25">
      <c r="S237" s="57"/>
      <c r="AK237" s="57"/>
    </row>
    <row r="238" spans="19:37" x14ac:dyDescent="0.25">
      <c r="S238" s="57"/>
      <c r="AK238" s="57"/>
    </row>
    <row r="239" spans="19:37" x14ac:dyDescent="0.25">
      <c r="S239" s="57"/>
      <c r="AK239" s="57"/>
    </row>
    <row r="240" spans="19:37" x14ac:dyDescent="0.25">
      <c r="S240" s="57"/>
      <c r="AK240" s="57"/>
    </row>
    <row r="241" spans="19:37" x14ac:dyDescent="0.25">
      <c r="S241" s="57"/>
      <c r="AK241" s="57"/>
    </row>
    <row r="242" spans="19:37" x14ac:dyDescent="0.25">
      <c r="S242" s="57"/>
      <c r="AK242" s="57"/>
    </row>
    <row r="243" spans="19:37" x14ac:dyDescent="0.25">
      <c r="S243" s="57"/>
      <c r="AK243" s="57"/>
    </row>
    <row r="244" spans="19:37" x14ac:dyDescent="0.25">
      <c r="S244" s="57"/>
      <c r="AK244" s="57"/>
    </row>
    <row r="245" spans="19:37" x14ac:dyDescent="0.25">
      <c r="S245" s="57"/>
      <c r="AK245" s="57"/>
    </row>
    <row r="246" spans="19:37" x14ac:dyDescent="0.25">
      <c r="S246" s="57"/>
      <c r="AK246" s="57"/>
    </row>
    <row r="247" spans="19:37" x14ac:dyDescent="0.25">
      <c r="S247" s="57"/>
      <c r="AK247" s="57"/>
    </row>
    <row r="248" spans="19:37" x14ac:dyDescent="0.25">
      <c r="S248" s="57"/>
      <c r="AK248" s="57"/>
    </row>
    <row r="249" spans="19:37" x14ac:dyDescent="0.25">
      <c r="S249" s="57"/>
      <c r="AK249" s="57"/>
    </row>
    <row r="250" spans="19:37" x14ac:dyDescent="0.25">
      <c r="S250" s="57"/>
      <c r="AK250" s="57"/>
    </row>
    <row r="251" spans="19:37" x14ac:dyDescent="0.25">
      <c r="S251" s="57"/>
      <c r="AK251" s="57"/>
    </row>
    <row r="252" spans="19:37" x14ac:dyDescent="0.25">
      <c r="S252" s="57"/>
      <c r="AK252" s="57"/>
    </row>
    <row r="253" spans="19:37" x14ac:dyDescent="0.25">
      <c r="S253" s="57"/>
      <c r="AK253" s="57"/>
    </row>
    <row r="254" spans="19:37" x14ac:dyDescent="0.25">
      <c r="S254" s="57"/>
      <c r="AK254" s="57"/>
    </row>
    <row r="255" spans="19:37" x14ac:dyDescent="0.25">
      <c r="S255" s="57"/>
      <c r="AK255" s="57"/>
    </row>
    <row r="256" spans="19:37" x14ac:dyDescent="0.25">
      <c r="S256" s="57"/>
      <c r="AK256" s="57"/>
    </row>
    <row r="257" spans="19:37" x14ac:dyDescent="0.25">
      <c r="S257" s="57"/>
      <c r="AK257" s="57"/>
    </row>
    <row r="258" spans="19:37" x14ac:dyDescent="0.25">
      <c r="S258" s="57"/>
      <c r="AK258" s="57"/>
    </row>
    <row r="259" spans="19:37" x14ac:dyDescent="0.25">
      <c r="S259" s="57"/>
      <c r="AK259" s="57"/>
    </row>
    <row r="260" spans="19:37" x14ac:dyDescent="0.25">
      <c r="S260" s="57"/>
      <c r="AK260" s="57"/>
    </row>
    <row r="261" spans="19:37" x14ac:dyDescent="0.25">
      <c r="S261" s="57"/>
      <c r="AK261" s="57"/>
    </row>
    <row r="262" spans="19:37" x14ac:dyDescent="0.25">
      <c r="S262" s="57"/>
      <c r="AK262" s="57"/>
    </row>
    <row r="263" spans="19:37" x14ac:dyDescent="0.25">
      <c r="S263" s="57"/>
      <c r="AK263" s="57"/>
    </row>
    <row r="264" spans="19:37" x14ac:dyDescent="0.25">
      <c r="S264" s="57"/>
      <c r="AK264" s="57"/>
    </row>
    <row r="265" spans="19:37" x14ac:dyDescent="0.25">
      <c r="S265" s="57"/>
      <c r="AK265" s="57"/>
    </row>
    <row r="266" spans="19:37" x14ac:dyDescent="0.25">
      <c r="S266" s="57"/>
      <c r="AK266" s="57"/>
    </row>
    <row r="267" spans="19:37" x14ac:dyDescent="0.25">
      <c r="S267" s="57"/>
      <c r="AK267" s="57"/>
    </row>
    <row r="268" spans="19:37" x14ac:dyDescent="0.25">
      <c r="S268" s="57"/>
      <c r="AK268" s="57"/>
    </row>
    <row r="269" spans="19:37" x14ac:dyDescent="0.25">
      <c r="S269" s="57"/>
      <c r="AK269" s="57"/>
    </row>
    <row r="270" spans="19:37" x14ac:dyDescent="0.25">
      <c r="S270" s="57"/>
      <c r="AK270" s="57"/>
    </row>
    <row r="271" spans="19:37" x14ac:dyDescent="0.25">
      <c r="S271" s="57"/>
      <c r="AK271" s="57"/>
    </row>
    <row r="272" spans="19:37" x14ac:dyDescent="0.25">
      <c r="S272" s="57"/>
      <c r="AK272" s="57"/>
    </row>
    <row r="273" spans="19:37" x14ac:dyDescent="0.25">
      <c r="S273" s="57"/>
      <c r="AK273" s="57"/>
    </row>
    <row r="274" spans="19:37" x14ac:dyDescent="0.25">
      <c r="S274" s="57"/>
      <c r="AK274" s="57"/>
    </row>
    <row r="275" spans="19:37" x14ac:dyDescent="0.25">
      <c r="S275" s="57"/>
      <c r="AK275" s="57"/>
    </row>
    <row r="276" spans="19:37" x14ac:dyDescent="0.25">
      <c r="S276" s="57"/>
      <c r="AK276" s="57"/>
    </row>
    <row r="277" spans="19:37" x14ac:dyDescent="0.25">
      <c r="S277" s="57"/>
      <c r="AK277" s="57"/>
    </row>
    <row r="278" spans="19:37" x14ac:dyDescent="0.25">
      <c r="S278" s="57"/>
      <c r="AK278" s="57"/>
    </row>
    <row r="279" spans="19:37" x14ac:dyDescent="0.25">
      <c r="S279" s="57"/>
      <c r="AK279" s="57"/>
    </row>
    <row r="280" spans="19:37" x14ac:dyDescent="0.25">
      <c r="S280" s="57"/>
      <c r="AK280" s="57"/>
    </row>
    <row r="281" spans="19:37" x14ac:dyDescent="0.25">
      <c r="S281" s="57"/>
      <c r="AK281" s="57"/>
    </row>
    <row r="282" spans="19:37" x14ac:dyDescent="0.25">
      <c r="S282" s="57"/>
      <c r="AK282" s="57"/>
    </row>
    <row r="283" spans="19:37" x14ac:dyDescent="0.25">
      <c r="S283" s="57"/>
      <c r="AK283" s="57"/>
    </row>
    <row r="284" spans="19:37" x14ac:dyDescent="0.25">
      <c r="S284" s="57"/>
      <c r="AK284" s="57"/>
    </row>
    <row r="285" spans="19:37" x14ac:dyDescent="0.25">
      <c r="S285" s="57"/>
      <c r="AK285" s="57"/>
    </row>
    <row r="286" spans="19:37" x14ac:dyDescent="0.25">
      <c r="S286" s="57"/>
      <c r="AK286" s="57"/>
    </row>
    <row r="287" spans="19:37" x14ac:dyDescent="0.25">
      <c r="S287" s="57"/>
      <c r="AK287" s="57"/>
    </row>
    <row r="288" spans="19:37" x14ac:dyDescent="0.25">
      <c r="S288" s="57"/>
      <c r="AK288" s="57"/>
    </row>
    <row r="289" spans="19:37" x14ac:dyDescent="0.25">
      <c r="S289" s="57"/>
      <c r="AK289" s="57"/>
    </row>
    <row r="290" spans="19:37" x14ac:dyDescent="0.25">
      <c r="S290" s="57"/>
      <c r="AK290" s="57"/>
    </row>
    <row r="291" spans="19:37" x14ac:dyDescent="0.25">
      <c r="S291" s="57"/>
      <c r="AK291" s="57"/>
    </row>
    <row r="292" spans="19:37" x14ac:dyDescent="0.25">
      <c r="S292" s="57"/>
      <c r="AK292" s="57"/>
    </row>
    <row r="293" spans="19:37" x14ac:dyDescent="0.25">
      <c r="S293" s="57"/>
      <c r="AK293" s="57"/>
    </row>
    <row r="294" spans="19:37" x14ac:dyDescent="0.25">
      <c r="S294" s="57"/>
      <c r="AK294" s="57"/>
    </row>
    <row r="295" spans="19:37" x14ac:dyDescent="0.25">
      <c r="S295" s="57"/>
      <c r="AK295" s="57"/>
    </row>
    <row r="296" spans="19:37" x14ac:dyDescent="0.25">
      <c r="S296" s="57"/>
      <c r="AK296" s="57"/>
    </row>
    <row r="297" spans="19:37" x14ac:dyDescent="0.25">
      <c r="S297" s="57"/>
      <c r="AK297" s="57"/>
    </row>
    <row r="298" spans="19:37" x14ac:dyDescent="0.25">
      <c r="S298" s="57"/>
      <c r="AK298" s="57"/>
    </row>
    <row r="299" spans="19:37" x14ac:dyDescent="0.25">
      <c r="S299" s="57"/>
      <c r="AK299" s="57"/>
    </row>
    <row r="300" spans="19:37" x14ac:dyDescent="0.25">
      <c r="S300" s="57"/>
      <c r="AK300" s="57"/>
    </row>
    <row r="301" spans="19:37" x14ac:dyDescent="0.25">
      <c r="S301" s="57"/>
      <c r="AK301" s="57"/>
    </row>
    <row r="302" spans="19:37" x14ac:dyDescent="0.25">
      <c r="S302" s="57"/>
      <c r="AK302" s="57"/>
    </row>
    <row r="303" spans="19:37" x14ac:dyDescent="0.25">
      <c r="S303" s="57"/>
      <c r="AK303" s="57"/>
    </row>
    <row r="304" spans="19:37" x14ac:dyDescent="0.25">
      <c r="S304" s="57"/>
      <c r="AK304" s="57"/>
    </row>
    <row r="305" spans="19:37" x14ac:dyDescent="0.25">
      <c r="S305" s="57"/>
      <c r="AK305" s="57"/>
    </row>
    <row r="306" spans="19:37" x14ac:dyDescent="0.25">
      <c r="S306" s="57"/>
      <c r="AK306" s="57"/>
    </row>
    <row r="307" spans="19:37" x14ac:dyDescent="0.25">
      <c r="S307" s="57"/>
      <c r="AK307" s="57"/>
    </row>
    <row r="308" spans="19:37" x14ac:dyDescent="0.25">
      <c r="S308" s="57"/>
      <c r="AK308" s="57"/>
    </row>
    <row r="309" spans="19:37" x14ac:dyDescent="0.25">
      <c r="S309" s="57"/>
      <c r="AK309" s="57"/>
    </row>
    <row r="310" spans="19:37" x14ac:dyDescent="0.25">
      <c r="S310" s="57"/>
      <c r="AK310" s="57"/>
    </row>
    <row r="311" spans="19:37" x14ac:dyDescent="0.25">
      <c r="S311" s="57"/>
      <c r="AK311" s="57"/>
    </row>
    <row r="312" spans="19:37" x14ac:dyDescent="0.25">
      <c r="S312" s="57"/>
      <c r="AK312" s="57"/>
    </row>
    <row r="313" spans="19:37" x14ac:dyDescent="0.25">
      <c r="S313" s="57"/>
      <c r="AK313" s="57"/>
    </row>
    <row r="314" spans="19:37" x14ac:dyDescent="0.25">
      <c r="S314" s="57"/>
      <c r="AK314" s="57"/>
    </row>
    <row r="315" spans="19:37" x14ac:dyDescent="0.25">
      <c r="S315" s="57"/>
      <c r="AK315" s="57"/>
    </row>
    <row r="316" spans="19:37" x14ac:dyDescent="0.25">
      <c r="S316" s="57"/>
      <c r="AK316" s="57"/>
    </row>
    <row r="317" spans="19:37" x14ac:dyDescent="0.25">
      <c r="S317" s="57"/>
      <c r="AK317" s="57"/>
    </row>
    <row r="318" spans="19:37" x14ac:dyDescent="0.25">
      <c r="S318" s="57"/>
      <c r="AK318" s="57"/>
    </row>
    <row r="319" spans="19:37" x14ac:dyDescent="0.25">
      <c r="S319" s="57"/>
      <c r="AK319" s="57"/>
    </row>
    <row r="320" spans="19:37" x14ac:dyDescent="0.25">
      <c r="S320" s="57"/>
      <c r="AK320" s="57"/>
    </row>
    <row r="321" spans="19:37" x14ac:dyDescent="0.25">
      <c r="S321" s="57"/>
      <c r="AK321" s="57"/>
    </row>
    <row r="322" spans="19:37" x14ac:dyDescent="0.25">
      <c r="S322" s="57"/>
      <c r="AK322" s="57"/>
    </row>
    <row r="323" spans="19:37" x14ac:dyDescent="0.25">
      <c r="S323" s="57"/>
      <c r="AK323" s="57"/>
    </row>
    <row r="324" spans="19:37" x14ac:dyDescent="0.25">
      <c r="S324" s="57"/>
      <c r="AK324" s="57"/>
    </row>
    <row r="325" spans="19:37" x14ac:dyDescent="0.25">
      <c r="S325" s="57"/>
      <c r="AK325" s="57"/>
    </row>
    <row r="326" spans="19:37" x14ac:dyDescent="0.25">
      <c r="S326" s="57"/>
      <c r="AK326" s="57"/>
    </row>
    <row r="327" spans="19:37" x14ac:dyDescent="0.25">
      <c r="S327" s="57"/>
      <c r="AK327" s="57"/>
    </row>
    <row r="328" spans="19:37" x14ac:dyDescent="0.25">
      <c r="S328" s="57"/>
      <c r="AK328" s="57"/>
    </row>
    <row r="329" spans="19:37" x14ac:dyDescent="0.25">
      <c r="S329" s="57"/>
      <c r="AK329" s="57"/>
    </row>
    <row r="330" spans="19:37" x14ac:dyDescent="0.25">
      <c r="S330" s="57"/>
      <c r="AK330" s="57"/>
    </row>
    <row r="331" spans="19:37" x14ac:dyDescent="0.25">
      <c r="S331" s="57"/>
      <c r="AK331" s="57"/>
    </row>
    <row r="332" spans="19:37" x14ac:dyDescent="0.25">
      <c r="S332" s="57"/>
      <c r="AK332" s="57"/>
    </row>
    <row r="333" spans="19:37" x14ac:dyDescent="0.25">
      <c r="S333" s="57"/>
      <c r="AK333" s="57"/>
    </row>
    <row r="334" spans="19:37" x14ac:dyDescent="0.25">
      <c r="S334" s="57"/>
      <c r="AK334" s="57"/>
    </row>
    <row r="335" spans="19:37" x14ac:dyDescent="0.25">
      <c r="S335" s="57"/>
      <c r="AK335" s="57"/>
    </row>
    <row r="336" spans="19:37" x14ac:dyDescent="0.25">
      <c r="S336" s="57"/>
      <c r="AK336" s="57"/>
    </row>
    <row r="337" spans="19:37" x14ac:dyDescent="0.25">
      <c r="S337" s="57"/>
      <c r="AK337" s="57"/>
    </row>
    <row r="338" spans="19:37" x14ac:dyDescent="0.25">
      <c r="S338" s="57"/>
      <c r="AK338" s="57"/>
    </row>
    <row r="339" spans="19:37" x14ac:dyDescent="0.25">
      <c r="S339" s="57"/>
      <c r="AK339" s="57"/>
    </row>
    <row r="340" spans="19:37" x14ac:dyDescent="0.25">
      <c r="S340" s="57"/>
      <c r="AK340" s="57"/>
    </row>
    <row r="341" spans="19:37" x14ac:dyDescent="0.25">
      <c r="S341" s="57"/>
      <c r="AK341" s="57"/>
    </row>
    <row r="342" spans="19:37" x14ac:dyDescent="0.25">
      <c r="S342" s="57"/>
      <c r="AK342" s="57"/>
    </row>
    <row r="343" spans="19:37" x14ac:dyDescent="0.25">
      <c r="S343" s="57"/>
      <c r="AK343" s="57"/>
    </row>
    <row r="344" spans="19:37" x14ac:dyDescent="0.25">
      <c r="S344" s="57"/>
      <c r="AK344" s="57"/>
    </row>
    <row r="345" spans="19:37" x14ac:dyDescent="0.25">
      <c r="S345" s="57"/>
      <c r="AK345" s="57"/>
    </row>
    <row r="346" spans="19:37" x14ac:dyDescent="0.25">
      <c r="S346" s="57"/>
      <c r="AK346" s="57"/>
    </row>
    <row r="347" spans="19:37" x14ac:dyDescent="0.25">
      <c r="S347" s="57"/>
      <c r="AK347" s="57"/>
    </row>
    <row r="348" spans="19:37" x14ac:dyDescent="0.25">
      <c r="S348" s="57"/>
      <c r="AK348" s="57"/>
    </row>
    <row r="349" spans="19:37" x14ac:dyDescent="0.25">
      <c r="S349" s="57"/>
      <c r="AK349" s="57"/>
    </row>
    <row r="350" spans="19:37" x14ac:dyDescent="0.25">
      <c r="S350" s="57"/>
      <c r="AK350" s="57"/>
    </row>
    <row r="351" spans="19:37" x14ac:dyDescent="0.25">
      <c r="S351" s="57"/>
      <c r="AK351" s="57"/>
    </row>
    <row r="352" spans="19:37" x14ac:dyDescent="0.25">
      <c r="S352" s="57"/>
      <c r="AK352" s="57"/>
    </row>
    <row r="353" spans="19:37" x14ac:dyDescent="0.25">
      <c r="S353" s="57"/>
      <c r="AK353" s="57"/>
    </row>
    <row r="354" spans="19:37" x14ac:dyDescent="0.25">
      <c r="S354" s="57"/>
      <c r="AK354" s="57"/>
    </row>
    <row r="355" spans="19:37" x14ac:dyDescent="0.25">
      <c r="S355" s="57"/>
      <c r="AK355" s="57"/>
    </row>
    <row r="356" spans="19:37" x14ac:dyDescent="0.25">
      <c r="S356" s="57"/>
      <c r="AK356" s="57"/>
    </row>
    <row r="357" spans="19:37" x14ac:dyDescent="0.25">
      <c r="S357" s="57"/>
      <c r="AK357" s="57"/>
    </row>
    <row r="358" spans="19:37" x14ac:dyDescent="0.25">
      <c r="S358" s="57"/>
      <c r="AK358" s="57"/>
    </row>
    <row r="359" spans="19:37" x14ac:dyDescent="0.25">
      <c r="S359" s="57"/>
      <c r="AK359" s="57"/>
    </row>
    <row r="360" spans="19:37" x14ac:dyDescent="0.25">
      <c r="S360" s="57"/>
      <c r="AK360" s="57"/>
    </row>
    <row r="361" spans="19:37" x14ac:dyDescent="0.25">
      <c r="S361" s="57"/>
      <c r="AK361" s="57"/>
    </row>
    <row r="362" spans="19:37" x14ac:dyDescent="0.25">
      <c r="S362" s="57"/>
      <c r="AK362" s="57"/>
    </row>
    <row r="363" spans="19:37" x14ac:dyDescent="0.25">
      <c r="S363" s="57"/>
      <c r="AK363" s="57"/>
    </row>
    <row r="364" spans="19:37" x14ac:dyDescent="0.25">
      <c r="S364" s="57"/>
      <c r="AK364" s="57"/>
    </row>
    <row r="365" spans="19:37" x14ac:dyDescent="0.25">
      <c r="S365" s="57"/>
      <c r="AK365" s="57"/>
    </row>
    <row r="366" spans="19:37" x14ac:dyDescent="0.25">
      <c r="S366" s="57"/>
      <c r="AK366" s="57"/>
    </row>
    <row r="367" spans="19:37" x14ac:dyDescent="0.25">
      <c r="S367" s="57"/>
      <c r="AK367" s="57"/>
    </row>
    <row r="368" spans="19:37" x14ac:dyDescent="0.25">
      <c r="S368" s="57"/>
      <c r="AK368" s="57"/>
    </row>
    <row r="369" spans="19:37" x14ac:dyDescent="0.25">
      <c r="S369" s="57"/>
      <c r="AK369" s="57"/>
    </row>
    <row r="370" spans="19:37" x14ac:dyDescent="0.25">
      <c r="S370" s="57"/>
      <c r="AK370" s="57"/>
    </row>
    <row r="371" spans="19:37" x14ac:dyDescent="0.25">
      <c r="S371" s="57"/>
      <c r="AK371" s="57"/>
    </row>
    <row r="372" spans="19:37" x14ac:dyDescent="0.25">
      <c r="S372" s="57"/>
      <c r="AK372" s="57"/>
    </row>
    <row r="373" spans="19:37" x14ac:dyDescent="0.25">
      <c r="S373" s="57"/>
      <c r="AK373" s="57"/>
    </row>
    <row r="374" spans="19:37" x14ac:dyDescent="0.25">
      <c r="S374" s="57"/>
      <c r="AK374" s="57"/>
    </row>
    <row r="375" spans="19:37" x14ac:dyDescent="0.25">
      <c r="S375" s="57"/>
      <c r="AK375" s="57"/>
    </row>
    <row r="376" spans="19:37" x14ac:dyDescent="0.25">
      <c r="S376" s="57"/>
      <c r="AK376" s="57"/>
    </row>
    <row r="377" spans="19:37" x14ac:dyDescent="0.25">
      <c r="S377" s="57"/>
      <c r="AK377" s="57"/>
    </row>
    <row r="378" spans="19:37" x14ac:dyDescent="0.25">
      <c r="S378" s="57"/>
      <c r="AK378" s="57"/>
    </row>
    <row r="379" spans="19:37" x14ac:dyDescent="0.25">
      <c r="S379" s="57"/>
      <c r="AK379" s="57"/>
    </row>
    <row r="380" spans="19:37" x14ac:dyDescent="0.25">
      <c r="S380" s="57"/>
      <c r="AK380" s="57"/>
    </row>
    <row r="381" spans="19:37" x14ac:dyDescent="0.25">
      <c r="S381" s="57"/>
      <c r="AK381" s="57"/>
    </row>
    <row r="382" spans="19:37" x14ac:dyDescent="0.25">
      <c r="S382" s="57"/>
      <c r="AK382" s="57"/>
    </row>
    <row r="383" spans="19:37" x14ac:dyDescent="0.25">
      <c r="S383" s="57"/>
      <c r="AK383" s="57"/>
    </row>
    <row r="384" spans="19:37" x14ac:dyDescent="0.25">
      <c r="S384" s="57"/>
      <c r="AK384" s="57"/>
    </row>
    <row r="385" spans="19:37" x14ac:dyDescent="0.25">
      <c r="S385" s="57"/>
      <c r="AK385" s="57"/>
    </row>
    <row r="386" spans="19:37" x14ac:dyDescent="0.25">
      <c r="S386" s="57"/>
      <c r="AK386" s="57"/>
    </row>
    <row r="387" spans="19:37" x14ac:dyDescent="0.25">
      <c r="S387" s="57"/>
      <c r="AK387" s="57"/>
    </row>
    <row r="388" spans="19:37" x14ac:dyDescent="0.25">
      <c r="S388" s="57"/>
      <c r="AK388" s="57"/>
    </row>
    <row r="389" spans="19:37" x14ac:dyDescent="0.25">
      <c r="S389" s="57"/>
      <c r="AK389" s="57"/>
    </row>
    <row r="390" spans="19:37" x14ac:dyDescent="0.25">
      <c r="S390" s="57"/>
      <c r="AK390" s="57"/>
    </row>
    <row r="391" spans="19:37" x14ac:dyDescent="0.25">
      <c r="S391" s="57"/>
      <c r="AK391" s="57"/>
    </row>
    <row r="392" spans="19:37" x14ac:dyDescent="0.25">
      <c r="S392" s="57"/>
      <c r="AK392" s="57"/>
    </row>
    <row r="393" spans="19:37" x14ac:dyDescent="0.25">
      <c r="S393" s="57"/>
      <c r="AK393" s="57"/>
    </row>
    <row r="394" spans="19:37" x14ac:dyDescent="0.25">
      <c r="S394" s="57"/>
      <c r="AK394" s="57"/>
    </row>
    <row r="395" spans="19:37" x14ac:dyDescent="0.25">
      <c r="S395" s="57"/>
      <c r="AK395" s="57"/>
    </row>
    <row r="396" spans="19:37" x14ac:dyDescent="0.25">
      <c r="S396" s="57"/>
      <c r="AK396" s="57"/>
    </row>
    <row r="397" spans="19:37" x14ac:dyDescent="0.25">
      <c r="S397" s="57"/>
      <c r="AK397" s="57"/>
    </row>
    <row r="398" spans="19:37" x14ac:dyDescent="0.25">
      <c r="S398" s="57"/>
      <c r="AK398" s="57"/>
    </row>
    <row r="399" spans="19:37" x14ac:dyDescent="0.25">
      <c r="S399" s="57"/>
      <c r="AK399" s="57"/>
    </row>
    <row r="400" spans="19:37" x14ac:dyDescent="0.25">
      <c r="S400" s="57"/>
      <c r="AK400" s="57"/>
    </row>
    <row r="401" spans="19:37" x14ac:dyDescent="0.25">
      <c r="S401" s="57"/>
      <c r="AK401" s="57"/>
    </row>
    <row r="402" spans="19:37" x14ac:dyDescent="0.25">
      <c r="S402" s="57"/>
      <c r="AK402" s="57"/>
    </row>
    <row r="403" spans="19:37" x14ac:dyDescent="0.25">
      <c r="S403" s="57"/>
      <c r="AK403" s="57"/>
    </row>
    <row r="404" spans="19:37" x14ac:dyDescent="0.25">
      <c r="S404" s="57"/>
      <c r="AK404" s="57"/>
    </row>
    <row r="405" spans="19:37" x14ac:dyDescent="0.25">
      <c r="S405" s="57"/>
      <c r="AK405" s="57"/>
    </row>
    <row r="406" spans="19:37" x14ac:dyDescent="0.25">
      <c r="S406" s="57"/>
      <c r="AK406" s="57"/>
    </row>
    <row r="407" spans="19:37" x14ac:dyDescent="0.25">
      <c r="S407" s="57"/>
      <c r="AK407" s="57"/>
    </row>
    <row r="408" spans="19:37" x14ac:dyDescent="0.25">
      <c r="S408" s="57"/>
      <c r="AK408" s="57"/>
    </row>
    <row r="409" spans="19:37" x14ac:dyDescent="0.25">
      <c r="S409" s="57"/>
      <c r="AK409" s="57"/>
    </row>
    <row r="410" spans="19:37" x14ac:dyDescent="0.25">
      <c r="S410" s="57"/>
      <c r="AK410" s="57"/>
    </row>
    <row r="411" spans="19:37" x14ac:dyDescent="0.25">
      <c r="S411" s="57"/>
      <c r="AK411" s="57"/>
    </row>
    <row r="412" spans="19:37" x14ac:dyDescent="0.25">
      <c r="S412" s="57"/>
      <c r="AK412" s="57"/>
    </row>
    <row r="413" spans="19:37" x14ac:dyDescent="0.25">
      <c r="S413" s="57"/>
      <c r="AK413" s="57"/>
    </row>
    <row r="414" spans="19:37" x14ac:dyDescent="0.25">
      <c r="S414" s="57"/>
      <c r="AK414" s="57"/>
    </row>
    <row r="415" spans="19:37" x14ac:dyDescent="0.25">
      <c r="S415" s="57"/>
      <c r="AK415" s="57"/>
    </row>
    <row r="416" spans="19:37" x14ac:dyDescent="0.25">
      <c r="S416" s="57"/>
      <c r="AK416" s="57"/>
    </row>
    <row r="417" spans="19:37" x14ac:dyDescent="0.25">
      <c r="S417" s="57"/>
      <c r="AK417" s="57"/>
    </row>
    <row r="418" spans="19:37" x14ac:dyDescent="0.25">
      <c r="S418" s="57"/>
      <c r="AK418" s="57"/>
    </row>
    <row r="419" spans="19:37" x14ac:dyDescent="0.25">
      <c r="S419" s="57"/>
      <c r="AK419" s="57"/>
    </row>
    <row r="420" spans="19:37" x14ac:dyDescent="0.25">
      <c r="S420" s="57"/>
      <c r="AK420" s="57"/>
    </row>
    <row r="421" spans="19:37" x14ac:dyDescent="0.25">
      <c r="S421" s="57"/>
      <c r="AK421" s="57"/>
    </row>
    <row r="422" spans="19:37" x14ac:dyDescent="0.25">
      <c r="S422" s="57"/>
      <c r="AK422" s="57"/>
    </row>
    <row r="423" spans="19:37" x14ac:dyDescent="0.25">
      <c r="S423" s="57"/>
      <c r="AK423" s="57"/>
    </row>
    <row r="424" spans="19:37" x14ac:dyDescent="0.25">
      <c r="S424" s="57"/>
      <c r="AK424" s="57"/>
    </row>
    <row r="425" spans="19:37" x14ac:dyDescent="0.25">
      <c r="S425" s="57"/>
      <c r="AK425" s="57"/>
    </row>
    <row r="426" spans="19:37" x14ac:dyDescent="0.25">
      <c r="S426" s="57"/>
      <c r="AK426" s="57"/>
    </row>
    <row r="427" spans="19:37" x14ac:dyDescent="0.25">
      <c r="S427" s="57"/>
      <c r="AK427" s="57"/>
    </row>
    <row r="428" spans="19:37" x14ac:dyDescent="0.25">
      <c r="S428" s="57"/>
      <c r="AK428" s="57"/>
    </row>
    <row r="429" spans="19:37" x14ac:dyDescent="0.25">
      <c r="S429" s="57"/>
      <c r="AK429" s="57"/>
    </row>
    <row r="430" spans="19:37" x14ac:dyDescent="0.25">
      <c r="S430" s="57"/>
      <c r="AK430" s="57"/>
    </row>
    <row r="431" spans="19:37" x14ac:dyDescent="0.25">
      <c r="S431" s="57"/>
      <c r="AK431" s="57"/>
    </row>
    <row r="432" spans="19:37" x14ac:dyDescent="0.25">
      <c r="S432" s="57"/>
      <c r="AK432" s="57"/>
    </row>
    <row r="433" spans="19:37" x14ac:dyDescent="0.25">
      <c r="S433" s="57"/>
      <c r="AK433" s="57"/>
    </row>
    <row r="434" spans="19:37" x14ac:dyDescent="0.25">
      <c r="S434" s="57"/>
      <c r="AK434" s="57"/>
    </row>
    <row r="435" spans="19:37" x14ac:dyDescent="0.25">
      <c r="S435" s="57"/>
      <c r="AK435" s="57"/>
    </row>
    <row r="436" spans="19:37" x14ac:dyDescent="0.25">
      <c r="S436" s="57"/>
      <c r="AK436" s="57"/>
    </row>
    <row r="437" spans="19:37" x14ac:dyDescent="0.25">
      <c r="S437" s="57"/>
      <c r="AK437" s="57"/>
    </row>
    <row r="438" spans="19:37" x14ac:dyDescent="0.25">
      <c r="S438" s="57"/>
      <c r="AK438" s="57"/>
    </row>
    <row r="439" spans="19:37" x14ac:dyDescent="0.25">
      <c r="S439" s="57"/>
      <c r="AK439" s="57"/>
    </row>
    <row r="440" spans="19:37" x14ac:dyDescent="0.25">
      <c r="S440" s="57"/>
      <c r="AK440" s="57"/>
    </row>
    <row r="441" spans="19:37" x14ac:dyDescent="0.25">
      <c r="S441" s="57"/>
      <c r="AK441" s="57"/>
    </row>
    <row r="442" spans="19:37" x14ac:dyDescent="0.25">
      <c r="S442" s="57"/>
      <c r="AK442" s="57"/>
    </row>
    <row r="443" spans="19:37" x14ac:dyDescent="0.25">
      <c r="S443" s="57"/>
      <c r="AK443" s="57"/>
    </row>
    <row r="444" spans="19:37" x14ac:dyDescent="0.25">
      <c r="S444" s="57"/>
      <c r="AK444" s="57"/>
    </row>
    <row r="445" spans="19:37" x14ac:dyDescent="0.25">
      <c r="S445" s="168"/>
      <c r="AK445" s="168"/>
    </row>
  </sheetData>
  <sortState ref="AH5:AH106">
    <sortCondition ref="AH5"/>
  </sortState>
  <mergeCells count="13">
    <mergeCell ref="AE3:AF3"/>
    <mergeCell ref="AI3:AJ3"/>
    <mergeCell ref="A1:AJ1"/>
    <mergeCell ref="A2:R2"/>
    <mergeCell ref="T2:AJ2"/>
    <mergeCell ref="A3:C3"/>
    <mergeCell ref="I3:J3"/>
    <mergeCell ref="Q3:R3"/>
    <mergeCell ref="T3:V3"/>
    <mergeCell ref="AB3:AC3"/>
    <mergeCell ref="F3:G3"/>
    <mergeCell ref="M3:O3"/>
    <mergeCell ref="Y3:Z3"/>
  </mergeCells>
  <pageMargins left="0.39370078740157483" right="0" top="0.74803149606299213" bottom="0.74803149606299213" header="0.31496062992125984" footer="0.31496062992125984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6"/>
  <sheetViews>
    <sheetView workbookViewId="0">
      <selection activeCell="A10" sqref="A10"/>
    </sheetView>
  </sheetViews>
  <sheetFormatPr defaultRowHeight="15" x14ac:dyDescent="0.25"/>
  <cols>
    <col min="1" max="1" width="19.28515625" customWidth="1"/>
    <col min="4" max="4" width="74.85546875" customWidth="1"/>
  </cols>
  <sheetData>
    <row r="2" spans="1:4" ht="23.25" customHeight="1" x14ac:dyDescent="0.25">
      <c r="A2" s="3" t="s">
        <v>6</v>
      </c>
      <c r="D2" s="4" t="s">
        <v>12</v>
      </c>
    </row>
    <row r="3" spans="1:4" x14ac:dyDescent="0.25">
      <c r="D3" s="4"/>
    </row>
    <row r="4" spans="1:4" x14ac:dyDescent="0.25">
      <c r="A4" t="s">
        <v>7</v>
      </c>
      <c r="D4" s="5" t="s">
        <v>13</v>
      </c>
    </row>
    <row r="5" spans="1:4" x14ac:dyDescent="0.25">
      <c r="A5" t="s">
        <v>8</v>
      </c>
      <c r="D5" s="5" t="s">
        <v>14</v>
      </c>
    </row>
    <row r="6" spans="1:4" x14ac:dyDescent="0.25">
      <c r="A6" t="s">
        <v>9</v>
      </c>
      <c r="D6" s="5" t="s">
        <v>15</v>
      </c>
    </row>
    <row r="7" spans="1:4" x14ac:dyDescent="0.25">
      <c r="A7" t="s">
        <v>10</v>
      </c>
      <c r="D7" s="5" t="s">
        <v>16</v>
      </c>
    </row>
    <row r="8" spans="1:4" x14ac:dyDescent="0.25">
      <c r="A8" t="s">
        <v>11</v>
      </c>
      <c r="D8" s="5" t="s">
        <v>17</v>
      </c>
    </row>
    <row r="9" spans="1:4" x14ac:dyDescent="0.25">
      <c r="A9" t="s">
        <v>130</v>
      </c>
      <c r="D9" s="5" t="s">
        <v>18</v>
      </c>
    </row>
    <row r="10" spans="1:4" x14ac:dyDescent="0.25">
      <c r="D10" s="5" t="s">
        <v>19</v>
      </c>
    </row>
    <row r="11" spans="1:4" x14ac:dyDescent="0.25">
      <c r="D11" s="5" t="s">
        <v>20</v>
      </c>
    </row>
    <row r="12" spans="1:4" x14ac:dyDescent="0.25">
      <c r="D12" s="5" t="s">
        <v>21</v>
      </c>
    </row>
    <row r="13" spans="1:4" x14ac:dyDescent="0.25">
      <c r="D13" s="5" t="s">
        <v>22</v>
      </c>
    </row>
    <row r="14" spans="1:4" x14ac:dyDescent="0.25">
      <c r="D14" s="5" t="s">
        <v>23</v>
      </c>
    </row>
    <row r="15" spans="1:4" x14ac:dyDescent="0.25">
      <c r="D15" s="5" t="s">
        <v>24</v>
      </c>
    </row>
    <row r="16" spans="1:4" x14ac:dyDescent="0.25">
      <c r="D16" s="5" t="s">
        <v>25</v>
      </c>
    </row>
    <row r="17" spans="4:4" x14ac:dyDescent="0.25">
      <c r="D17" s="5" t="s">
        <v>26</v>
      </c>
    </row>
    <row r="18" spans="4:4" x14ac:dyDescent="0.25">
      <c r="D18" s="5" t="s">
        <v>27</v>
      </c>
    </row>
    <row r="19" spans="4:4" x14ac:dyDescent="0.25">
      <c r="D19" s="5" t="s">
        <v>28</v>
      </c>
    </row>
    <row r="20" spans="4:4" x14ac:dyDescent="0.25">
      <c r="D20" s="5" t="s">
        <v>29</v>
      </c>
    </row>
    <row r="21" spans="4:4" x14ac:dyDescent="0.25">
      <c r="D21" s="5" t="s">
        <v>30</v>
      </c>
    </row>
    <row r="22" spans="4:4" x14ac:dyDescent="0.25">
      <c r="D22" s="5" t="s">
        <v>31</v>
      </c>
    </row>
    <row r="23" spans="4:4" x14ac:dyDescent="0.25">
      <c r="D23" s="5" t="s">
        <v>32</v>
      </c>
    </row>
    <row r="24" spans="4:4" ht="16.5" customHeight="1" x14ac:dyDescent="0.25">
      <c r="D24" s="6" t="s">
        <v>33</v>
      </c>
    </row>
    <row r="25" spans="4:4" ht="14.25" customHeight="1" x14ac:dyDescent="0.25">
      <c r="D25" s="6" t="s">
        <v>34</v>
      </c>
    </row>
    <row r="26" spans="4:4" x14ac:dyDescent="0.25">
      <c r="D26" s="5" t="s">
        <v>35</v>
      </c>
    </row>
    <row r="27" spans="4:4" x14ac:dyDescent="0.25">
      <c r="D27" s="5" t="s">
        <v>36</v>
      </c>
    </row>
    <row r="28" spans="4:4" x14ac:dyDescent="0.25">
      <c r="D28" s="5" t="s">
        <v>37</v>
      </c>
    </row>
    <row r="29" spans="4:4" x14ac:dyDescent="0.25">
      <c r="D29" s="5" t="s">
        <v>38</v>
      </c>
    </row>
    <row r="30" spans="4:4" x14ac:dyDescent="0.25">
      <c r="D30" s="7" t="s">
        <v>39</v>
      </c>
    </row>
    <row r="31" spans="4:4" x14ac:dyDescent="0.25">
      <c r="D31" s="7" t="s">
        <v>40</v>
      </c>
    </row>
    <row r="32" spans="4:4" x14ac:dyDescent="0.25">
      <c r="D32" s="5" t="s">
        <v>41</v>
      </c>
    </row>
    <row r="33" spans="4:4" x14ac:dyDescent="0.25">
      <c r="D33" s="5" t="s">
        <v>42</v>
      </c>
    </row>
    <row r="34" spans="4:4" x14ac:dyDescent="0.25">
      <c r="D34" s="5" t="s">
        <v>43</v>
      </c>
    </row>
    <row r="35" spans="4:4" x14ac:dyDescent="0.25">
      <c r="D35" s="7" t="s">
        <v>44</v>
      </c>
    </row>
    <row r="36" spans="4:4" x14ac:dyDescent="0.25">
      <c r="D36" s="7" t="s">
        <v>45</v>
      </c>
    </row>
    <row r="37" spans="4:4" x14ac:dyDescent="0.25">
      <c r="D37" s="7" t="s">
        <v>46</v>
      </c>
    </row>
    <row r="38" spans="4:4" x14ac:dyDescent="0.25">
      <c r="D38" s="7" t="s">
        <v>47</v>
      </c>
    </row>
    <row r="39" spans="4:4" x14ac:dyDescent="0.25">
      <c r="D39" s="7" t="s">
        <v>48</v>
      </c>
    </row>
    <row r="40" spans="4:4" x14ac:dyDescent="0.25">
      <c r="D40" s="8" t="s">
        <v>49</v>
      </c>
    </row>
    <row r="41" spans="4:4" x14ac:dyDescent="0.25">
      <c r="D41" s="5" t="s">
        <v>50</v>
      </c>
    </row>
    <row r="42" spans="4:4" x14ac:dyDescent="0.25">
      <c r="D42" s="5" t="s">
        <v>51</v>
      </c>
    </row>
    <row r="43" spans="4:4" x14ac:dyDescent="0.25">
      <c r="D43" s="8" t="s">
        <v>52</v>
      </c>
    </row>
    <row r="44" spans="4:4" x14ac:dyDescent="0.25">
      <c r="D44" s="8" t="s">
        <v>53</v>
      </c>
    </row>
    <row r="45" spans="4:4" ht="18" customHeight="1" x14ac:dyDescent="0.25">
      <c r="D45" s="6" t="s">
        <v>54</v>
      </c>
    </row>
    <row r="46" spans="4:4" ht="18.75" customHeight="1" x14ac:dyDescent="0.25">
      <c r="D46" s="6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протокол юн</vt:lpstr>
      <vt:lpstr>протокол дев</vt:lpstr>
      <vt:lpstr>Свод</vt:lpstr>
      <vt:lpstr>6-8 ЛЕТ</vt:lpstr>
      <vt:lpstr>9-10 ЛЕТ</vt:lpstr>
      <vt:lpstr>11-12 лет</vt:lpstr>
      <vt:lpstr>13-15 лет</vt:lpstr>
      <vt:lpstr>16-17 лет</vt:lpstr>
      <vt:lpstr>справочник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2023-11-28T08:04:08Z</dcterms:modified>
</cp:coreProperties>
</file>